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-01 - Stavební část" sheetId="2" r:id="rId2"/>
    <sheet name="SO-02 - Mobiliář" sheetId="3" r:id="rId3"/>
    <sheet name="SO-03 - Přípravné práce p..." sheetId="4" r:id="rId4"/>
    <sheet name="SO-04 - Vedlejší rozpočto..." sheetId="5" r:id="rId5"/>
  </sheets>
  <definedNames>
    <definedName name="_xlnm.Print_Area" localSheetId="0">'Rekapitulace stavby'!$C$4:$AP$70,'Rekapitulace stavby'!$C$76:$AP$99</definedName>
    <definedName name="_xlnm.Print_Titles" localSheetId="0">'Rekapitulace stavby'!$85:$85</definedName>
    <definedName name="_xlnm.Print_Area" localSheetId="1">'SO-01 - Stavební část'!$C$4:$Q$70,'SO-01 - Stavební část'!$C$76:$Q$106,'SO-01 - Stavební část'!$C$112:$Q$381</definedName>
    <definedName name="_xlnm.Print_Titles" localSheetId="1">'SO-01 - Stavební část'!$122:$122</definedName>
    <definedName name="_xlnm.Print_Area" localSheetId="2">'SO-02 - Mobiliář'!$C$4:$Q$70,'SO-02 - Mobiliář'!$C$76:$Q$102,'SO-02 - Mobiliář'!$C$108:$Q$170</definedName>
    <definedName name="_xlnm.Print_Titles" localSheetId="2">'SO-02 - Mobiliář'!$118:$118</definedName>
    <definedName name="_xlnm.Print_Area" localSheetId="3">'SO-03 - Přípravné práce p...'!$C$4:$Q$70,'SO-03 - Přípravné práce p...'!$C$76:$Q$104,'SO-03 - Přípravné práce p...'!$C$110:$Q$148</definedName>
    <definedName name="_xlnm.Print_Titles" localSheetId="3">'SO-03 - Přípravné práce p...'!$120:$120</definedName>
    <definedName name="_xlnm.Print_Area" localSheetId="4">'SO-04 - Vedlejší rozpočto...'!$C$4:$Q$70,'SO-04 - Vedlejší rozpočto...'!$C$76:$Q$103,'SO-04 - Vedlejší rozpočto...'!$C$109:$Q$144</definedName>
    <definedName name="_xlnm.Print_Titles" localSheetId="4">'SO-04 - Vedlejší rozpočto...'!$119:$119</definedName>
  </definedNames>
  <calcPr/>
</workbook>
</file>

<file path=xl/calcChain.xml><?xml version="1.0" encoding="utf-8"?>
<calcChain xmlns="http://schemas.openxmlformats.org/spreadsheetml/2006/main">
  <c i="1" r="AY91"/>
  <c r="AX91"/>
  <c i="5" r="BI144"/>
  <c r="BH144"/>
  <c r="BG144"/>
  <c r="BF144"/>
  <c r="BK144"/>
  <c r="N144"/>
  <c r="BE144"/>
  <c r="BI143"/>
  <c r="BH143"/>
  <c r="BG143"/>
  <c r="BF143"/>
  <c r="BK143"/>
  <c r="N143"/>
  <c r="BE143"/>
  <c r="BI142"/>
  <c r="BH142"/>
  <c r="BG142"/>
  <c r="BF142"/>
  <c r="BK142"/>
  <c r="N142"/>
  <c r="BE142"/>
  <c r="BI141"/>
  <c r="BH141"/>
  <c r="BG141"/>
  <c r="BF141"/>
  <c r="BK141"/>
  <c r="N141"/>
  <c r="BE141"/>
  <c r="BI140"/>
  <c r="BH140"/>
  <c r="BG140"/>
  <c r="BF140"/>
  <c r="BK140"/>
  <c r="BK139"/>
  <c r="N139"/>
  <c r="N140"/>
  <c r="BE140"/>
  <c r="N93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AA133"/>
  <c r="Y134"/>
  <c r="Y133"/>
  <c r="W134"/>
  <c r="W133"/>
  <c r="BK134"/>
  <c r="BK133"/>
  <c r="N133"/>
  <c r="N134"/>
  <c r="BE134"/>
  <c r="N92"/>
  <c r="BI132"/>
  <c r="BH132"/>
  <c r="BG132"/>
  <c r="BF132"/>
  <c r="AA132"/>
  <c r="Y132"/>
  <c r="W132"/>
  <c r="BK132"/>
  <c r="N132"/>
  <c r="BE132"/>
  <c r="BI131"/>
  <c r="BH131"/>
  <c r="BG131"/>
  <c r="BF131"/>
  <c r="AA131"/>
  <c r="AA130"/>
  <c r="Y131"/>
  <c r="Y130"/>
  <c r="W131"/>
  <c r="W130"/>
  <c r="BK131"/>
  <c r="BK130"/>
  <c r="N130"/>
  <c r="N131"/>
  <c r="BE131"/>
  <c r="N91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AA122"/>
  <c r="AA121"/>
  <c r="AA120"/>
  <c r="Y123"/>
  <c r="Y122"/>
  <c r="Y121"/>
  <c r="Y120"/>
  <c r="W123"/>
  <c r="W122"/>
  <c r="W121"/>
  <c r="W120"/>
  <c i="1" r="AU91"/>
  <c i="5" r="BK123"/>
  <c r="BK122"/>
  <c r="N122"/>
  <c r="BK121"/>
  <c r="N121"/>
  <c r="BK120"/>
  <c r="N120"/>
  <c r="N88"/>
  <c r="N123"/>
  <c r="BE123"/>
  <c r="N90"/>
  <c r="N89"/>
  <c r="M117"/>
  <c r="M116"/>
  <c r="F114"/>
  <c r="F11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H36"/>
  <c i="1" r="BD91"/>
  <c i="5" r="BH96"/>
  <c r="H35"/>
  <c i="1" r="BC91"/>
  <c i="5" r="BG96"/>
  <c r="H34"/>
  <c i="1" r="BB91"/>
  <c i="5" r="BF96"/>
  <c r="M33"/>
  <c i="1" r="AW91"/>
  <c i="5" r="H33"/>
  <c i="1" r="BA91"/>
  <c i="5" r="N96"/>
  <c r="N95"/>
  <c r="L103"/>
  <c r="BE96"/>
  <c r="M32"/>
  <c i="1" r="AV91"/>
  <c i="5" r="H32"/>
  <c i="1" r="AZ91"/>
  <c i="5" r="M28"/>
  <c i="1" r="AS91"/>
  <c i="5" r="M27"/>
  <c r="M84"/>
  <c r="M83"/>
  <c r="F81"/>
  <c r="F79"/>
  <c r="M30"/>
  <c i="1" r="AG91"/>
  <c i="5" r="L38"/>
  <c r="O15"/>
  <c r="E15"/>
  <c r="F117"/>
  <c r="F84"/>
  <c r="O14"/>
  <c r="O12"/>
  <c r="E12"/>
  <c r="F116"/>
  <c r="F83"/>
  <c r="O11"/>
  <c r="O9"/>
  <c r="M114"/>
  <c r="M81"/>
  <c r="F6"/>
  <c r="F111"/>
  <c r="F78"/>
  <c i="1" r="AY90"/>
  <c r="AX90"/>
  <c i="4" r="BI148"/>
  <c r="BH148"/>
  <c r="BG148"/>
  <c r="BF148"/>
  <c r="BK148"/>
  <c r="N148"/>
  <c r="BE148"/>
  <c r="BI147"/>
  <c r="BH147"/>
  <c r="BG147"/>
  <c r="BF147"/>
  <c r="BK147"/>
  <c r="N147"/>
  <c r="BE147"/>
  <c r="BI146"/>
  <c r="BH146"/>
  <c r="BG146"/>
  <c r="BF146"/>
  <c r="BK146"/>
  <c r="N146"/>
  <c r="BE146"/>
  <c r="BI145"/>
  <c r="BH145"/>
  <c r="BG145"/>
  <c r="BF145"/>
  <c r="BK145"/>
  <c r="N145"/>
  <c r="BE145"/>
  <c r="BI144"/>
  <c r="BH144"/>
  <c r="BG144"/>
  <c r="BF144"/>
  <c r="BK144"/>
  <c r="BK143"/>
  <c r="N143"/>
  <c r="N144"/>
  <c r="BE144"/>
  <c r="N94"/>
  <c r="BI142"/>
  <c r="BH142"/>
  <c r="BG142"/>
  <c r="BF142"/>
  <c r="AA142"/>
  <c r="AA141"/>
  <c r="AA140"/>
  <c r="Y142"/>
  <c r="Y141"/>
  <c r="Y140"/>
  <c r="W142"/>
  <c r="W141"/>
  <c r="W140"/>
  <c r="BK142"/>
  <c r="BK141"/>
  <c r="N141"/>
  <c r="BK140"/>
  <c r="N140"/>
  <c r="N142"/>
  <c r="BE142"/>
  <c r="N93"/>
  <c r="N92"/>
  <c r="BI139"/>
  <c r="BH139"/>
  <c r="BG139"/>
  <c r="BF139"/>
  <c r="AA139"/>
  <c r="Y139"/>
  <c r="W139"/>
  <c r="BK139"/>
  <c r="N139"/>
  <c r="BE139"/>
  <c r="BI135"/>
  <c r="BH135"/>
  <c r="BG135"/>
  <c r="BF135"/>
  <c r="AA135"/>
  <c r="AA134"/>
  <c r="Y135"/>
  <c r="Y134"/>
  <c r="W135"/>
  <c r="W134"/>
  <c r="BK135"/>
  <c r="BK134"/>
  <c r="N134"/>
  <c r="N135"/>
  <c r="BE135"/>
  <c r="N91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29"/>
  <c r="BH129"/>
  <c r="BG129"/>
  <c r="BF129"/>
  <c r="AA129"/>
  <c r="Y129"/>
  <c r="W129"/>
  <c r="BK129"/>
  <c r="N129"/>
  <c r="BE129"/>
  <c r="BI125"/>
  <c r="BH125"/>
  <c r="BG125"/>
  <c r="BF125"/>
  <c r="AA125"/>
  <c r="Y125"/>
  <c r="W125"/>
  <c r="BK125"/>
  <c r="N125"/>
  <c r="BE125"/>
  <c r="BI124"/>
  <c r="BH124"/>
  <c r="BG124"/>
  <c r="BF124"/>
  <c r="AA124"/>
  <c r="AA123"/>
  <c r="AA122"/>
  <c r="AA121"/>
  <c r="Y124"/>
  <c r="Y123"/>
  <c r="Y122"/>
  <c r="Y121"/>
  <c r="W124"/>
  <c r="W123"/>
  <c r="W122"/>
  <c r="W121"/>
  <c i="1" r="AU90"/>
  <c i="4" r="BK124"/>
  <c r="BK123"/>
  <c r="N123"/>
  <c r="BK122"/>
  <c r="N122"/>
  <c r="BK121"/>
  <c r="N121"/>
  <c r="N88"/>
  <c r="N124"/>
  <c r="BE124"/>
  <c r="N90"/>
  <c r="N89"/>
  <c r="M118"/>
  <c r="M117"/>
  <c r="F115"/>
  <c r="F11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H36"/>
  <c i="1" r="BD90"/>
  <c i="4" r="BH97"/>
  <c r="H35"/>
  <c i="1" r="BC90"/>
  <c i="4" r="BG97"/>
  <c r="H34"/>
  <c i="1" r="BB90"/>
  <c i="4" r="BF97"/>
  <c r="M33"/>
  <c i="1" r="AW90"/>
  <c i="4" r="H33"/>
  <c i="1" r="BA90"/>
  <c i="4" r="N97"/>
  <c r="N96"/>
  <c r="L104"/>
  <c r="BE97"/>
  <c r="M32"/>
  <c i="1" r="AV90"/>
  <c i="4" r="H32"/>
  <c i="1" r="AZ90"/>
  <c i="4" r="M28"/>
  <c i="1" r="AS90"/>
  <c i="4" r="M27"/>
  <c r="M84"/>
  <c r="M83"/>
  <c r="F81"/>
  <c r="F79"/>
  <c r="M30"/>
  <c i="1" r="AG90"/>
  <c i="4" r="L38"/>
  <c r="O15"/>
  <c r="E15"/>
  <c r="F118"/>
  <c r="F84"/>
  <c r="O14"/>
  <c r="O12"/>
  <c r="E12"/>
  <c r="F117"/>
  <c r="F83"/>
  <c r="O11"/>
  <c r="O9"/>
  <c r="M115"/>
  <c r="M81"/>
  <c r="F6"/>
  <c r="F112"/>
  <c r="F78"/>
  <c i="1" r="AY89"/>
  <c r="AX89"/>
  <c i="3" r="BI170"/>
  <c r="BH170"/>
  <c r="BG170"/>
  <c r="BF170"/>
  <c r="BK170"/>
  <c r="N170"/>
  <c r="BE170"/>
  <c r="BI169"/>
  <c r="BH169"/>
  <c r="BG169"/>
  <c r="BF169"/>
  <c r="BK169"/>
  <c r="N169"/>
  <c r="BE169"/>
  <c r="BI168"/>
  <c r="BH168"/>
  <c r="BG168"/>
  <c r="BF168"/>
  <c r="BK168"/>
  <c r="N168"/>
  <c r="BE168"/>
  <c r="BI167"/>
  <c r="BH167"/>
  <c r="BG167"/>
  <c r="BF167"/>
  <c r="BK167"/>
  <c r="N167"/>
  <c r="BE167"/>
  <c r="BI166"/>
  <c r="BH166"/>
  <c r="BG166"/>
  <c r="BF166"/>
  <c r="BK166"/>
  <c r="BK165"/>
  <c r="N165"/>
  <c r="N166"/>
  <c r="BE166"/>
  <c r="N92"/>
  <c r="BI164"/>
  <c r="BH164"/>
  <c r="BG164"/>
  <c r="BF164"/>
  <c r="AA164"/>
  <c r="AA163"/>
  <c r="Y164"/>
  <c r="Y163"/>
  <c r="W164"/>
  <c r="W163"/>
  <c r="BK164"/>
  <c r="BK163"/>
  <c r="N163"/>
  <c r="N164"/>
  <c r="BE164"/>
  <c r="N91"/>
  <c r="BI162"/>
  <c r="BH162"/>
  <c r="BG162"/>
  <c r="BF162"/>
  <c r="AA162"/>
  <c r="Y162"/>
  <c r="W162"/>
  <c r="BK162"/>
  <c r="N162"/>
  <c r="BE162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6"/>
  <c r="BH156"/>
  <c r="BG156"/>
  <c r="BF156"/>
  <c r="AA156"/>
  <c r="Y156"/>
  <c r="W156"/>
  <c r="BK156"/>
  <c r="N156"/>
  <c r="BE156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0"/>
  <c r="BH140"/>
  <c r="BG140"/>
  <c r="BF140"/>
  <c r="AA140"/>
  <c r="Y140"/>
  <c r="W140"/>
  <c r="BK140"/>
  <c r="N140"/>
  <c r="BE140"/>
  <c r="BI138"/>
  <c r="BH138"/>
  <c r="BG138"/>
  <c r="BF138"/>
  <c r="AA138"/>
  <c r="Y138"/>
  <c r="W138"/>
  <c r="BK138"/>
  <c r="N138"/>
  <c r="BE138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2"/>
  <c r="BH122"/>
  <c r="BG122"/>
  <c r="BF122"/>
  <c r="AA122"/>
  <c r="AA121"/>
  <c r="AA120"/>
  <c r="AA119"/>
  <c r="Y122"/>
  <c r="Y121"/>
  <c r="Y120"/>
  <c r="Y119"/>
  <c r="W122"/>
  <c r="W121"/>
  <c r="W120"/>
  <c r="W119"/>
  <c i="1" r="AU89"/>
  <c i="3" r="BK122"/>
  <c r="BK121"/>
  <c r="N121"/>
  <c r="BK120"/>
  <c r="N120"/>
  <c r="BK119"/>
  <c r="N119"/>
  <c r="N88"/>
  <c r="N122"/>
  <c r="BE122"/>
  <c r="N90"/>
  <c r="N89"/>
  <c r="M116"/>
  <c r="M115"/>
  <c r="F113"/>
  <c r="F11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BH97"/>
  <c r="BG97"/>
  <c r="BF97"/>
  <c r="N97"/>
  <c r="BE97"/>
  <c r="BI96"/>
  <c r="BH96"/>
  <c r="BG96"/>
  <c r="BF96"/>
  <c r="N96"/>
  <c r="BE96"/>
  <c r="BI95"/>
  <c r="H36"/>
  <c i="1" r="BD89"/>
  <c i="3" r="BH95"/>
  <c r="H35"/>
  <c i="1" r="BC89"/>
  <c i="3" r="BG95"/>
  <c r="H34"/>
  <c i="1" r="BB89"/>
  <c i="3" r="BF95"/>
  <c r="M33"/>
  <c i="1" r="AW89"/>
  <c i="3" r="H33"/>
  <c i="1" r="BA89"/>
  <c i="3" r="N95"/>
  <c r="N94"/>
  <c r="L102"/>
  <c r="BE95"/>
  <c r="M32"/>
  <c i="1" r="AV89"/>
  <c i="3" r="H32"/>
  <c i="1" r="AZ89"/>
  <c i="3" r="M28"/>
  <c i="1" r="AS89"/>
  <c i="3" r="M27"/>
  <c r="M84"/>
  <c r="M83"/>
  <c r="F81"/>
  <c r="F79"/>
  <c r="M30"/>
  <c i="1" r="AG89"/>
  <c i="3" r="L38"/>
  <c r="O15"/>
  <c r="E15"/>
  <c r="F116"/>
  <c r="F84"/>
  <c r="O14"/>
  <c r="O12"/>
  <c r="E12"/>
  <c r="F115"/>
  <c r="F83"/>
  <c r="O11"/>
  <c r="O9"/>
  <c r="M113"/>
  <c r="M81"/>
  <c r="F6"/>
  <c r="F110"/>
  <c r="F78"/>
  <c i="1" r="AY88"/>
  <c r="AX88"/>
  <c i="2" r="BI381"/>
  <c r="BH381"/>
  <c r="BG381"/>
  <c r="BF381"/>
  <c r="BK381"/>
  <c r="N381"/>
  <c r="BE381"/>
  <c r="BI380"/>
  <c r="BH380"/>
  <c r="BG380"/>
  <c r="BF380"/>
  <c r="BK380"/>
  <c r="N380"/>
  <c r="BE380"/>
  <c r="BI379"/>
  <c r="BH379"/>
  <c r="BG379"/>
  <c r="BF379"/>
  <c r="BK379"/>
  <c r="N379"/>
  <c r="BE379"/>
  <c r="BI378"/>
  <c r="BH378"/>
  <c r="BG378"/>
  <c r="BF378"/>
  <c r="BK378"/>
  <c r="N378"/>
  <c r="BE378"/>
  <c r="BI377"/>
  <c r="BH377"/>
  <c r="BG377"/>
  <c r="BF377"/>
  <c r="BK377"/>
  <c r="BK376"/>
  <c r="N376"/>
  <c r="N377"/>
  <c r="BE377"/>
  <c r="N96"/>
  <c r="BI374"/>
  <c r="BH374"/>
  <c r="BG374"/>
  <c r="BF374"/>
  <c r="AA374"/>
  <c r="Y374"/>
  <c r="W374"/>
  <c r="BK374"/>
  <c r="N374"/>
  <c r="BE374"/>
  <c r="BI373"/>
  <c r="BH373"/>
  <c r="BG373"/>
  <c r="BF373"/>
  <c r="AA373"/>
  <c r="AA372"/>
  <c r="Y373"/>
  <c r="Y372"/>
  <c r="W373"/>
  <c r="W372"/>
  <c r="BK373"/>
  <c r="BK372"/>
  <c r="N372"/>
  <c r="N373"/>
  <c r="BE373"/>
  <c r="N95"/>
  <c r="BI371"/>
  <c r="BH371"/>
  <c r="BG371"/>
  <c r="BF371"/>
  <c r="AA371"/>
  <c r="Y371"/>
  <c r="W371"/>
  <c r="BK371"/>
  <c r="N371"/>
  <c r="BE371"/>
  <c r="BI370"/>
  <c r="BH370"/>
  <c r="BG370"/>
  <c r="BF370"/>
  <c r="AA370"/>
  <c r="Y370"/>
  <c r="W370"/>
  <c r="BK370"/>
  <c r="N370"/>
  <c r="BE370"/>
  <c r="BI369"/>
  <c r="BH369"/>
  <c r="BG369"/>
  <c r="BF369"/>
  <c r="AA369"/>
  <c r="Y369"/>
  <c r="W369"/>
  <c r="BK369"/>
  <c r="N369"/>
  <c r="BE369"/>
  <c r="BI366"/>
  <c r="BH366"/>
  <c r="BG366"/>
  <c r="BF366"/>
  <c r="AA366"/>
  <c r="Y366"/>
  <c r="W366"/>
  <c r="BK366"/>
  <c r="N366"/>
  <c r="BE366"/>
  <c r="BI365"/>
  <c r="BH365"/>
  <c r="BG365"/>
  <c r="BF365"/>
  <c r="AA365"/>
  <c r="AA364"/>
  <c r="Y365"/>
  <c r="Y364"/>
  <c r="W365"/>
  <c r="W364"/>
  <c r="BK365"/>
  <c r="BK364"/>
  <c r="N364"/>
  <c r="N365"/>
  <c r="BE365"/>
  <c r="N94"/>
  <c r="BI359"/>
  <c r="BH359"/>
  <c r="BG359"/>
  <c r="BF359"/>
  <c r="AA359"/>
  <c r="Y359"/>
  <c r="W359"/>
  <c r="BK359"/>
  <c r="N359"/>
  <c r="BE359"/>
  <c r="BI355"/>
  <c r="BH355"/>
  <c r="BG355"/>
  <c r="BF355"/>
  <c r="AA355"/>
  <c r="Y355"/>
  <c r="W355"/>
  <c r="BK355"/>
  <c r="N355"/>
  <c r="BE355"/>
  <c r="BI354"/>
  <c r="BH354"/>
  <c r="BG354"/>
  <c r="BF354"/>
  <c r="AA354"/>
  <c r="Y354"/>
  <c r="W354"/>
  <c r="BK354"/>
  <c r="N354"/>
  <c r="BE354"/>
  <c r="BI353"/>
  <c r="BH353"/>
  <c r="BG353"/>
  <c r="BF353"/>
  <c r="AA353"/>
  <c r="Y353"/>
  <c r="W353"/>
  <c r="BK353"/>
  <c r="N353"/>
  <c r="BE353"/>
  <c r="BI352"/>
  <c r="BH352"/>
  <c r="BG352"/>
  <c r="BF352"/>
  <c r="AA352"/>
  <c r="Y352"/>
  <c r="W352"/>
  <c r="BK352"/>
  <c r="N352"/>
  <c r="BE352"/>
  <c r="BI338"/>
  <c r="BH338"/>
  <c r="BG338"/>
  <c r="BF338"/>
  <c r="AA338"/>
  <c r="Y338"/>
  <c r="W338"/>
  <c r="BK338"/>
  <c r="N338"/>
  <c r="BE338"/>
  <c r="BI337"/>
  <c r="BH337"/>
  <c r="BG337"/>
  <c r="BF337"/>
  <c r="AA337"/>
  <c r="Y337"/>
  <c r="W337"/>
  <c r="BK337"/>
  <c r="N337"/>
  <c r="BE337"/>
  <c r="BI336"/>
  <c r="BH336"/>
  <c r="BG336"/>
  <c r="BF336"/>
  <c r="AA336"/>
  <c r="Y336"/>
  <c r="W336"/>
  <c r="BK336"/>
  <c r="N336"/>
  <c r="BE336"/>
  <c r="BI335"/>
  <c r="BH335"/>
  <c r="BG335"/>
  <c r="BF335"/>
  <c r="AA335"/>
  <c r="Y335"/>
  <c r="W335"/>
  <c r="BK335"/>
  <c r="N335"/>
  <c r="BE335"/>
  <c r="BI334"/>
  <c r="BH334"/>
  <c r="BG334"/>
  <c r="BF334"/>
  <c r="AA334"/>
  <c r="Y334"/>
  <c r="W334"/>
  <c r="BK334"/>
  <c r="N334"/>
  <c r="BE334"/>
  <c r="BI333"/>
  <c r="BH333"/>
  <c r="BG333"/>
  <c r="BF333"/>
  <c r="AA333"/>
  <c r="Y333"/>
  <c r="W333"/>
  <c r="BK333"/>
  <c r="N333"/>
  <c r="BE333"/>
  <c r="BI332"/>
  <c r="BH332"/>
  <c r="BG332"/>
  <c r="BF332"/>
  <c r="AA332"/>
  <c r="Y332"/>
  <c r="W332"/>
  <c r="BK332"/>
  <c r="N332"/>
  <c r="BE332"/>
  <c r="BI331"/>
  <c r="BH331"/>
  <c r="BG331"/>
  <c r="BF331"/>
  <c r="AA331"/>
  <c r="Y331"/>
  <c r="W331"/>
  <c r="BK331"/>
  <c r="N331"/>
  <c r="BE331"/>
  <c r="BI330"/>
  <c r="BH330"/>
  <c r="BG330"/>
  <c r="BF330"/>
  <c r="AA330"/>
  <c r="Y330"/>
  <c r="W330"/>
  <c r="BK330"/>
  <c r="N330"/>
  <c r="BE330"/>
  <c r="BI329"/>
  <c r="BH329"/>
  <c r="BG329"/>
  <c r="BF329"/>
  <c r="AA329"/>
  <c r="Y329"/>
  <c r="W329"/>
  <c r="BK329"/>
  <c r="N329"/>
  <c r="BE329"/>
  <c r="BI328"/>
  <c r="BH328"/>
  <c r="BG328"/>
  <c r="BF328"/>
  <c r="AA328"/>
  <c r="Y328"/>
  <c r="W328"/>
  <c r="BK328"/>
  <c r="N328"/>
  <c r="BE328"/>
  <c r="BI327"/>
  <c r="BH327"/>
  <c r="BG327"/>
  <c r="BF327"/>
  <c r="AA327"/>
  <c r="Y327"/>
  <c r="W327"/>
  <c r="BK327"/>
  <c r="N327"/>
  <c r="BE327"/>
  <c r="BI323"/>
  <c r="BH323"/>
  <c r="BG323"/>
  <c r="BF323"/>
  <c r="AA323"/>
  <c r="AA322"/>
  <c r="Y323"/>
  <c r="Y322"/>
  <c r="W323"/>
  <c r="W322"/>
  <c r="BK323"/>
  <c r="BK322"/>
  <c r="N322"/>
  <c r="N323"/>
  <c r="BE323"/>
  <c r="N93"/>
  <c r="BI314"/>
  <c r="BH314"/>
  <c r="BG314"/>
  <c r="BF314"/>
  <c r="AA314"/>
  <c r="Y314"/>
  <c r="W314"/>
  <c r="BK314"/>
  <c r="N314"/>
  <c r="BE314"/>
  <c r="BI306"/>
  <c r="BH306"/>
  <c r="BG306"/>
  <c r="BF306"/>
  <c r="AA306"/>
  <c r="Y306"/>
  <c r="W306"/>
  <c r="BK306"/>
  <c r="N306"/>
  <c r="BE306"/>
  <c r="BI298"/>
  <c r="BH298"/>
  <c r="BG298"/>
  <c r="BF298"/>
  <c r="AA298"/>
  <c r="Y298"/>
  <c r="W298"/>
  <c r="BK298"/>
  <c r="N298"/>
  <c r="BE298"/>
  <c r="BI294"/>
  <c r="BH294"/>
  <c r="BG294"/>
  <c r="BF294"/>
  <c r="AA294"/>
  <c r="Y294"/>
  <c r="W294"/>
  <c r="BK294"/>
  <c r="N294"/>
  <c r="BE294"/>
  <c r="BI286"/>
  <c r="BH286"/>
  <c r="BG286"/>
  <c r="BF286"/>
  <c r="AA286"/>
  <c r="Y286"/>
  <c r="W286"/>
  <c r="BK286"/>
  <c r="N286"/>
  <c r="BE286"/>
  <c r="BI282"/>
  <c r="BH282"/>
  <c r="BG282"/>
  <c r="BF282"/>
  <c r="AA282"/>
  <c r="Y282"/>
  <c r="W282"/>
  <c r="BK282"/>
  <c r="N282"/>
  <c r="BE282"/>
  <c r="BI278"/>
  <c r="BH278"/>
  <c r="BG278"/>
  <c r="BF278"/>
  <c r="AA278"/>
  <c r="Y278"/>
  <c r="W278"/>
  <c r="BK278"/>
  <c r="N278"/>
  <c r="BE278"/>
  <c r="BI274"/>
  <c r="BH274"/>
  <c r="BG274"/>
  <c r="BF274"/>
  <c r="AA274"/>
  <c r="AA273"/>
  <c r="Y274"/>
  <c r="Y273"/>
  <c r="W274"/>
  <c r="W273"/>
  <c r="BK274"/>
  <c r="BK273"/>
  <c r="N273"/>
  <c r="N274"/>
  <c r="BE274"/>
  <c r="N92"/>
  <c r="BI272"/>
  <c r="BH272"/>
  <c r="BG272"/>
  <c r="BF272"/>
  <c r="AA272"/>
  <c r="Y272"/>
  <c r="W272"/>
  <c r="BK272"/>
  <c r="N272"/>
  <c r="BE272"/>
  <c r="BI264"/>
  <c r="BH264"/>
  <c r="BG264"/>
  <c r="BF264"/>
  <c r="AA264"/>
  <c r="Y264"/>
  <c r="W264"/>
  <c r="BK264"/>
  <c r="N264"/>
  <c r="BE264"/>
  <c r="BI260"/>
  <c r="BH260"/>
  <c r="BG260"/>
  <c r="BF260"/>
  <c r="AA260"/>
  <c r="Y260"/>
  <c r="W260"/>
  <c r="BK260"/>
  <c r="N260"/>
  <c r="BE260"/>
  <c r="BI259"/>
  <c r="BH259"/>
  <c r="BG259"/>
  <c r="BF259"/>
  <c r="AA259"/>
  <c r="Y259"/>
  <c r="W259"/>
  <c r="BK259"/>
  <c r="N259"/>
  <c r="BE259"/>
  <c r="BI256"/>
  <c r="BH256"/>
  <c r="BG256"/>
  <c r="BF256"/>
  <c r="AA256"/>
  <c r="Y256"/>
  <c r="W256"/>
  <c r="BK256"/>
  <c r="N256"/>
  <c r="BE256"/>
  <c r="BI255"/>
  <c r="BH255"/>
  <c r="BG255"/>
  <c r="BF255"/>
  <c r="AA255"/>
  <c r="Y255"/>
  <c r="W255"/>
  <c r="BK255"/>
  <c r="N255"/>
  <c r="BE255"/>
  <c r="BI247"/>
  <c r="BH247"/>
  <c r="BG247"/>
  <c r="BF247"/>
  <c r="AA247"/>
  <c r="Y247"/>
  <c r="W247"/>
  <c r="BK247"/>
  <c r="N247"/>
  <c r="BE247"/>
  <c r="BI243"/>
  <c r="BH243"/>
  <c r="BG243"/>
  <c r="BF243"/>
  <c r="AA243"/>
  <c r="Y243"/>
  <c r="W243"/>
  <c r="BK243"/>
  <c r="N243"/>
  <c r="BE243"/>
  <c r="BI235"/>
  <c r="BH235"/>
  <c r="BG235"/>
  <c r="BF235"/>
  <c r="AA235"/>
  <c r="AA234"/>
  <c r="Y235"/>
  <c r="Y234"/>
  <c r="W235"/>
  <c r="W234"/>
  <c r="BK235"/>
  <c r="BK234"/>
  <c r="N234"/>
  <c r="N235"/>
  <c r="BE235"/>
  <c r="N91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30"/>
  <c r="BH230"/>
  <c r="BG230"/>
  <c r="BF230"/>
  <c r="AA230"/>
  <c r="Y230"/>
  <c r="W230"/>
  <c r="BK230"/>
  <c r="N230"/>
  <c r="BE230"/>
  <c r="BI229"/>
  <c r="BH229"/>
  <c r="BG229"/>
  <c r="BF229"/>
  <c r="AA229"/>
  <c r="Y229"/>
  <c r="W229"/>
  <c r="BK229"/>
  <c r="N229"/>
  <c r="BE229"/>
  <c r="BI228"/>
  <c r="BH228"/>
  <c r="BG228"/>
  <c r="BF228"/>
  <c r="AA228"/>
  <c r="Y228"/>
  <c r="W228"/>
  <c r="BK228"/>
  <c r="N228"/>
  <c r="BE228"/>
  <c r="BI227"/>
  <c r="BH227"/>
  <c r="BG227"/>
  <c r="BF227"/>
  <c r="AA227"/>
  <c r="Y227"/>
  <c r="W227"/>
  <c r="BK227"/>
  <c r="N227"/>
  <c r="BE227"/>
  <c r="BI226"/>
  <c r="BH226"/>
  <c r="BG226"/>
  <c r="BF226"/>
  <c r="AA226"/>
  <c r="Y226"/>
  <c r="W226"/>
  <c r="BK226"/>
  <c r="N226"/>
  <c r="BE226"/>
  <c r="BI225"/>
  <c r="BH225"/>
  <c r="BG225"/>
  <c r="BF225"/>
  <c r="AA225"/>
  <c r="Y225"/>
  <c r="W225"/>
  <c r="BK225"/>
  <c r="N225"/>
  <c r="BE225"/>
  <c r="BI224"/>
  <c r="BH224"/>
  <c r="BG224"/>
  <c r="BF224"/>
  <c r="AA224"/>
  <c r="Y224"/>
  <c r="W224"/>
  <c r="BK224"/>
  <c r="N224"/>
  <c r="BE224"/>
  <c r="BI223"/>
  <c r="BH223"/>
  <c r="BG223"/>
  <c r="BF223"/>
  <c r="AA223"/>
  <c r="Y223"/>
  <c r="W223"/>
  <c r="BK223"/>
  <c r="N223"/>
  <c r="BE223"/>
  <c r="BI222"/>
  <c r="BH222"/>
  <c r="BG222"/>
  <c r="BF222"/>
  <c r="AA222"/>
  <c r="Y222"/>
  <c r="W222"/>
  <c r="BK222"/>
  <c r="N222"/>
  <c r="BE222"/>
  <c r="BI221"/>
  <c r="BH221"/>
  <c r="BG221"/>
  <c r="BF221"/>
  <c r="AA221"/>
  <c r="Y221"/>
  <c r="W221"/>
  <c r="BK221"/>
  <c r="N221"/>
  <c r="BE221"/>
  <c r="BI220"/>
  <c r="BH220"/>
  <c r="BG220"/>
  <c r="BF220"/>
  <c r="AA220"/>
  <c r="Y220"/>
  <c r="W220"/>
  <c r="BK220"/>
  <c r="N220"/>
  <c r="BE220"/>
  <c r="BI219"/>
  <c r="BH219"/>
  <c r="BG219"/>
  <c r="BF219"/>
  <c r="AA219"/>
  <c r="Y219"/>
  <c r="W219"/>
  <c r="BK219"/>
  <c r="N219"/>
  <c r="BE219"/>
  <c r="BI218"/>
  <c r="BH218"/>
  <c r="BG218"/>
  <c r="BF218"/>
  <c r="AA218"/>
  <c r="Y218"/>
  <c r="W218"/>
  <c r="BK218"/>
  <c r="N218"/>
  <c r="BE218"/>
  <c r="BI217"/>
  <c r="BH217"/>
  <c r="BG217"/>
  <c r="BF217"/>
  <c r="AA217"/>
  <c r="Y217"/>
  <c r="W217"/>
  <c r="BK217"/>
  <c r="N217"/>
  <c r="BE217"/>
  <c r="BI216"/>
  <c r="BH216"/>
  <c r="BG216"/>
  <c r="BF216"/>
  <c r="AA216"/>
  <c r="Y216"/>
  <c r="W216"/>
  <c r="BK216"/>
  <c r="N216"/>
  <c r="BE216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2"/>
  <c r="BH212"/>
  <c r="BG212"/>
  <c r="BF212"/>
  <c r="AA212"/>
  <c r="Y212"/>
  <c r="W212"/>
  <c r="BK212"/>
  <c r="N212"/>
  <c r="BE212"/>
  <c r="BI211"/>
  <c r="BH211"/>
  <c r="BG211"/>
  <c r="BF211"/>
  <c r="AA211"/>
  <c r="Y211"/>
  <c r="W211"/>
  <c r="BK211"/>
  <c r="N211"/>
  <c r="BE211"/>
  <c r="BI210"/>
  <c r="BH210"/>
  <c r="BG210"/>
  <c r="BF210"/>
  <c r="AA210"/>
  <c r="Y210"/>
  <c r="W210"/>
  <c r="BK210"/>
  <c r="N210"/>
  <c r="BE210"/>
  <c r="BI195"/>
  <c r="BH195"/>
  <c r="BG195"/>
  <c r="BF195"/>
  <c r="AA195"/>
  <c r="Y195"/>
  <c r="W195"/>
  <c r="BK195"/>
  <c r="N195"/>
  <c r="BE195"/>
  <c r="BI186"/>
  <c r="BH186"/>
  <c r="BG186"/>
  <c r="BF186"/>
  <c r="AA186"/>
  <c r="Y186"/>
  <c r="W186"/>
  <c r="BK186"/>
  <c r="N186"/>
  <c r="BE186"/>
  <c r="BI185"/>
  <c r="BH185"/>
  <c r="BG185"/>
  <c r="BF185"/>
  <c r="AA185"/>
  <c r="Y185"/>
  <c r="W185"/>
  <c r="BK185"/>
  <c r="N185"/>
  <c r="BE185"/>
  <c r="BI184"/>
  <c r="BH184"/>
  <c r="BG184"/>
  <c r="BF184"/>
  <c r="AA184"/>
  <c r="Y184"/>
  <c r="W184"/>
  <c r="BK184"/>
  <c r="N184"/>
  <c r="BE184"/>
  <c r="BI183"/>
  <c r="BH183"/>
  <c r="BG183"/>
  <c r="BF183"/>
  <c r="AA183"/>
  <c r="Y183"/>
  <c r="W183"/>
  <c r="BK183"/>
  <c r="N183"/>
  <c r="BE183"/>
  <c r="BI180"/>
  <c r="BH180"/>
  <c r="BG180"/>
  <c r="BF180"/>
  <c r="AA180"/>
  <c r="Y180"/>
  <c r="W180"/>
  <c r="BK180"/>
  <c r="N180"/>
  <c r="BE180"/>
  <c r="BI176"/>
  <c r="BH176"/>
  <c r="BG176"/>
  <c r="BF176"/>
  <c r="AA176"/>
  <c r="Y176"/>
  <c r="W176"/>
  <c r="BK176"/>
  <c r="N176"/>
  <c r="BE176"/>
  <c r="BI175"/>
  <c r="BH175"/>
  <c r="BG175"/>
  <c r="BF175"/>
  <c r="AA175"/>
  <c r="Y175"/>
  <c r="W175"/>
  <c r="BK175"/>
  <c r="N175"/>
  <c r="BE175"/>
  <c r="BI171"/>
  <c r="BH171"/>
  <c r="BG171"/>
  <c r="BF171"/>
  <c r="AA171"/>
  <c r="Y171"/>
  <c r="W171"/>
  <c r="BK171"/>
  <c r="N171"/>
  <c r="BE171"/>
  <c r="BI162"/>
  <c r="BH162"/>
  <c r="BG162"/>
  <c r="BF162"/>
  <c r="AA162"/>
  <c r="Y162"/>
  <c r="W162"/>
  <c r="BK162"/>
  <c r="N162"/>
  <c r="BE162"/>
  <c r="BI151"/>
  <c r="BH151"/>
  <c r="BG151"/>
  <c r="BF151"/>
  <c r="AA151"/>
  <c r="Y151"/>
  <c r="W151"/>
  <c r="BK151"/>
  <c r="N151"/>
  <c r="BE151"/>
  <c r="BI146"/>
  <c r="BH146"/>
  <c r="BG146"/>
  <c r="BF146"/>
  <c r="AA146"/>
  <c r="Y146"/>
  <c r="W146"/>
  <c r="BK146"/>
  <c r="N146"/>
  <c r="BE146"/>
  <c r="BI142"/>
  <c r="BH142"/>
  <c r="BG142"/>
  <c r="BF142"/>
  <c r="AA142"/>
  <c r="Y142"/>
  <c r="W142"/>
  <c r="BK142"/>
  <c r="N142"/>
  <c r="BE142"/>
  <c r="BI138"/>
  <c r="BH138"/>
  <c r="BG138"/>
  <c r="BF138"/>
  <c r="AA138"/>
  <c r="Y138"/>
  <c r="W138"/>
  <c r="BK138"/>
  <c r="N138"/>
  <c r="BE138"/>
  <c r="BI134"/>
  <c r="BH134"/>
  <c r="BG134"/>
  <c r="BF134"/>
  <c r="AA134"/>
  <c r="Y134"/>
  <c r="W134"/>
  <c r="BK134"/>
  <c r="N134"/>
  <c r="BE134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88"/>
  <c i="2" r="BK126"/>
  <c r="BK125"/>
  <c r="N125"/>
  <c r="BK124"/>
  <c r="N124"/>
  <c r="BK123"/>
  <c r="N123"/>
  <c r="N88"/>
  <c r="N126"/>
  <c r="BE126"/>
  <c r="N90"/>
  <c r="N89"/>
  <c r="M120"/>
  <c r="M119"/>
  <c r="F117"/>
  <c r="F11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H36"/>
  <c i="1" r="BD88"/>
  <c i="2" r="BH99"/>
  <c r="H35"/>
  <c i="1" r="BC88"/>
  <c i="2" r="BG99"/>
  <c r="H34"/>
  <c i="1" r="BB88"/>
  <c i="2" r="BF99"/>
  <c r="M33"/>
  <c i="1" r="AW88"/>
  <c i="2" r="H33"/>
  <c i="1" r="BA88"/>
  <c i="2" r="N99"/>
  <c r="N98"/>
  <c r="L106"/>
  <c r="BE99"/>
  <c r="M32"/>
  <c i="1" r="AV88"/>
  <c i="2" r="H32"/>
  <c i="1" r="AZ88"/>
  <c i="2" r="M28"/>
  <c i="1" r="AS88"/>
  <c i="2" r="M27"/>
  <c r="M84"/>
  <c r="M83"/>
  <c r="F81"/>
  <c r="F79"/>
  <c r="M30"/>
  <c i="1" r="AG88"/>
  <c i="2" r="L38"/>
  <c r="O15"/>
  <c r="E15"/>
  <c r="F120"/>
  <c r="F84"/>
  <c r="O14"/>
  <c r="O12"/>
  <c r="E12"/>
  <c r="F119"/>
  <c r="F83"/>
  <c r="O11"/>
  <c r="O9"/>
  <c r="M117"/>
  <c r="M81"/>
  <c r="F6"/>
  <c r="F114"/>
  <c r="F78"/>
  <c i="1" r="CK97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C95"/>
  <c r="CH95"/>
  <c r="CB95"/>
  <c r="CG95"/>
  <c r="CA95"/>
  <c r="CF95"/>
  <c r="BZ95"/>
  <c r="CE95"/>
  <c r="CK94"/>
  <c r="CJ94"/>
  <c r="CI94"/>
  <c r="CH94"/>
  <c r="CG94"/>
  <c r="CF94"/>
  <c r="BZ94"/>
  <c r="CE94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7"/>
  <c r="CD97"/>
  <c r="AV97"/>
  <c r="BY97"/>
  <c r="AN97"/>
  <c r="AG96"/>
  <c r="CD96"/>
  <c r="AV96"/>
  <c r="BY96"/>
  <c r="AN96"/>
  <c r="AG95"/>
  <c r="CD95"/>
  <c r="AV95"/>
  <c r="BY95"/>
  <c r="AN95"/>
  <c r="AG94"/>
  <c r="AG93"/>
  <c r="AK27"/>
  <c r="AG99"/>
  <c r="CD94"/>
  <c r="W31"/>
  <c r="AV94"/>
  <c r="BY94"/>
  <c r="AK31"/>
  <c r="AN94"/>
  <c r="AN93"/>
  <c r="AT91"/>
  <c r="AN91"/>
  <c r="AT90"/>
  <c r="AN90"/>
  <c r="AT89"/>
  <c r="AN89"/>
  <c r="AT88"/>
  <c r="AN88"/>
  <c r="AN87"/>
  <c r="AN99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<sst xmlns="http://schemas.openxmlformats.org/spreadsheetml/2006/main">
  <si>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</si>
  <si>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</si>
  <si>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</si>
  <si>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</si>
  <si>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</si>
  <si>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</si>
  <si>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</si>
  <si>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</si>
  <si>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</si>
  <si>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</si>
  <si>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</si>
  <si>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</si>
  <si>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</si>
  <si>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</si>
  <si>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</si>
  <si>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</si>
  <si>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</si>
  <si>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072/2018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</si>
  <si>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</si>
  <si>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</si>
  <si>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Revitalizace vnitrobloku v Mochovská Praha 14</t>
  </si>
  <si>
    <t>JKSO:</t>
  </si>
  <si>
    <t>823 3</t>
  </si>
  <si>
    <t>CC-CZ:</t>
  </si>
  <si>
    <t>2412</t>
  </si>
  <si>
    <t>Místo:</t>
  </si>
  <si>
    <t>Praha 14</t>
  </si>
  <si>
    <t>Datum:</t>
  </si>
  <si>
    <t>9. 7. 2018</t>
  </si>
  <si>
    <t>CZ-CPV:</t>
  </si>
  <si>
    <t>45000000-7</t>
  </si>
  <si>
    <t>CZ-CPA:</t>
  </si>
  <si>
    <t>42.99.22</t>
  </si>
  <si>
    <t>Objednatel:</t>
  </si>
  <si>
    <t>IČ:</t>
  </si>
  <si>
    <t/>
  </si>
  <si>
    <t xml:space="preserve"> </t>
  </si>
  <si>
    <t>DIČ:</t>
  </si>
  <si>
    <t>Zhotovitel:</t>
  </si>
  <si>
    <t>Vyplň údaj</t>
  </si>
  <si>
    <t>Projektant:</t>
  </si>
  <si>
    <t>MO Atelier s.r.o.</t>
  </si>
  <si>
    <t>True</t>
  </si>
  <si>
    <t>Zpracovatel:</t>
  </si>
  <si>
    <t>Zdeněk Drda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</si>
  <si>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</si>
  <si>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</si>
  <si>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</si>
  <si>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</si>
  <si>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</si>
  <si>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</si>
  <si>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</si>
  <si>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</si>
  <si>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</si>
  <si>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</si>
  <si>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</si>
  <si>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</si>
  <si>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</si>
  <si>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</si>
  <si>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</si>
  <si>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</si>
  <si>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</si>
  <si>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</si>
  <si>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</si>
  <si>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</si>
  <si>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</si>
  <si>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</si>
  <si>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</si>
  <si>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</si>
  <si>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</si>
  <si>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</si>
  <si>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</si>
  <si>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</si>
  <si>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</si>
  <si>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</si>
  <si>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</si>
  <si>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</si>
  <si>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</si>
  <si>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</si>
  <si>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</si>
  <si>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</si>
  <si>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</si>
  <si>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</si>
  <si>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</si>
  <si>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</si>
  <si>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</si>
  <si>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</si>
  <si>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</si>
  <si>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</si>
  <si>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{167c2e8f-ce89-4bce-aee8-1ae73116efc6}</t>
  </si>
  <si>
    <t>{00000000-0000-0000-0000-000000000000}</t>
  </si>
  <si>
    <t>/</t>
  </si>
  <si>
    <t>SO-01</t>
  </si>
  <si>
    <t>Stavební část</t>
  </si>
  <si>
    <t>1</t>
  </si>
  <si>
    <t>{e52b8b66-99b9-472a-b0b1-b149cfe44742}</t>
  </si>
  <si>
    <t>SO-02</t>
  </si>
  <si>
    <t>Mobiliář</t>
  </si>
  <si>
    <t>{81afd018-6e26-4d78-bee3-38f68f58f3f5}</t>
  </si>
  <si>
    <t>SO-03</t>
  </si>
  <si>
    <t>Přípravné práce pro realozaci stavby</t>
  </si>
  <si>
    <t>{7d862520-ee8e-4adf-b1f9-758886acf0db}</t>
  </si>
  <si>
    <t>SO-04</t>
  </si>
  <si>
    <t>Vedlejší rozpočtové náklady</t>
  </si>
  <si>
    <t>{79df8fdb-784f-4cc6-b8b1-7eb48d9a03f8}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</si>
  <si>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</si>
  <si>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</si>
  <si>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</si>
  <si>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</si>
  <si>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</si>
  <si>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</si>
  <si>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</si>
  <si>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</si>
  <si>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</si>
  <si>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</si>
  <si>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</si>
  <si>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</si>
  <si>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</si>
  <si>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</si>
  <si>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</si>
  <si>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</si>
  <si>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</si>
  <si>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SO-01 - Stavební část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</si>
  <si>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</si>
  <si>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</si>
  <si>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</si>
  <si>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</si>
  <si>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</si>
  <si>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</si>
  <si>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</si>
  <si>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</si>
  <si>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</si>
  <si>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</si>
  <si>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</si>
  <si>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</si>
  <si>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</si>
  <si>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</si>
  <si>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</si>
  <si>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</si>
  <si>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</si>
  <si>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</si>
  <si>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</si>
  <si>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</si>
  <si>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</si>
  <si>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</si>
  <si>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</si>
  <si>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</si>
  <si>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</si>
  <si>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</si>
  <si>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</si>
  <si>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</si>
  <si>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</si>
  <si>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</si>
  <si>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</si>
  <si>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</si>
  <si>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</si>
  <si>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</si>
  <si>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</si>
  <si>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</si>
  <si>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</si>
  <si>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</si>
  <si>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</si>
  <si>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111201102</t>
  </si>
  <si>
    <t>Odstranění křovin a stromů průměru kmene do 100 mm i s kořeny z celkové plochy přes 1000 do 10000 m2</t>
  </si>
  <si>
    <t>m2</t>
  </si>
  <si>
    <t>4</t>
  </si>
  <si>
    <t>981371504</t>
  </si>
  <si>
    <t>Odstranění samonáletů (ostatní stromy zůstávají na pozemku dle PD)</t>
  </si>
  <si>
    <t>VV</t>
  </si>
  <si>
    <t>"Mochovská_kom_ 180701-Situace1.png</t>
  </si>
  <si>
    <t>66,791*52,987</t>
  </si>
  <si>
    <t>Odpočet sportovní plochy a komunikace</t>
  </si>
  <si>
    <t>-(356,311+226,98)</t>
  </si>
  <si>
    <t>Mezisoučet</t>
  </si>
  <si>
    <t>3</t>
  </si>
  <si>
    <t>Součet</t>
  </si>
  <si>
    <t>113107112</t>
  </si>
  <si>
    <t>Odstranění podkladu z kameniva těženého tl 200 mm ručně</t>
  </si>
  <si>
    <t>673599555</t>
  </si>
  <si>
    <t>Chodníky</t>
  </si>
  <si>
    <t>237,542*1,5</t>
  </si>
  <si>
    <t>113107132</t>
  </si>
  <si>
    <t>Odstranění podkladu z betonu prostého tl 300 mm ručně</t>
  </si>
  <si>
    <t>1335997826</t>
  </si>
  <si>
    <t>Nefunkční brouzdaliště</t>
  </si>
  <si>
    <t>226,98</t>
  </si>
  <si>
    <t>113107143</t>
  </si>
  <si>
    <t>Odstranění podkladu živičného tl 150 mm ručně</t>
  </si>
  <si>
    <t>-1414377325</t>
  </si>
  <si>
    <t>5</t>
  </si>
  <si>
    <t>113107512</t>
  </si>
  <si>
    <t>Odstranění podkladů nebo krytů s přemístěním hmot na skládku ve vzdálenosti do 3 m nebo s naložením na dopravní prostředek strojně plochy jednotlivě přes 15 m2, tl. do 200mm</t>
  </si>
  <si>
    <t>-1598096235</t>
  </si>
  <si>
    <t xml:space="preserve">Antukové hřiště - kompletní souvrství </t>
  </si>
  <si>
    <t>285,158</t>
  </si>
  <si>
    <t>6</t>
  </si>
  <si>
    <t>113204111</t>
  </si>
  <si>
    <t>Vytrhání obrub záhonových</t>
  </si>
  <si>
    <t>m</t>
  </si>
  <si>
    <t>926828364</t>
  </si>
  <si>
    <t>Kolem stávajících cest</t>
  </si>
  <si>
    <t>(3,126+3,395+2,233+3,474+3,126+5,132+2,233+11,921+1,340+7,895+2,568+29,763)+(17,975+11,526+15,237+7,105+13,509+15,316) *2</t>
  </si>
  <si>
    <t>Kolem brouzdaliště</t>
  </si>
  <si>
    <t>53,41</t>
  </si>
  <si>
    <t>Kolem pískoviště, prolézaček,houpaček a hřiště</t>
  </si>
  <si>
    <t>(12,632+10,026)+(19,816+7,026+20,368)+(13,026+20,053+13,263+20,054)</t>
  </si>
  <si>
    <t>7</t>
  </si>
  <si>
    <t>121101102</t>
  </si>
  <si>
    <t>Sejmutí ornice s přemístěním na vzdálenost do 100 m</t>
  </si>
  <si>
    <t>m3</t>
  </si>
  <si>
    <t>1622446557</t>
  </si>
  <si>
    <t>místní skrývka ornice v mocnosti dle doporučení geologického
průzkumu</t>
  </si>
  <si>
    <t>P</t>
  </si>
  <si>
    <t xml:space="preserve">Sejmutí ornice pro další modelaci s plochy </t>
  </si>
  <si>
    <t>66,791*52,987*0,250</t>
  </si>
  <si>
    <t>8</t>
  </si>
  <si>
    <t>132212102</t>
  </si>
  <si>
    <t>Hloubení rýh š do 600 mm ručním nebo pneum nářadím v nesoudržných horninách tř. 3</t>
  </si>
  <si>
    <t>-741997606</t>
  </si>
  <si>
    <t>Hloubení rýh pro schody (boky a prahy)</t>
  </si>
  <si>
    <t>(2+2+1,5)+(3+3+1,5)+(4+4+1,5)*0,3*0,6</t>
  </si>
  <si>
    <t>9</t>
  </si>
  <si>
    <t>132212109</t>
  </si>
  <si>
    <t>Příplatek za lepivost u hloubení rýh š do 600 mm ručním nebo pneum nářadím v hornině tř. 3</t>
  </si>
  <si>
    <t>1871893693</t>
  </si>
  <si>
    <t>10</t>
  </si>
  <si>
    <t>162201211</t>
  </si>
  <si>
    <t>Vodorovné přemístění výkopku z horniny tř. 1 až 4 stavebním kolečkem do 10 m</t>
  </si>
  <si>
    <t>-608402364</t>
  </si>
  <si>
    <t>Zpětné navožení ornice s mezideponie (stávající)</t>
  </si>
  <si>
    <t>301,473</t>
  </si>
  <si>
    <t>11</t>
  </si>
  <si>
    <t>162201219</t>
  </si>
  <si>
    <t>Příplatek k vodorovnému přemístění výkopku z horniny tř. 1 až 4 stavebním kolečkem ZKD 10 m</t>
  </si>
  <si>
    <t>-332896740</t>
  </si>
  <si>
    <t>301,473*4</t>
  </si>
  <si>
    <t>12</t>
  </si>
  <si>
    <t>181301113</t>
  </si>
  <si>
    <t>Rozprostření ornice tl vrstvy do 200 mm pl přes 500 m2 v rovině nebo ve svahu do 1:5</t>
  </si>
  <si>
    <t>1623577147</t>
  </si>
  <si>
    <t>13</t>
  </si>
  <si>
    <t>181451121</t>
  </si>
  <si>
    <t>Založení lučního trávníku výsevem plochy přes 1000 m2 v rovině a ve svahu do 1:5</t>
  </si>
  <si>
    <t>-1584566791</t>
  </si>
  <si>
    <t>14</t>
  </si>
  <si>
    <t>M</t>
  </si>
  <si>
    <t>00572410</t>
  </si>
  <si>
    <t>osivo směs travní parková</t>
  </si>
  <si>
    <t>kg</t>
  </si>
  <si>
    <t>-1651688670</t>
  </si>
  <si>
    <t>181951101</t>
  </si>
  <si>
    <t>Úprava pláně v hornině tř. 1 až 4 bez zhutnění</t>
  </si>
  <si>
    <t>1912743710</t>
  </si>
  <si>
    <t>Úprava plochy do požadované výšky dle PD</t>
  </si>
  <si>
    <t>Odpočet ploch které se budou hutnit</t>
  </si>
  <si>
    <t>-856,98</t>
  </si>
  <si>
    <t>16</t>
  </si>
  <si>
    <t>181951102</t>
  </si>
  <si>
    <t>Úprava pláně v hornině tř. 1 až 4 se zhutněním</t>
  </si>
  <si>
    <t>-2072998945</t>
  </si>
  <si>
    <t>Zpěvněné plochy</t>
  </si>
  <si>
    <t>Maltové cesty</t>
  </si>
  <si>
    <t>(154*1,5)</t>
  </si>
  <si>
    <t>Asfaltové cesty</t>
  </si>
  <si>
    <t>254*1,5</t>
  </si>
  <si>
    <t>Dopravní hřiště</t>
  </si>
  <si>
    <t>Schody</t>
  </si>
  <si>
    <t>(2*2)+(3*2)+(4*2)</t>
  </si>
  <si>
    <t>17</t>
  </si>
  <si>
    <t>182201101</t>
  </si>
  <si>
    <t>Svahování násypů</t>
  </si>
  <si>
    <t>-1075501452</t>
  </si>
  <si>
    <t>18</t>
  </si>
  <si>
    <t>182303111</t>
  </si>
  <si>
    <t>Doplnění zeminy nebo substrátu na travnatých plochách tl 50 mm rovina v rovinně a svahu do 1:5</t>
  </si>
  <si>
    <t>802732406</t>
  </si>
  <si>
    <t>19</t>
  </si>
  <si>
    <t>10371500</t>
  </si>
  <si>
    <t>substrát pro trávníky VL</t>
  </si>
  <si>
    <t>-1224398059</t>
  </si>
  <si>
    <t>2682,075*0,05</t>
  </si>
  <si>
    <t>20</t>
  </si>
  <si>
    <t>183101114</t>
  </si>
  <si>
    <t>Hloubení jamek bez výměny půdy zeminy tř 1 až 4 objem do 0,125 m3 v rovině a svahu do 1:5</t>
  </si>
  <si>
    <t>kus</t>
  </si>
  <si>
    <t>-1616889954</t>
  </si>
  <si>
    <t>184102114</t>
  </si>
  <si>
    <t>Výsadba dřeviny s balem D do 0,5 m do jamky se zalitím v rovině a svahu do 1:5</t>
  </si>
  <si>
    <t>1908778294</t>
  </si>
  <si>
    <t>22</t>
  </si>
  <si>
    <t>02650403/1</t>
  </si>
  <si>
    <t xml:space="preserve">Javor babyka 150-250cm </t>
  </si>
  <si>
    <t>-1627740312</t>
  </si>
  <si>
    <t>23</t>
  </si>
  <si>
    <t>02650403/2</t>
  </si>
  <si>
    <t xml:space="preserve">Javor mléčný 150-250cm </t>
  </si>
  <si>
    <t>-363335570</t>
  </si>
  <si>
    <t>24</t>
  </si>
  <si>
    <t>02650403/3</t>
  </si>
  <si>
    <t xml:space="preserve">Javor klen 150-250cm </t>
  </si>
  <si>
    <t>-837087864</t>
  </si>
  <si>
    <t>25</t>
  </si>
  <si>
    <t>02650403/4</t>
  </si>
  <si>
    <t xml:space="preserve">Jírovec pleťový 150-250cm </t>
  </si>
  <si>
    <t>-1272451557</t>
  </si>
  <si>
    <t>26</t>
  </si>
  <si>
    <t>02650403/5</t>
  </si>
  <si>
    <t>Muchovník stromový</t>
  </si>
  <si>
    <t>14609862</t>
  </si>
  <si>
    <t>27</t>
  </si>
  <si>
    <t>02650403/6</t>
  </si>
  <si>
    <t>Liliovník tulipánokvětý 150 cm</t>
  </si>
  <si>
    <t>1620062378</t>
  </si>
  <si>
    <t>28</t>
  </si>
  <si>
    <t>02650403/7</t>
  </si>
  <si>
    <t>Jabloň okrasná 80 cm</t>
  </si>
  <si>
    <t>1108597616</t>
  </si>
  <si>
    <t>29</t>
  </si>
  <si>
    <t>02650403/8</t>
  </si>
  <si>
    <t>Platan javorolistý 180 cm</t>
  </si>
  <si>
    <t>-2136680216</t>
  </si>
  <si>
    <t>30</t>
  </si>
  <si>
    <t>02650403/9</t>
  </si>
  <si>
    <t>Líska turecká 180 cm</t>
  </si>
  <si>
    <t>1370245169</t>
  </si>
  <si>
    <t>31</t>
  </si>
  <si>
    <t>02650403/10</t>
  </si>
  <si>
    <t>Borovice černá 180 cm</t>
  </si>
  <si>
    <t>-1826248134</t>
  </si>
  <si>
    <t>32</t>
  </si>
  <si>
    <t>02650403/11</t>
  </si>
  <si>
    <t>Jedle korejská 180 cm</t>
  </si>
  <si>
    <t>-1293765598</t>
  </si>
  <si>
    <t>33</t>
  </si>
  <si>
    <t>184211114</t>
  </si>
  <si>
    <t>Výsadba rostlin s balem 200 mm do prefabrikátů s vyplněním otvorů ornicí ve svahu do 1:1</t>
  </si>
  <si>
    <t>382508514</t>
  </si>
  <si>
    <t>34</t>
  </si>
  <si>
    <t>184215122</t>
  </si>
  <si>
    <t>Ukotvení kmene dřevin dvěma kůly D do 0,1 m délky do 2 m</t>
  </si>
  <si>
    <t>-1375272290</t>
  </si>
  <si>
    <t>35</t>
  </si>
  <si>
    <t>05217109</t>
  </si>
  <si>
    <t>tyče dřevěné v kůře D 80mm dl 6m</t>
  </si>
  <si>
    <t>-853679982</t>
  </si>
  <si>
    <t>36</t>
  </si>
  <si>
    <t>184801121</t>
  </si>
  <si>
    <t>Ošetřování vysazených dřevin soliterních v rovině a svahu do 1:5</t>
  </si>
  <si>
    <t>1995790525</t>
  </si>
  <si>
    <t>37</t>
  </si>
  <si>
    <t>184802611</t>
  </si>
  <si>
    <t>Chemické odplevelení po založení kultury postřikem na široko v rovině a svahu do 1:5</t>
  </si>
  <si>
    <t>-2137534549</t>
  </si>
  <si>
    <t>38</t>
  </si>
  <si>
    <t>185803111</t>
  </si>
  <si>
    <t>Ošetření trávníku shrabáním v rovině a svahu do 1:5</t>
  </si>
  <si>
    <t>1161541649</t>
  </si>
  <si>
    <t>39</t>
  </si>
  <si>
    <t>185851121</t>
  </si>
  <si>
    <t>Dovoz vody pro zálivku rostlin za vzdálenost do 1000 m</t>
  </si>
  <si>
    <t>-221334846</t>
  </si>
  <si>
    <t>40</t>
  </si>
  <si>
    <t>430321313</t>
  </si>
  <si>
    <t>Schodišťová konstrukce a rampa ze ŽB tř. C 16/20</t>
  </si>
  <si>
    <t>-1797077538</t>
  </si>
  <si>
    <t>Konstrukce schodů ramenát</t>
  </si>
  <si>
    <t>(2*1,5)+(3*1,5)+(4*1,5)*0,3</t>
  </si>
  <si>
    <t>Práh schodů</t>
  </si>
  <si>
    <t>(1,5*0,3*3)*3</t>
  </si>
  <si>
    <t>41</t>
  </si>
  <si>
    <t>430361821</t>
  </si>
  <si>
    <t>Výztuž schodišťové konstrukce a rampy betonářskou ocelí 10 505</t>
  </si>
  <si>
    <t>t</t>
  </si>
  <si>
    <t>809325257</t>
  </si>
  <si>
    <t>Počítáno 75kg/m3 betonu</t>
  </si>
  <si>
    <t>13,35*75/1000</t>
  </si>
  <si>
    <t>42</t>
  </si>
  <si>
    <t>431351121</t>
  </si>
  <si>
    <t>Zřízení bednění podest schodišť a ramp přímočarých v do 4 m</t>
  </si>
  <si>
    <t>-1637990180</t>
  </si>
  <si>
    <t>Konstrukce schodů ramenát - boky</t>
  </si>
  <si>
    <t>(2*0,3*2)+(3*0,3*2)+(4*0,3*2)</t>
  </si>
  <si>
    <t>Čela schodů</t>
  </si>
  <si>
    <t>(1,5*0,3*2)*3</t>
  </si>
  <si>
    <t>43</t>
  </si>
  <si>
    <t>431351122</t>
  </si>
  <si>
    <t>Odstranění bednění podest schodišť a ramp přímočarých v do 4 m</t>
  </si>
  <si>
    <t>-606984645</t>
  </si>
  <si>
    <t>44</t>
  </si>
  <si>
    <t>434191423/R</t>
  </si>
  <si>
    <t>Osazení schodišťových stupňů - betonová dlažba</t>
  </si>
  <si>
    <t>461982294</t>
  </si>
  <si>
    <t>48</t>
  </si>
  <si>
    <t>45</t>
  </si>
  <si>
    <t>59373742</t>
  </si>
  <si>
    <t>schodnice 253,5x12x135 cm</t>
  </si>
  <si>
    <t>1307323084</t>
  </si>
  <si>
    <t>46</t>
  </si>
  <si>
    <t>434311114</t>
  </si>
  <si>
    <t>Schodišťové stupně dusané na terén nebo na desku z betonu tř. C 16/20 bez potěru</t>
  </si>
  <si>
    <t>-460322276</t>
  </si>
  <si>
    <t>Stupně</t>
  </si>
  <si>
    <t>32*1,5</t>
  </si>
  <si>
    <t>47</t>
  </si>
  <si>
    <t>434351141</t>
  </si>
  <si>
    <t>Zřízení bednění stupňů přímočarých schodišť</t>
  </si>
  <si>
    <t>-1487506495</t>
  </si>
  <si>
    <t>Stupně čela</t>
  </si>
  <si>
    <t>32*1,5*0,2</t>
  </si>
  <si>
    <t>Boky schodů</t>
  </si>
  <si>
    <t>(2*0,2)+(3*0,2)+(4*0,2)*2</t>
  </si>
  <si>
    <t>434351142</t>
  </si>
  <si>
    <t>Odstranění bednění stupňů přímočarých schodišť</t>
  </si>
  <si>
    <t>1358719204</t>
  </si>
  <si>
    <t>49</t>
  </si>
  <si>
    <t>564201111</t>
  </si>
  <si>
    <t>Podklad nebo podsyp ze štěrkopísku 0/4 ŠP tl do 40 mm zaválcovaný</t>
  </si>
  <si>
    <t>-308189138</t>
  </si>
  <si>
    <t>Maltová cesta</t>
  </si>
  <si>
    <t>231</t>
  </si>
  <si>
    <t>50</t>
  </si>
  <si>
    <t>564732111</t>
  </si>
  <si>
    <t>Podklad z vibrovaného štěrku VŠ tl 100 mm</t>
  </si>
  <si>
    <t>1068082654</t>
  </si>
  <si>
    <t>51</t>
  </si>
  <si>
    <t>564750111</t>
  </si>
  <si>
    <t>Podklad z kameniva hrubého drceného vel. 16-32 mm tl 150 mm</t>
  </si>
  <si>
    <t>-1195698609</t>
  </si>
  <si>
    <t>154*1,5</t>
  </si>
  <si>
    <t>52</t>
  </si>
  <si>
    <t>564851111</t>
  </si>
  <si>
    <t>Podklad ze štěrkodrtě ŠD tl 150 mm</t>
  </si>
  <si>
    <t>-1421706815</t>
  </si>
  <si>
    <t>53</t>
  </si>
  <si>
    <t>564851111/R</t>
  </si>
  <si>
    <t>-604797636</t>
  </si>
  <si>
    <t>54</t>
  </si>
  <si>
    <t>567120111</t>
  </si>
  <si>
    <t>Podklad ze směsi stmelené cementem SC C 1,5/2,0 (SC II) tl 120 mm</t>
  </si>
  <si>
    <t>-301018156</t>
  </si>
  <si>
    <t>55</t>
  </si>
  <si>
    <t>578142115</t>
  </si>
  <si>
    <t>Litý asfalt MA 8 (LAJ) tl 40 mm š do 3 m z nemodifikovaného asfaltu</t>
  </si>
  <si>
    <t>-1532295226</t>
  </si>
  <si>
    <t>56</t>
  </si>
  <si>
    <t>632481212</t>
  </si>
  <si>
    <t>Separační vrstva z asfaltovaného pásu</t>
  </si>
  <si>
    <t>1598615026</t>
  </si>
  <si>
    <t>57</t>
  </si>
  <si>
    <t>914111111</t>
  </si>
  <si>
    <t>Montáž svislé dopravní značky do velikosti 1 m2 objímkami na sloupek nebo konzolu</t>
  </si>
  <si>
    <t>-1065306368</t>
  </si>
  <si>
    <t>58</t>
  </si>
  <si>
    <t>40444000</t>
  </si>
  <si>
    <t>značka dopravní svislá výstražná FeZn A1-A30 P1,P4 700mm</t>
  </si>
  <si>
    <t>877254120</t>
  </si>
  <si>
    <t>59</t>
  </si>
  <si>
    <t>40444052</t>
  </si>
  <si>
    <t>značka dopravní svislá STOP FeZn NK P6 700mm</t>
  </si>
  <si>
    <t>-195453456</t>
  </si>
  <si>
    <t>60</t>
  </si>
  <si>
    <t>40444101</t>
  </si>
  <si>
    <t>značka dopravní svislá zákazová B FeZn JAC 500 mm</t>
  </si>
  <si>
    <t>-159535942</t>
  </si>
  <si>
    <t>61</t>
  </si>
  <si>
    <t>40444274</t>
  </si>
  <si>
    <t>značka dopravní svislá FeZn NK 1000 x 500 mm (IP 26a, IP 26b)</t>
  </si>
  <si>
    <t>-2079278063</t>
  </si>
  <si>
    <t>62</t>
  </si>
  <si>
    <t>40445235</t>
  </si>
  <si>
    <t>sloupek Al pro dopravní značku D 60mm v 3,5m</t>
  </si>
  <si>
    <t>1937172162</t>
  </si>
  <si>
    <t>63</t>
  </si>
  <si>
    <t>40445253</t>
  </si>
  <si>
    <t>víčko plastové na sloupek D 60mm</t>
  </si>
  <si>
    <t>-1599748067</t>
  </si>
  <si>
    <t>64</t>
  </si>
  <si>
    <t>40445256</t>
  </si>
  <si>
    <t>svorka upínací na sloupek dopravní značky D 60mm</t>
  </si>
  <si>
    <t>-1703526710</t>
  </si>
  <si>
    <t>65</t>
  </si>
  <si>
    <t>915111111</t>
  </si>
  <si>
    <t>Vodorovné dopravní značení dělící čáry souvislé š 125 mm základní bílá barva</t>
  </si>
  <si>
    <t>1522998933</t>
  </si>
  <si>
    <t>66</t>
  </si>
  <si>
    <t>915111115</t>
  </si>
  <si>
    <t>Vodorovné dopravní značení dělící čáry souvislé š 125 mm základní žlutá barva</t>
  </si>
  <si>
    <t>-1896139395</t>
  </si>
  <si>
    <t>67</t>
  </si>
  <si>
    <t>915111121</t>
  </si>
  <si>
    <t>Vodorovné dopravní značení dělící čáry přerušované š 125 mm základní bílá barva</t>
  </si>
  <si>
    <t>894357462</t>
  </si>
  <si>
    <t>68</t>
  </si>
  <si>
    <t>915131115</t>
  </si>
  <si>
    <t>Vodorovné dopravní značení přechody pro chodce, šipky, symboly základní žlutá barva</t>
  </si>
  <si>
    <t>-318208552</t>
  </si>
  <si>
    <t>69</t>
  </si>
  <si>
    <t>916331112</t>
  </si>
  <si>
    <t>Osazení zahradního obrubníku betonového do lože z betonu s boční opěrou</t>
  </si>
  <si>
    <t>1539267409</t>
  </si>
  <si>
    <t>Kolem chodníků</t>
  </si>
  <si>
    <t>508</t>
  </si>
  <si>
    <t>kolem trampolíny</t>
  </si>
  <si>
    <t>Kolem dopravního hřiště</t>
  </si>
  <si>
    <t>148</t>
  </si>
  <si>
    <t>Kolem lanové prolézačky</t>
  </si>
  <si>
    <t>70</t>
  </si>
  <si>
    <t>59217002</t>
  </si>
  <si>
    <t xml:space="preserve">obrubník betonový zahradní  šedý 100 x 5 x 20 cm</t>
  </si>
  <si>
    <t>-632260027</t>
  </si>
  <si>
    <t>71</t>
  </si>
  <si>
    <t>916371211</t>
  </si>
  <si>
    <t>Osazení skrytého flexibilního zahradního obrubníku plastového jednostranným odkopáním zeminy</t>
  </si>
  <si>
    <t>-1828508021</t>
  </si>
  <si>
    <t>72</t>
  </si>
  <si>
    <t>27245172</t>
  </si>
  <si>
    <t>Skrytý obrubník geoBorder GB 78</t>
  </si>
  <si>
    <t>2140982428</t>
  </si>
  <si>
    <t>73</t>
  </si>
  <si>
    <t>916991121</t>
  </si>
  <si>
    <t>Lože pod obrubníky, krajníky nebo obruby z dlažebních kostek z betonu prostého</t>
  </si>
  <si>
    <t>-572152644</t>
  </si>
  <si>
    <t>Pro chodníkové a ostatní prvky</t>
  </si>
  <si>
    <t>757*0,1*0,1</t>
  </si>
  <si>
    <t>74</t>
  </si>
  <si>
    <t>919731124</t>
  </si>
  <si>
    <t>Zarovnání styčné plochy podkladu nebo krytu živičného tl do 200 mm vč.úprav napojení</t>
  </si>
  <si>
    <t>993037488</t>
  </si>
  <si>
    <t>napojení na stávající zpevněné plochy</t>
  </si>
  <si>
    <t>Napojení na stávající chodníky a komunikace</t>
  </si>
  <si>
    <t>75</t>
  </si>
  <si>
    <t>997013501</t>
  </si>
  <si>
    <t>Odvoz suti a vybouraných hmot na skládku nebo meziskládku do 1 km se složením</t>
  </si>
  <si>
    <t>-905460598</t>
  </si>
  <si>
    <t>76</t>
  </si>
  <si>
    <t>997013509</t>
  </si>
  <si>
    <t>Příplatek k odvozu suti a vybouraných hmot na skládku ZKD 1 km přes 1 km</t>
  </si>
  <si>
    <t>2093905342</t>
  </si>
  <si>
    <t>498,957*25</t>
  </si>
  <si>
    <t>77</t>
  </si>
  <si>
    <t>997013801</t>
  </si>
  <si>
    <t>Poplatek za uložení na skládce (skládkovné) stavebního odpadu betonového kód odpadu 170 101</t>
  </si>
  <si>
    <t>-1612109544</t>
  </si>
  <si>
    <t>78</t>
  </si>
  <si>
    <t>997223845</t>
  </si>
  <si>
    <t>Poplatek za uložení na skládce (skládkovné) odpadu asfaltového bez dehtu kód odpadu 170 302</t>
  </si>
  <si>
    <t>372792376</t>
  </si>
  <si>
    <t>79</t>
  </si>
  <si>
    <t>997223855</t>
  </si>
  <si>
    <t>Poplatek za uložení na skládce (skládkovné) zeminy a kameniva kód odpadu 170 504</t>
  </si>
  <si>
    <t>-218524618</t>
  </si>
  <si>
    <t>80</t>
  </si>
  <si>
    <t>998229111</t>
  </si>
  <si>
    <t>Přesun hmot ruční pro pozemní komunikace s krytem z kameniva, betonu,živice na vzdálenost do 50 m</t>
  </si>
  <si>
    <t>1194175273</t>
  </si>
  <si>
    <t>81</t>
  </si>
  <si>
    <t>998229121</t>
  </si>
  <si>
    <t>Příplatek k ručnímu přesunu hmot pro pro pozemní komunikace za zvětšený přesun ZKD 50 m</t>
  </si>
  <si>
    <t>-2141171822</t>
  </si>
  <si>
    <t>737,781*2</t>
  </si>
  <si>
    <t>VP - Vícepráce</t>
  </si>
  <si>
    <t>PN</t>
  </si>
  <si>
    <t>SO-02 - Mobiliář</t>
  </si>
  <si>
    <t>936004113</t>
  </si>
  <si>
    <t>Dětské pískoviště s rámem z recyklované pryže 300/150 mm</t>
  </si>
  <si>
    <t>1868920780</t>
  </si>
  <si>
    <t>včetně písku s atestem</t>
  </si>
  <si>
    <t>3*4</t>
  </si>
  <si>
    <t>936004121</t>
  </si>
  <si>
    <t>Zřízení vnitřního prostoru dětského pískoviště včetně podkladní vrstvy, dlažby a vrstvy písku</t>
  </si>
  <si>
    <t>-525227125</t>
  </si>
  <si>
    <t>936005213/R</t>
  </si>
  <si>
    <t>Montáž dětského kolotoče vč. kotvení</t>
  </si>
  <si>
    <t>1029843534</t>
  </si>
  <si>
    <t>74920004/R</t>
  </si>
  <si>
    <t>Kolotoč K 03</t>
  </si>
  <si>
    <t>1826747847</t>
  </si>
  <si>
    <t>Popis
Kvalitní kolotoč s plochou na sezení, certifikovaný dle EN 1176.Konstrukce kolotoče je vyrobena z ocelových tenkostěnných profilů,součásti, které jsou zabudovány do země nebo se nachází v bezprostřední blízkosti terénu (základový rám, konstrukce plošiny), jsou upraveny žárovým zinkováním.</t>
  </si>
  <si>
    <t>936005221</t>
  </si>
  <si>
    <t>Montáž dětské houpačky kládové dvoumístné</t>
  </si>
  <si>
    <t>1883683899</t>
  </si>
  <si>
    <t>74920001</t>
  </si>
  <si>
    <t>houpačka kládová dvoumístná v 1,3m min.plocha 2,7x7x2,7m</t>
  </si>
  <si>
    <t>1758910876</t>
  </si>
  <si>
    <t>936005232/R</t>
  </si>
  <si>
    <t>Montáž dětské skluzavky</t>
  </si>
  <si>
    <t>1479406470</t>
  </si>
  <si>
    <t>74920007</t>
  </si>
  <si>
    <t>skluzavka Monkey</t>
  </si>
  <si>
    <t>-1347518200</t>
  </si>
  <si>
    <t>936005233/R</t>
  </si>
  <si>
    <t>Montáž dětské trampolíny</t>
  </si>
  <si>
    <t>689204688</t>
  </si>
  <si>
    <t xml:space="preserve">Plocha trmpolíny </t>
  </si>
  <si>
    <t>208,67</t>
  </si>
  <si>
    <t>74920006</t>
  </si>
  <si>
    <t xml:space="preserve">trampolína s povrchem SmartSoft pro venkovní použití </t>
  </si>
  <si>
    <t>1585865793</t>
  </si>
  <si>
    <t>Dle PD:
jsou vyrobeny z vysoce stabilní, žárové pozinkované oceli
mají pružení, maximálně přizpůsobené dětským schopnostem a potřebám
mají extrémně odolné skákací matrace se všitým ocelovým lankem proti přeřezání
jsou odolné proti UV záření a povětrnostním podmínkám
umožňují skákání, bez nutnosti vyzouvání
není nutné je na zimu demontovat, zakrývat nebo nikterak zabezpečovat</t>
  </si>
  <si>
    <t>936009112</t>
  </si>
  <si>
    <t>Bezpečnostní dopadová plocha venkovní na dětském hřišti tl 30 cm z písku</t>
  </si>
  <si>
    <t>-1826388518</t>
  </si>
  <si>
    <t>Houpačky</t>
  </si>
  <si>
    <t>Kolotoč</t>
  </si>
  <si>
    <t>Skluzavka</t>
  </si>
  <si>
    <t>5*6</t>
  </si>
  <si>
    <t>Prolézačka</t>
  </si>
  <si>
    <t>174,37</t>
  </si>
  <si>
    <t>936104211</t>
  </si>
  <si>
    <t>Montáž odpadkového koše do betonové patky</t>
  </si>
  <si>
    <t>342256809</t>
  </si>
  <si>
    <t>74910120</t>
  </si>
  <si>
    <t>koš odpadkový plastový (možnost upevnění), výška 84 cm, průměr 35 cm, obsah 50 l</t>
  </si>
  <si>
    <t>-220629891</t>
  </si>
  <si>
    <t>936124112</t>
  </si>
  <si>
    <t>Montáž lavičky stabilní parkové se zabetonováním noh</t>
  </si>
  <si>
    <t>1656792866</t>
  </si>
  <si>
    <t>74910100</t>
  </si>
  <si>
    <t xml:space="preserve">lavička bez opěradla (nekotvená) 150 x 45 x 42 cm  konstrukce -  kov, sedák - dřevo</t>
  </si>
  <si>
    <t>60376292</t>
  </si>
  <si>
    <t>936174311</t>
  </si>
  <si>
    <t>Montáž stojanu na kola pro 5 kol kotevními šrouby na pevný podklad</t>
  </si>
  <si>
    <t>-225556721</t>
  </si>
  <si>
    <t>74910151</t>
  </si>
  <si>
    <t xml:space="preserve">stojan na kola na 5 kol jednostranný, kov  57 x 175 x 50 cm</t>
  </si>
  <si>
    <t>344071754</t>
  </si>
  <si>
    <t>966001211</t>
  </si>
  <si>
    <t>Odstranění lavičky stabilní zabetonované</t>
  </si>
  <si>
    <t>791768581</t>
  </si>
  <si>
    <t>966001311</t>
  </si>
  <si>
    <t>Odstranění odpadkového koše s betonovou patkou</t>
  </si>
  <si>
    <t>-1494517221</t>
  </si>
  <si>
    <t>966001312/R</t>
  </si>
  <si>
    <t>kpl</t>
  </si>
  <si>
    <t>1583577110</t>
  </si>
  <si>
    <t>966001313/R</t>
  </si>
  <si>
    <t>-1534987235</t>
  </si>
  <si>
    <t>966001314/R</t>
  </si>
  <si>
    <t xml:space="preserve">Odstranění mini hřiště </t>
  </si>
  <si>
    <t>-151894696</t>
  </si>
  <si>
    <t>Demontáž:
- basketbalových košů
- mantinelů 
- uchytů a spojek</t>
  </si>
  <si>
    <t>966001315/R</t>
  </si>
  <si>
    <t>Demontáž a zpětná montž (stávající lanové prolezačky) vč. drobných úprav</t>
  </si>
  <si>
    <t>1355272279</t>
  </si>
  <si>
    <t>998231411</t>
  </si>
  <si>
    <t>Ruční přesun hmot pro sadovnické a krajinářské úpravy do100 m</t>
  </si>
  <si>
    <t>504588684</t>
  </si>
  <si>
    <t>SO-03 - Přípravné práce pro realozaci stavby</t>
  </si>
  <si>
    <t xml:space="preserve">    2 - Zakládání</t>
  </si>
  <si>
    <t>M - Práce a dodávky M</t>
  </si>
  <si>
    <t xml:space="preserve">    21-M - Elektromontáže</t>
  </si>
  <si>
    <t>113151111</t>
  </si>
  <si>
    <t>Rozebrání zpevněných ploch ze silničních dílců</t>
  </si>
  <si>
    <t>1997660947</t>
  </si>
  <si>
    <t>113152111</t>
  </si>
  <si>
    <t>Odstranění podkladů zpevněných ploch z kameniva těženého</t>
  </si>
  <si>
    <t>1425547060</t>
  </si>
  <si>
    <t>Pod provizorní panelovou komunikací</t>
  </si>
  <si>
    <t>35*0,08</t>
  </si>
  <si>
    <t>119003227</t>
  </si>
  <si>
    <t>Mobilní plotová zábrana vyplněná dráty výšky do 2,2 m pro zabezpečení zřízení</t>
  </si>
  <si>
    <t>638039113</t>
  </si>
  <si>
    <t>60+40*2</t>
  </si>
  <si>
    <t>119003228</t>
  </si>
  <si>
    <t>Mobilní plotová zábrana vyplněná dráty výšky do 2,2 m pro zabezpečení odstranění</t>
  </si>
  <si>
    <t>-993861417</t>
  </si>
  <si>
    <t>184818232</t>
  </si>
  <si>
    <t>Ochrana kmene průměru přes do 500 mm bedněním výšky do 2 m</t>
  </si>
  <si>
    <t>-1844437545</t>
  </si>
  <si>
    <t>291211111</t>
  </si>
  <si>
    <t>Zřízení plochy ze silničních panelů do lože tl 50 mm z kameniva</t>
  </si>
  <si>
    <t>1594344961</t>
  </si>
  <si>
    <t>Provizorní komunikace - kamenivo v ceně (pro dovoz materiálů těžkou technikou)</t>
  </si>
  <si>
    <t>35*3,5</t>
  </si>
  <si>
    <t>59381002</t>
  </si>
  <si>
    <t>panel silniční 300x120x21,5 cm</t>
  </si>
  <si>
    <t>-834367834</t>
  </si>
  <si>
    <t>210204000</t>
  </si>
  <si>
    <t>Montáž stožárů osvětlení parkových betonových</t>
  </si>
  <si>
    <t>-1663818844</t>
  </si>
  <si>
    <t>SO-04 -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</si>
  <si>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</si>
  <si>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</si>
  <si>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</si>
  <si>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</si>
  <si>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011134000</t>
  </si>
  <si>
    <t>Hydrogeologický průzkum</t>
  </si>
  <si>
    <t>1024</t>
  </si>
  <si>
    <t>-1979203890</t>
  </si>
  <si>
    <t>011224000</t>
  </si>
  <si>
    <t>Dendrologický průzkum</t>
  </si>
  <si>
    <t>-1788773598</t>
  </si>
  <si>
    <t>012103000</t>
  </si>
  <si>
    <t>Geodetické práce před výstavbou</t>
  </si>
  <si>
    <t>169773601</t>
  </si>
  <si>
    <t>012203000</t>
  </si>
  <si>
    <t>Geodetické práce při provádění stavby</t>
  </si>
  <si>
    <t>-1144579543</t>
  </si>
  <si>
    <t>012303000</t>
  </si>
  <si>
    <t>Geodetické práce po výstavbě</t>
  </si>
  <si>
    <t>886781519</t>
  </si>
  <si>
    <t>013203000</t>
  </si>
  <si>
    <t>Dokumentace stavby bez rozlišení</t>
  </si>
  <si>
    <t>-1329667059</t>
  </si>
  <si>
    <t>013303000</t>
  </si>
  <si>
    <t>Náklady na ocenění stavby bez rozlišení</t>
  </si>
  <si>
    <t>2114290066</t>
  </si>
  <si>
    <t>031002000</t>
  </si>
  <si>
    <t>Související práce pro zařízení staveniště</t>
  </si>
  <si>
    <t>1305666862</t>
  </si>
  <si>
    <t>039002000</t>
  </si>
  <si>
    <t>Zrušení zařízení staveniště</t>
  </si>
  <si>
    <t>-1809214185</t>
  </si>
  <si>
    <t>041103000</t>
  </si>
  <si>
    <t>Autorský dozor projektanta</t>
  </si>
  <si>
    <t>1580867478</t>
  </si>
  <si>
    <t>041203000</t>
  </si>
  <si>
    <t>Technický dozor investora</t>
  </si>
  <si>
    <t>-224825014</t>
  </si>
  <si>
    <t>041403000</t>
  </si>
  <si>
    <t>Koordinátor BOZP na staveništi</t>
  </si>
  <si>
    <t>1422892352</t>
  </si>
  <si>
    <t>043103000</t>
  </si>
  <si>
    <t>Zkoušky bez rozlišení</t>
  </si>
  <si>
    <t>-1464829920</t>
  </si>
  <si>
    <t>045002000</t>
  </si>
  <si>
    <t>Kompletační a koordinační činnost</t>
  </si>
  <si>
    <t>-2052251393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</si>
</sst>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8" fillId="0" borderId="0" xfId="0" applyFont="1" applyAlignment="1">
      <alignment horizontal="left" vertical="center"/>
    </xf>
    <xf numFmtId="0" fontId="0" fillId="0" borderId="0" xfId="0" applyBorder="1" applyProtection="1"/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0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0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top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1" fillId="0" borderId="0" xfId="0" applyFont="1" applyBorder="1" applyAlignment="1" applyProtection="1">
      <alignment horizontal="left" vertical="center"/>
    </xf>
    <xf numFmtId="4" fontId="13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2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3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4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4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6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0" fontId="19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horizontal="right" vertical="center"/>
    </xf>
    <xf numFmtId="4" fontId="27" fillId="0" borderId="0" xfId="0" applyNumberFormat="1" applyFont="1" applyBorder="1" applyAlignment="1" applyProtection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vertical="center"/>
    </xf>
    <xf numFmtId="0" fontId="30" fillId="0" borderId="0" xfId="0" applyFont="1" applyBorder="1" applyAlignment="1" applyProtection="1">
      <alignment horizontal="left" vertical="center" wrapText="1"/>
    </xf>
    <xf numFmtId="0" fontId="31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2" fillId="0" borderId="14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2" fillId="0" borderId="16" xfId="0" applyNumberFormat="1" applyFont="1" applyBorder="1" applyAlignment="1" applyProtection="1">
      <alignment vertical="center"/>
    </xf>
    <xf numFmtId="4" fontId="32" fillId="0" borderId="17" xfId="0" applyNumberFormat="1" applyFont="1" applyBorder="1" applyAlignment="1" applyProtection="1">
      <alignment vertical="center"/>
    </xf>
    <xf numFmtId="166" fontId="32" fillId="0" borderId="17" xfId="0" applyNumberFormat="1" applyFont="1" applyBorder="1" applyAlignment="1" applyProtection="1">
      <alignment vertical="center"/>
    </xf>
    <xf numFmtId="4" fontId="32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4" fillId="4" borderId="11" xfId="0" applyNumberFormat="1" applyFont="1" applyFill="1" applyBorder="1" applyAlignment="1" applyProtection="1">
      <alignment horizontal="center" vertical="center"/>
      <protection locked="0"/>
    </xf>
    <xf numFmtId="0" fontId="24" fillId="4" borderId="12" xfId="0" applyFont="1" applyFill="1" applyBorder="1" applyAlignment="1" applyProtection="1">
      <alignment horizontal="center" vertical="center"/>
      <protection locked="0"/>
    </xf>
    <xf numFmtId="4" fontId="24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4" fillId="4" borderId="14" xfId="0" applyNumberFormat="1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Border="1" applyAlignment="1" applyProtection="1">
      <alignment horizontal="center" vertical="center"/>
      <protection locked="0"/>
    </xf>
    <xf numFmtId="4" fontId="24" fillId="0" borderId="15" xfId="0" applyNumberFormat="1" applyFont="1" applyBorder="1" applyAlignment="1" applyProtection="1">
      <alignment vertical="center"/>
    </xf>
    <xf numFmtId="164" fontId="24" fillId="4" borderId="16" xfId="0" applyNumberFormat="1" applyFont="1" applyFill="1" applyBorder="1" applyAlignment="1" applyProtection="1">
      <alignment horizontal="center" vertical="center"/>
      <protection locked="0"/>
    </xf>
    <xf numFmtId="0" fontId="24" fillId="4" borderId="17" xfId="0" applyFont="1" applyFill="1" applyBorder="1" applyAlignment="1" applyProtection="1">
      <alignment horizontal="center" vertical="center"/>
      <protection locked="0"/>
    </xf>
    <xf numFmtId="4" fontId="24" fillId="0" borderId="18" xfId="0" applyNumberFormat="1" applyFont="1" applyBorder="1" applyAlignment="1" applyProtection="1">
      <alignment vertical="center"/>
    </xf>
    <xf numFmtId="0" fontId="27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7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5" fillId="2" borderId="0" xfId="1" applyFont="1" applyFill="1" applyAlignment="1" applyProtection="1">
      <alignment horizontal="center" vertical="center"/>
    </xf>
    <xf numFmtId="0" fontId="19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3" fillId="0" borderId="0" xfId="0" applyFont="1" applyBorder="1" applyAlignment="1" applyProtection="1">
      <alignment horizontal="left" vertical="center"/>
    </xf>
    <xf numFmtId="4" fontId="33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4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9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4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4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7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12" xfId="0" applyFont="1" applyBorder="1" applyAlignment="1" applyProtection="1">
      <alignment vertical="center" wrapText="1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7" xfId="0" applyNumberFormat="1" applyFont="1" applyBorder="1" applyAlignment="1" applyProtection="1"/>
    <xf numFmtId="4" fontId="5" fillId="0" borderId="17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5"/>
      <c r="AH1" s="15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R2" s="23" t="s">
        <v>8</v>
      </c>
      <c r="BS2" s="24" t="s">
        <v>9</v>
      </c>
      <c r="BT2" s="24" t="s">
        <v>10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ht="36.96" customHeight="1">
      <c r="B4" s="28"/>
      <c r="C4" s="29" t="s">
        <v>12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1"/>
      <c r="AS4" s="22" t="s">
        <v>13</v>
      </c>
      <c r="BE4" s="32" t="s">
        <v>14</v>
      </c>
      <c r="BS4" s="24" t="s">
        <v>15</v>
      </c>
    </row>
    <row r="5" ht="14.4" customHeight="1">
      <c r="B5" s="28"/>
      <c r="C5" s="33"/>
      <c r="D5" s="34" t="s">
        <v>16</v>
      </c>
      <c r="E5" s="33"/>
      <c r="F5" s="33"/>
      <c r="G5" s="33"/>
      <c r="H5" s="33"/>
      <c r="I5" s="33"/>
      <c r="J5" s="33"/>
      <c r="K5" s="35" t="s">
        <v>17</v>
      </c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33"/>
      <c r="AJ5" s="33"/>
      <c r="AK5" s="33"/>
      <c r="AL5" s="33"/>
      <c r="AM5" s="33"/>
      <c r="AN5" s="33"/>
      <c r="AO5" s="33"/>
      <c r="AP5" s="33"/>
      <c r="AQ5" s="31"/>
      <c r="BE5" s="36" t="s">
        <v>18</v>
      </c>
      <c r="BS5" s="24" t="s">
        <v>9</v>
      </c>
    </row>
    <row r="6" ht="36.96" customHeight="1">
      <c r="B6" s="28"/>
      <c r="C6" s="33"/>
      <c r="D6" s="37" t="s">
        <v>19</v>
      </c>
      <c r="E6" s="33"/>
      <c r="F6" s="33"/>
      <c r="G6" s="33"/>
      <c r="H6" s="33"/>
      <c r="I6" s="33"/>
      <c r="J6" s="33"/>
      <c r="K6" s="38" t="s">
        <v>20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1"/>
      <c r="BE6" s="39"/>
      <c r="BS6" s="24" t="s">
        <v>9</v>
      </c>
    </row>
    <row r="7" ht="14.4" customHeight="1">
      <c r="B7" s="28"/>
      <c r="C7" s="33"/>
      <c r="D7" s="40" t="s">
        <v>21</v>
      </c>
      <c r="E7" s="33"/>
      <c r="F7" s="33"/>
      <c r="G7" s="33"/>
      <c r="H7" s="33"/>
      <c r="I7" s="33"/>
      <c r="J7" s="33"/>
      <c r="K7" s="35" t="s">
        <v>22</v>
      </c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40" t="s">
        <v>23</v>
      </c>
      <c r="AL7" s="33"/>
      <c r="AM7" s="33"/>
      <c r="AN7" s="35" t="s">
        <v>24</v>
      </c>
      <c r="AO7" s="33"/>
      <c r="AP7" s="33"/>
      <c r="AQ7" s="31"/>
      <c r="BE7" s="39"/>
      <c r="BS7" s="24" t="s">
        <v>9</v>
      </c>
    </row>
    <row r="8" ht="14.4" customHeight="1">
      <c r="B8" s="28"/>
      <c r="C8" s="33"/>
      <c r="D8" s="40" t="s">
        <v>25</v>
      </c>
      <c r="E8" s="33"/>
      <c r="F8" s="33"/>
      <c r="G8" s="33"/>
      <c r="H8" s="33"/>
      <c r="I8" s="33"/>
      <c r="J8" s="33"/>
      <c r="K8" s="35" t="s">
        <v>26</v>
      </c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  <c r="AJ8" s="33"/>
      <c r="AK8" s="40" t="s">
        <v>27</v>
      </c>
      <c r="AL8" s="33"/>
      <c r="AM8" s="33"/>
      <c r="AN8" s="41" t="s">
        <v>28</v>
      </c>
      <c r="AO8" s="33"/>
      <c r="AP8" s="33"/>
      <c r="AQ8" s="31"/>
      <c r="BE8" s="39"/>
      <c r="BS8" s="24" t="s">
        <v>9</v>
      </c>
    </row>
    <row r="9" ht="29.28" customHeight="1">
      <c r="B9" s="28"/>
      <c r="C9" s="33"/>
      <c r="D9" s="34" t="s">
        <v>29</v>
      </c>
      <c r="E9" s="33"/>
      <c r="F9" s="33"/>
      <c r="G9" s="33"/>
      <c r="H9" s="33"/>
      <c r="I9" s="33"/>
      <c r="J9" s="33"/>
      <c r="K9" s="42" t="s">
        <v>30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4" t="s">
        <v>31</v>
      </c>
      <c r="AL9" s="33"/>
      <c r="AM9" s="33"/>
      <c r="AN9" s="42" t="s">
        <v>32</v>
      </c>
      <c r="AO9" s="33"/>
      <c r="AP9" s="33"/>
      <c r="AQ9" s="31"/>
      <c r="BE9" s="39"/>
      <c r="BS9" s="24" t="s">
        <v>9</v>
      </c>
    </row>
    <row r="10" ht="14.4" customHeight="1">
      <c r="B10" s="28"/>
      <c r="C10" s="33"/>
      <c r="D10" s="40" t="s">
        <v>33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40" t="s">
        <v>34</v>
      </c>
      <c r="AL10" s="33"/>
      <c r="AM10" s="33"/>
      <c r="AN10" s="35" t="s">
        <v>35</v>
      </c>
      <c r="AO10" s="33"/>
      <c r="AP10" s="33"/>
      <c r="AQ10" s="31"/>
      <c r="BE10" s="39"/>
      <c r="BS10" s="24" t="s">
        <v>9</v>
      </c>
    </row>
    <row r="11" ht="18.48" customHeight="1">
      <c r="B11" s="28"/>
      <c r="C11" s="33"/>
      <c r="D11" s="33"/>
      <c r="E11" s="35" t="s">
        <v>36</v>
      </c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40" t="s">
        <v>37</v>
      </c>
      <c r="AL11" s="33"/>
      <c r="AM11" s="33"/>
      <c r="AN11" s="35" t="s">
        <v>35</v>
      </c>
      <c r="AO11" s="33"/>
      <c r="AP11" s="33"/>
      <c r="AQ11" s="31"/>
      <c r="BE11" s="39"/>
      <c r="BS11" s="24" t="s">
        <v>9</v>
      </c>
    </row>
    <row r="12" ht="6.96" customHeight="1">
      <c r="B12" s="28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1"/>
      <c r="BE12" s="39"/>
      <c r="BS12" s="24" t="s">
        <v>9</v>
      </c>
    </row>
    <row r="13" ht="14.4" customHeight="1">
      <c r="B13" s="28"/>
      <c r="C13" s="33"/>
      <c r="D13" s="40" t="s">
        <v>38</v>
      </c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  <c r="AJ13" s="33"/>
      <c r="AK13" s="40" t="s">
        <v>34</v>
      </c>
      <c r="AL13" s="33"/>
      <c r="AM13" s="33"/>
      <c r="AN13" s="43" t="s">
        <v>39</v>
      </c>
      <c r="AO13" s="33"/>
      <c r="AP13" s="33"/>
      <c r="AQ13" s="31"/>
      <c r="BE13" s="39"/>
      <c r="BS13" s="24" t="s">
        <v>9</v>
      </c>
    </row>
    <row r="14">
      <c r="B14" s="28"/>
      <c r="C14" s="33"/>
      <c r="D14" s="33"/>
      <c r="E14" s="43" t="s">
        <v>39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0" t="s">
        <v>37</v>
      </c>
      <c r="AL14" s="33"/>
      <c r="AM14" s="33"/>
      <c r="AN14" s="43" t="s">
        <v>39</v>
      </c>
      <c r="AO14" s="33"/>
      <c r="AP14" s="33"/>
      <c r="AQ14" s="31"/>
      <c r="BE14" s="39"/>
      <c r="BS14" s="24" t="s">
        <v>9</v>
      </c>
    </row>
    <row r="15" ht="6.96" customHeight="1">
      <c r="B15" s="28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1"/>
      <c r="BE15" s="39"/>
      <c r="BS15" s="24" t="s">
        <v>6</v>
      </c>
    </row>
    <row r="16" ht="14.4" customHeight="1">
      <c r="B16" s="28"/>
      <c r="C16" s="33"/>
      <c r="D16" s="40" t="s">
        <v>40</v>
      </c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40" t="s">
        <v>34</v>
      </c>
      <c r="AL16" s="33"/>
      <c r="AM16" s="33"/>
      <c r="AN16" s="35" t="s">
        <v>35</v>
      </c>
      <c r="AO16" s="33"/>
      <c r="AP16" s="33"/>
      <c r="AQ16" s="31"/>
      <c r="BE16" s="39"/>
      <c r="BS16" s="24" t="s">
        <v>6</v>
      </c>
    </row>
    <row r="17" ht="18.48" customHeight="1">
      <c r="B17" s="28"/>
      <c r="C17" s="33"/>
      <c r="D17" s="33"/>
      <c r="E17" s="35" t="s">
        <v>41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40" t="s">
        <v>37</v>
      </c>
      <c r="AL17" s="33"/>
      <c r="AM17" s="33"/>
      <c r="AN17" s="35" t="s">
        <v>35</v>
      </c>
      <c r="AO17" s="33"/>
      <c r="AP17" s="33"/>
      <c r="AQ17" s="31"/>
      <c r="BE17" s="39"/>
      <c r="BS17" s="24" t="s">
        <v>42</v>
      </c>
    </row>
    <row r="18" ht="6.96" customHeight="1">
      <c r="B18" s="28"/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1"/>
      <c r="BE18" s="39"/>
      <c r="BS18" s="24" t="s">
        <v>9</v>
      </c>
    </row>
    <row r="19" ht="14.4" customHeight="1">
      <c r="B19" s="28"/>
      <c r="C19" s="33"/>
      <c r="D19" s="40" t="s">
        <v>43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40" t="s">
        <v>34</v>
      </c>
      <c r="AL19" s="33"/>
      <c r="AM19" s="33"/>
      <c r="AN19" s="35" t="s">
        <v>35</v>
      </c>
      <c r="AO19" s="33"/>
      <c r="AP19" s="33"/>
      <c r="AQ19" s="31"/>
      <c r="BE19" s="39"/>
      <c r="BS19" s="24" t="s">
        <v>9</v>
      </c>
    </row>
    <row r="20" ht="18.48" customHeight="1">
      <c r="B20" s="28"/>
      <c r="C20" s="33"/>
      <c r="D20" s="33"/>
      <c r="E20" s="35" t="s">
        <v>44</v>
      </c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  <c r="AF20" s="33"/>
      <c r="AG20" s="33"/>
      <c r="AH20" s="33"/>
      <c r="AI20" s="33"/>
      <c r="AJ20" s="33"/>
      <c r="AK20" s="40" t="s">
        <v>37</v>
      </c>
      <c r="AL20" s="33"/>
      <c r="AM20" s="33"/>
      <c r="AN20" s="35" t="s">
        <v>35</v>
      </c>
      <c r="AO20" s="33"/>
      <c r="AP20" s="33"/>
      <c r="AQ20" s="31"/>
      <c r="BE20" s="39"/>
    </row>
    <row r="21" ht="6.96" customHeight="1">
      <c r="B21" s="28"/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1"/>
      <c r="BE21" s="39"/>
    </row>
    <row r="22">
      <c r="B22" s="28"/>
      <c r="C22" s="33"/>
      <c r="D22" s="40" t="s">
        <v>45</v>
      </c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1"/>
      <c r="BE22" s="39"/>
    </row>
    <row r="23" ht="71.25" customHeight="1">
      <c r="B23" s="28"/>
      <c r="C23" s="33"/>
      <c r="D23" s="33"/>
      <c r="E23" s="45" t="s">
        <v>46</v>
      </c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33"/>
      <c r="AP23" s="33"/>
      <c r="AQ23" s="31"/>
      <c r="BE23" s="39"/>
    </row>
    <row r="24" ht="6.96" customHeight="1">
      <c r="B24" s="28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1"/>
      <c r="BE24" s="39"/>
    </row>
    <row r="25" ht="6.96" customHeight="1">
      <c r="B25" s="28"/>
      <c r="C25" s="33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33"/>
      <c r="AQ25" s="31"/>
      <c r="BE25" s="39"/>
    </row>
    <row r="26" ht="14.4" customHeight="1">
      <c r="B26" s="28"/>
      <c r="C26" s="33"/>
      <c r="D26" s="47" t="s">
        <v>47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48">
        <f>ROUND(AG87,2)</f>
        <v>0</v>
      </c>
      <c r="AL26" s="33"/>
      <c r="AM26" s="33"/>
      <c r="AN26" s="33"/>
      <c r="AO26" s="33"/>
      <c r="AP26" s="33"/>
      <c r="AQ26" s="31"/>
      <c r="BE26" s="39"/>
    </row>
    <row r="27" ht="14.4" customHeight="1">
      <c r="B27" s="28"/>
      <c r="C27" s="33"/>
      <c r="D27" s="47" t="s">
        <v>48</v>
      </c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48">
        <f>ROUND(AG93,2)</f>
        <v>0</v>
      </c>
      <c r="AL27" s="48"/>
      <c r="AM27" s="48"/>
      <c r="AN27" s="48"/>
      <c r="AO27" s="48"/>
      <c r="AP27" s="33"/>
      <c r="AQ27" s="31"/>
      <c r="BE27" s="39"/>
    </row>
    <row r="28" s="1" customFormat="1" ht="6.96" customHeight="1">
      <c r="B28" s="49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1"/>
      <c r="BE28" s="39"/>
    </row>
    <row r="29" s="1" customFormat="1" ht="25.92" customHeight="1">
      <c r="B29" s="49"/>
      <c r="C29" s="50"/>
      <c r="D29" s="52" t="s">
        <v>49</v>
      </c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54">
        <f>ROUND(AK26+AK27,2)</f>
        <v>0</v>
      </c>
      <c r="AL29" s="53"/>
      <c r="AM29" s="53"/>
      <c r="AN29" s="53"/>
      <c r="AO29" s="53"/>
      <c r="AP29" s="50"/>
      <c r="AQ29" s="51"/>
      <c r="BE29" s="39"/>
    </row>
    <row r="30" s="1" customFormat="1" ht="6.96" customHeight="1">
      <c r="B30" s="49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1"/>
      <c r="BE30" s="39"/>
    </row>
    <row r="31" s="2" customFormat="1" ht="14.4" customHeight="1">
      <c r="B31" s="55"/>
      <c r="C31" s="56"/>
      <c r="D31" s="57" t="s">
        <v>50</v>
      </c>
      <c r="E31" s="56"/>
      <c r="F31" s="57" t="s">
        <v>51</v>
      </c>
      <c r="G31" s="56"/>
      <c r="H31" s="56"/>
      <c r="I31" s="56"/>
      <c r="J31" s="56"/>
      <c r="K31" s="56"/>
      <c r="L31" s="58">
        <v>0.20999999999999999</v>
      </c>
      <c r="M31" s="56"/>
      <c r="N31" s="56"/>
      <c r="O31" s="56"/>
      <c r="P31" s="56"/>
      <c r="Q31" s="56"/>
      <c r="R31" s="56"/>
      <c r="S31" s="56"/>
      <c r="T31" s="59" t="s">
        <v>52</v>
      </c>
      <c r="U31" s="56"/>
      <c r="V31" s="56"/>
      <c r="W31" s="60">
        <f>ROUND(AZ87+SUM(CD94:CD98),2)</f>
        <v>0</v>
      </c>
      <c r="X31" s="56"/>
      <c r="Y31" s="56"/>
      <c r="Z31" s="56"/>
      <c r="AA31" s="56"/>
      <c r="AB31" s="56"/>
      <c r="AC31" s="56"/>
      <c r="AD31" s="56"/>
      <c r="AE31" s="56"/>
      <c r="AF31" s="56"/>
      <c r="AG31" s="56"/>
      <c r="AH31" s="56"/>
      <c r="AI31" s="56"/>
      <c r="AJ31" s="56"/>
      <c r="AK31" s="60">
        <f>ROUND(AV87+SUM(BY94:BY98),2)</f>
        <v>0</v>
      </c>
      <c r="AL31" s="56"/>
      <c r="AM31" s="56"/>
      <c r="AN31" s="56"/>
      <c r="AO31" s="56"/>
      <c r="AP31" s="56"/>
      <c r="AQ31" s="61"/>
      <c r="BE31" s="39"/>
    </row>
    <row r="32" s="2" customFormat="1" ht="14.4" customHeight="1">
      <c r="B32" s="55"/>
      <c r="C32" s="56"/>
      <c r="D32" s="56"/>
      <c r="E32" s="56"/>
      <c r="F32" s="57" t="s">
        <v>53</v>
      </c>
      <c r="G32" s="56"/>
      <c r="H32" s="56"/>
      <c r="I32" s="56"/>
      <c r="J32" s="56"/>
      <c r="K32" s="56"/>
      <c r="L32" s="58">
        <v>0.14999999999999999</v>
      </c>
      <c r="M32" s="56"/>
      <c r="N32" s="56"/>
      <c r="O32" s="56"/>
      <c r="P32" s="56"/>
      <c r="Q32" s="56"/>
      <c r="R32" s="56"/>
      <c r="S32" s="56"/>
      <c r="T32" s="59" t="s">
        <v>52</v>
      </c>
      <c r="U32" s="56"/>
      <c r="V32" s="56"/>
      <c r="W32" s="60">
        <f>ROUND(BA87+SUM(CE94:CE98),2)</f>
        <v>0</v>
      </c>
      <c r="X32" s="56"/>
      <c r="Y32" s="56"/>
      <c r="Z32" s="56"/>
      <c r="AA32" s="56"/>
      <c r="AB32" s="56"/>
      <c r="AC32" s="56"/>
      <c r="AD32" s="56"/>
      <c r="AE32" s="56"/>
      <c r="AF32" s="56"/>
      <c r="AG32" s="56"/>
      <c r="AH32" s="56"/>
      <c r="AI32" s="56"/>
      <c r="AJ32" s="56"/>
      <c r="AK32" s="60">
        <f>ROUND(AW87+SUM(BZ94:BZ98),2)</f>
        <v>0</v>
      </c>
      <c r="AL32" s="56"/>
      <c r="AM32" s="56"/>
      <c r="AN32" s="56"/>
      <c r="AO32" s="56"/>
      <c r="AP32" s="56"/>
      <c r="AQ32" s="61"/>
      <c r="BE32" s="39"/>
    </row>
    <row r="33" hidden="1" s="2" customFormat="1" ht="14.4" customHeight="1">
      <c r="B33" s="55"/>
      <c r="C33" s="56"/>
      <c r="D33" s="56"/>
      <c r="E33" s="56"/>
      <c r="F33" s="57" t="s">
        <v>54</v>
      </c>
      <c r="G33" s="56"/>
      <c r="H33" s="56"/>
      <c r="I33" s="56"/>
      <c r="J33" s="56"/>
      <c r="K33" s="56"/>
      <c r="L33" s="58">
        <v>0.20999999999999999</v>
      </c>
      <c r="M33" s="56"/>
      <c r="N33" s="56"/>
      <c r="O33" s="56"/>
      <c r="P33" s="56"/>
      <c r="Q33" s="56"/>
      <c r="R33" s="56"/>
      <c r="S33" s="56"/>
      <c r="T33" s="59" t="s">
        <v>52</v>
      </c>
      <c r="U33" s="56"/>
      <c r="V33" s="56"/>
      <c r="W33" s="60">
        <f>ROUND(BB87+SUM(CF94:CF98),2)</f>
        <v>0</v>
      </c>
      <c r="X33" s="56"/>
      <c r="Y33" s="56"/>
      <c r="Z33" s="56"/>
      <c r="AA33" s="56"/>
      <c r="AB33" s="56"/>
      <c r="AC33" s="56"/>
      <c r="AD33" s="56"/>
      <c r="AE33" s="56"/>
      <c r="AF33" s="56"/>
      <c r="AG33" s="56"/>
      <c r="AH33" s="56"/>
      <c r="AI33" s="56"/>
      <c r="AJ33" s="56"/>
      <c r="AK33" s="60">
        <v>0</v>
      </c>
      <c r="AL33" s="56"/>
      <c r="AM33" s="56"/>
      <c r="AN33" s="56"/>
      <c r="AO33" s="56"/>
      <c r="AP33" s="56"/>
      <c r="AQ33" s="61"/>
      <c r="BE33" s="39"/>
    </row>
    <row r="34" hidden="1" s="2" customFormat="1" ht="14.4" customHeight="1">
      <c r="B34" s="55"/>
      <c r="C34" s="56"/>
      <c r="D34" s="56"/>
      <c r="E34" s="56"/>
      <c r="F34" s="57" t="s">
        <v>55</v>
      </c>
      <c r="G34" s="56"/>
      <c r="H34" s="56"/>
      <c r="I34" s="56"/>
      <c r="J34" s="56"/>
      <c r="K34" s="56"/>
      <c r="L34" s="58">
        <v>0.14999999999999999</v>
      </c>
      <c r="M34" s="56"/>
      <c r="N34" s="56"/>
      <c r="O34" s="56"/>
      <c r="P34" s="56"/>
      <c r="Q34" s="56"/>
      <c r="R34" s="56"/>
      <c r="S34" s="56"/>
      <c r="T34" s="59" t="s">
        <v>52</v>
      </c>
      <c r="U34" s="56"/>
      <c r="V34" s="56"/>
      <c r="W34" s="60">
        <f>ROUND(BC87+SUM(CG94:CG98),2)</f>
        <v>0</v>
      </c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60">
        <v>0</v>
      </c>
      <c r="AL34" s="56"/>
      <c r="AM34" s="56"/>
      <c r="AN34" s="56"/>
      <c r="AO34" s="56"/>
      <c r="AP34" s="56"/>
      <c r="AQ34" s="61"/>
      <c r="BE34" s="39"/>
    </row>
    <row r="35" hidden="1" s="2" customFormat="1" ht="14.4" customHeight="1">
      <c r="B35" s="55"/>
      <c r="C35" s="56"/>
      <c r="D35" s="56"/>
      <c r="E35" s="56"/>
      <c r="F35" s="57" t="s">
        <v>56</v>
      </c>
      <c r="G35" s="56"/>
      <c r="H35" s="56"/>
      <c r="I35" s="56"/>
      <c r="J35" s="56"/>
      <c r="K35" s="56"/>
      <c r="L35" s="58">
        <v>0</v>
      </c>
      <c r="M35" s="56"/>
      <c r="N35" s="56"/>
      <c r="O35" s="56"/>
      <c r="P35" s="56"/>
      <c r="Q35" s="56"/>
      <c r="R35" s="56"/>
      <c r="S35" s="56"/>
      <c r="T35" s="59" t="s">
        <v>52</v>
      </c>
      <c r="U35" s="56"/>
      <c r="V35" s="56"/>
      <c r="W35" s="60">
        <f>ROUND(BD87+SUM(CH94:CH98),2)</f>
        <v>0</v>
      </c>
      <c r="X35" s="56"/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60">
        <v>0</v>
      </c>
      <c r="AL35" s="56"/>
      <c r="AM35" s="56"/>
      <c r="AN35" s="56"/>
      <c r="AO35" s="56"/>
      <c r="AP35" s="56"/>
      <c r="AQ35" s="61"/>
    </row>
    <row r="36" s="1" customFormat="1" ht="6.96" customHeight="1">
      <c r="B36" s="49"/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1"/>
    </row>
    <row r="37" s="1" customFormat="1" ht="25.92" customHeight="1">
      <c r="B37" s="49"/>
      <c r="C37" s="62"/>
      <c r="D37" s="63" t="s">
        <v>57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5" t="s">
        <v>58</v>
      </c>
      <c r="U37" s="64"/>
      <c r="V37" s="64"/>
      <c r="W37" s="64"/>
      <c r="X37" s="66" t="s">
        <v>59</v>
      </c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7">
        <f>SUM(AK29:AK35)</f>
        <v>0</v>
      </c>
      <c r="AL37" s="64"/>
      <c r="AM37" s="64"/>
      <c r="AN37" s="64"/>
      <c r="AO37" s="68"/>
      <c r="AP37" s="62"/>
      <c r="AQ37" s="51"/>
    </row>
    <row r="38" s="1" customFormat="1" ht="14.4" customHeight="1">
      <c r="B38" s="49"/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0"/>
      <c r="T38" s="50"/>
      <c r="U38" s="50"/>
      <c r="V38" s="50"/>
      <c r="W38" s="50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1"/>
    </row>
    <row r="39">
      <c r="B39" s="28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1"/>
    </row>
    <row r="40">
      <c r="B40" s="28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1"/>
    </row>
    <row r="49" s="1" customFormat="1">
      <c r="B49" s="49"/>
      <c r="C49" s="50"/>
      <c r="D49" s="69" t="s">
        <v>60</v>
      </c>
      <c r="E49" s="70"/>
      <c r="F49" s="70"/>
      <c r="G49" s="70"/>
      <c r="H49" s="70"/>
      <c r="I49" s="70"/>
      <c r="J49" s="70"/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1"/>
      <c r="AA49" s="50"/>
      <c r="AB49" s="50"/>
      <c r="AC49" s="69" t="s">
        <v>61</v>
      </c>
      <c r="AD49" s="70"/>
      <c r="AE49" s="70"/>
      <c r="AF49" s="70"/>
      <c r="AG49" s="70"/>
      <c r="AH49" s="70"/>
      <c r="AI49" s="70"/>
      <c r="AJ49" s="70"/>
      <c r="AK49" s="70"/>
      <c r="AL49" s="70"/>
      <c r="AM49" s="70"/>
      <c r="AN49" s="70"/>
      <c r="AO49" s="71"/>
      <c r="AP49" s="50"/>
      <c r="AQ49" s="51"/>
    </row>
    <row r="50">
      <c r="B50" s="28"/>
      <c r="C50" s="33"/>
      <c r="D50" s="72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73"/>
      <c r="AA50" s="33"/>
      <c r="AB50" s="33"/>
      <c r="AC50" s="72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73"/>
      <c r="AP50" s="33"/>
      <c r="AQ50" s="31"/>
    </row>
    <row r="51">
      <c r="B51" s="28"/>
      <c r="C51" s="33"/>
      <c r="D51" s="72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73"/>
      <c r="AA51" s="33"/>
      <c r="AB51" s="33"/>
      <c r="AC51" s="72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73"/>
      <c r="AP51" s="33"/>
      <c r="AQ51" s="31"/>
    </row>
    <row r="52">
      <c r="B52" s="28"/>
      <c r="C52" s="33"/>
      <c r="D52" s="72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73"/>
      <c r="AA52" s="33"/>
      <c r="AB52" s="33"/>
      <c r="AC52" s="72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73"/>
      <c r="AP52" s="33"/>
      <c r="AQ52" s="31"/>
    </row>
    <row r="53">
      <c r="B53" s="28"/>
      <c r="C53" s="33"/>
      <c r="D53" s="72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73"/>
      <c r="AA53" s="33"/>
      <c r="AB53" s="33"/>
      <c r="AC53" s="72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73"/>
      <c r="AP53" s="33"/>
      <c r="AQ53" s="31"/>
    </row>
    <row r="54">
      <c r="B54" s="28"/>
      <c r="C54" s="33"/>
      <c r="D54" s="72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73"/>
      <c r="AA54" s="33"/>
      <c r="AB54" s="33"/>
      <c r="AC54" s="72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73"/>
      <c r="AP54" s="33"/>
      <c r="AQ54" s="31"/>
    </row>
    <row r="55">
      <c r="B55" s="28"/>
      <c r="C55" s="33"/>
      <c r="D55" s="72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73"/>
      <c r="AA55" s="33"/>
      <c r="AB55" s="33"/>
      <c r="AC55" s="72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73"/>
      <c r="AP55" s="33"/>
      <c r="AQ55" s="31"/>
    </row>
    <row r="56">
      <c r="B56" s="28"/>
      <c r="C56" s="33"/>
      <c r="D56" s="72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73"/>
      <c r="AA56" s="33"/>
      <c r="AB56" s="33"/>
      <c r="AC56" s="72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73"/>
      <c r="AP56" s="33"/>
      <c r="AQ56" s="31"/>
    </row>
    <row r="57">
      <c r="B57" s="28"/>
      <c r="C57" s="33"/>
      <c r="D57" s="72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73"/>
      <c r="AA57" s="33"/>
      <c r="AB57" s="33"/>
      <c r="AC57" s="72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73"/>
      <c r="AP57" s="33"/>
      <c r="AQ57" s="31"/>
    </row>
    <row r="58" s="1" customFormat="1">
      <c r="B58" s="49"/>
      <c r="C58" s="50"/>
      <c r="D58" s="74" t="s">
        <v>62</v>
      </c>
      <c r="E58" s="75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6" t="s">
        <v>63</v>
      </c>
      <c r="S58" s="75"/>
      <c r="T58" s="75"/>
      <c r="U58" s="75"/>
      <c r="V58" s="75"/>
      <c r="W58" s="75"/>
      <c r="X58" s="75"/>
      <c r="Y58" s="75"/>
      <c r="Z58" s="77"/>
      <c r="AA58" s="50"/>
      <c r="AB58" s="50"/>
      <c r="AC58" s="74" t="s">
        <v>62</v>
      </c>
      <c r="AD58" s="75"/>
      <c r="AE58" s="75"/>
      <c r="AF58" s="75"/>
      <c r="AG58" s="75"/>
      <c r="AH58" s="75"/>
      <c r="AI58" s="75"/>
      <c r="AJ58" s="75"/>
      <c r="AK58" s="75"/>
      <c r="AL58" s="75"/>
      <c r="AM58" s="76" t="s">
        <v>63</v>
      </c>
      <c r="AN58" s="75"/>
      <c r="AO58" s="77"/>
      <c r="AP58" s="50"/>
      <c r="AQ58" s="51"/>
    </row>
    <row r="59">
      <c r="B59" s="28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1"/>
    </row>
    <row r="60" s="1" customFormat="1">
      <c r="B60" s="49"/>
      <c r="C60" s="50"/>
      <c r="D60" s="69" t="s">
        <v>64</v>
      </c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1"/>
      <c r="AA60" s="50"/>
      <c r="AB60" s="50"/>
      <c r="AC60" s="69" t="s">
        <v>65</v>
      </c>
      <c r="AD60" s="70"/>
      <c r="AE60" s="70"/>
      <c r="AF60" s="70"/>
      <c r="AG60" s="70"/>
      <c r="AH60" s="70"/>
      <c r="AI60" s="70"/>
      <c r="AJ60" s="70"/>
      <c r="AK60" s="70"/>
      <c r="AL60" s="70"/>
      <c r="AM60" s="70"/>
      <c r="AN60" s="70"/>
      <c r="AO60" s="71"/>
      <c r="AP60" s="50"/>
      <c r="AQ60" s="51"/>
    </row>
    <row r="61">
      <c r="B61" s="28"/>
      <c r="C61" s="33"/>
      <c r="D61" s="72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73"/>
      <c r="AA61" s="33"/>
      <c r="AB61" s="33"/>
      <c r="AC61" s="72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73"/>
      <c r="AP61" s="33"/>
      <c r="AQ61" s="31"/>
    </row>
    <row r="62">
      <c r="B62" s="28"/>
      <c r="C62" s="33"/>
      <c r="D62" s="72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73"/>
      <c r="AA62" s="33"/>
      <c r="AB62" s="33"/>
      <c r="AC62" s="72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73"/>
      <c r="AP62" s="33"/>
      <c r="AQ62" s="31"/>
    </row>
    <row r="63">
      <c r="B63" s="28"/>
      <c r="C63" s="33"/>
      <c r="D63" s="72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73"/>
      <c r="AA63" s="33"/>
      <c r="AB63" s="33"/>
      <c r="AC63" s="72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73"/>
      <c r="AP63" s="33"/>
      <c r="AQ63" s="31"/>
    </row>
    <row r="64">
      <c r="B64" s="28"/>
      <c r="C64" s="33"/>
      <c r="D64" s="72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73"/>
      <c r="AA64" s="33"/>
      <c r="AB64" s="33"/>
      <c r="AC64" s="72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73"/>
      <c r="AP64" s="33"/>
      <c r="AQ64" s="31"/>
    </row>
    <row r="65">
      <c r="B65" s="28"/>
      <c r="C65" s="33"/>
      <c r="D65" s="72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73"/>
      <c r="AA65" s="33"/>
      <c r="AB65" s="33"/>
      <c r="AC65" s="72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73"/>
      <c r="AP65" s="33"/>
      <c r="AQ65" s="31"/>
    </row>
    <row r="66">
      <c r="B66" s="28"/>
      <c r="C66" s="33"/>
      <c r="D66" s="72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73"/>
      <c r="AA66" s="33"/>
      <c r="AB66" s="33"/>
      <c r="AC66" s="72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73"/>
      <c r="AP66" s="33"/>
      <c r="AQ66" s="31"/>
    </row>
    <row r="67">
      <c r="B67" s="28"/>
      <c r="C67" s="33"/>
      <c r="D67" s="72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73"/>
      <c r="AA67" s="33"/>
      <c r="AB67" s="33"/>
      <c r="AC67" s="72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73"/>
      <c r="AP67" s="33"/>
      <c r="AQ67" s="31"/>
    </row>
    <row r="68">
      <c r="B68" s="28"/>
      <c r="C68" s="33"/>
      <c r="D68" s="72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73"/>
      <c r="AA68" s="33"/>
      <c r="AB68" s="33"/>
      <c r="AC68" s="72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73"/>
      <c r="AP68" s="33"/>
      <c r="AQ68" s="31"/>
    </row>
    <row r="69" s="1" customFormat="1">
      <c r="B69" s="49"/>
      <c r="C69" s="50"/>
      <c r="D69" s="74" t="s">
        <v>62</v>
      </c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6" t="s">
        <v>63</v>
      </c>
      <c r="S69" s="75"/>
      <c r="T69" s="75"/>
      <c r="U69" s="75"/>
      <c r="V69" s="75"/>
      <c r="W69" s="75"/>
      <c r="X69" s="75"/>
      <c r="Y69" s="75"/>
      <c r="Z69" s="77"/>
      <c r="AA69" s="50"/>
      <c r="AB69" s="50"/>
      <c r="AC69" s="74" t="s">
        <v>62</v>
      </c>
      <c r="AD69" s="75"/>
      <c r="AE69" s="75"/>
      <c r="AF69" s="75"/>
      <c r="AG69" s="75"/>
      <c r="AH69" s="75"/>
      <c r="AI69" s="75"/>
      <c r="AJ69" s="75"/>
      <c r="AK69" s="75"/>
      <c r="AL69" s="75"/>
      <c r="AM69" s="76" t="s">
        <v>63</v>
      </c>
      <c r="AN69" s="75"/>
      <c r="AO69" s="77"/>
      <c r="AP69" s="50"/>
      <c r="AQ69" s="51"/>
    </row>
    <row r="70" s="1" customFormat="1" ht="6.96" customHeight="1"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  <c r="AJ70" s="50"/>
      <c r="AK70" s="50"/>
      <c r="AL70" s="50"/>
      <c r="AM70" s="50"/>
      <c r="AN70" s="50"/>
      <c r="AO70" s="50"/>
      <c r="AP70" s="50"/>
      <c r="AQ70" s="51"/>
    </row>
    <row r="71" s="1" customFormat="1" ht="6.96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  <c r="W71" s="79"/>
      <c r="X71" s="79"/>
      <c r="Y71" s="79"/>
      <c r="Z71" s="79"/>
      <c r="AA71" s="79"/>
      <c r="AB71" s="79"/>
      <c r="AC71" s="79"/>
      <c r="AD71" s="79"/>
      <c r="AE71" s="79"/>
      <c r="AF71" s="79"/>
      <c r="AG71" s="79"/>
      <c r="AH71" s="79"/>
      <c r="AI71" s="79"/>
      <c r="AJ71" s="79"/>
      <c r="AK71" s="79"/>
      <c r="AL71" s="79"/>
      <c r="AM71" s="79"/>
      <c r="AN71" s="79"/>
      <c r="AO71" s="79"/>
      <c r="AP71" s="79"/>
      <c r="AQ71" s="80"/>
    </row>
    <row r="75" s="1" customFormat="1" ht="6.96" customHeight="1">
      <c r="B75" s="81"/>
      <c r="C75" s="82"/>
      <c r="D75" s="82"/>
      <c r="E75" s="82"/>
      <c r="F75" s="82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82"/>
      <c r="Y75" s="82"/>
      <c r="Z75" s="82"/>
      <c r="AA75" s="82"/>
      <c r="AB75" s="82"/>
      <c r="AC75" s="82"/>
      <c r="AD75" s="82"/>
      <c r="AE75" s="82"/>
      <c r="AF75" s="82"/>
      <c r="AG75" s="82"/>
      <c r="AH75" s="82"/>
      <c r="AI75" s="82"/>
      <c r="AJ75" s="82"/>
      <c r="AK75" s="82"/>
      <c r="AL75" s="82"/>
      <c r="AM75" s="82"/>
      <c r="AN75" s="82"/>
      <c r="AO75" s="82"/>
      <c r="AP75" s="82"/>
      <c r="AQ75" s="83"/>
    </row>
    <row r="76" s="1" customFormat="1" ht="36.96" customHeight="1">
      <c r="B76" s="49"/>
      <c r="C76" s="29" t="s">
        <v>66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51"/>
    </row>
    <row r="77" s="3" customFormat="1" ht="14.4" customHeight="1">
      <c r="B77" s="84"/>
      <c r="C77" s="40" t="s">
        <v>16</v>
      </c>
      <c r="D77" s="85"/>
      <c r="E77" s="85"/>
      <c r="F77" s="85"/>
      <c r="G77" s="85"/>
      <c r="H77" s="85"/>
      <c r="I77" s="85"/>
      <c r="J77" s="85"/>
      <c r="K77" s="85"/>
      <c r="L77" s="85" t="str">
        <f>K5</f>
        <v>072/2018</v>
      </c>
      <c r="M77" s="85"/>
      <c r="N77" s="85"/>
      <c r="O77" s="85"/>
      <c r="P77" s="85"/>
      <c r="Q77" s="85"/>
      <c r="R77" s="85"/>
      <c r="S77" s="85"/>
      <c r="T77" s="85"/>
      <c r="U77" s="85"/>
      <c r="V77" s="85"/>
      <c r="W77" s="85"/>
      <c r="X77" s="85"/>
      <c r="Y77" s="85"/>
      <c r="Z77" s="85"/>
      <c r="AA77" s="85"/>
      <c r="AB77" s="85"/>
      <c r="AC77" s="85"/>
      <c r="AD77" s="85"/>
      <c r="AE77" s="85"/>
      <c r="AF77" s="85"/>
      <c r="AG77" s="85"/>
      <c r="AH77" s="85"/>
      <c r="AI77" s="85"/>
      <c r="AJ77" s="85"/>
      <c r="AK77" s="85"/>
      <c r="AL77" s="85"/>
      <c r="AM77" s="85"/>
      <c r="AN77" s="85"/>
      <c r="AO77" s="85"/>
      <c r="AP77" s="85"/>
      <c r="AQ77" s="86"/>
    </row>
    <row r="78" s="4" customFormat="1" ht="36.96" customHeight="1">
      <c r="B78" s="87"/>
      <c r="C78" s="88" t="s">
        <v>19</v>
      </c>
      <c r="D78" s="89"/>
      <c r="E78" s="89"/>
      <c r="F78" s="89"/>
      <c r="G78" s="89"/>
      <c r="H78" s="89"/>
      <c r="I78" s="89"/>
      <c r="J78" s="89"/>
      <c r="K78" s="89"/>
      <c r="L78" s="90" t="str">
        <f>K6</f>
        <v>Revitalizace vnitrobloku v Mochovská Praha 14</v>
      </c>
      <c r="M78" s="89"/>
      <c r="N78" s="89"/>
      <c r="O78" s="89"/>
      <c r="P78" s="89"/>
      <c r="Q78" s="89"/>
      <c r="R78" s="89"/>
      <c r="S78" s="89"/>
      <c r="T78" s="89"/>
      <c r="U78" s="89"/>
      <c r="V78" s="89"/>
      <c r="W78" s="89"/>
      <c r="X78" s="89"/>
      <c r="Y78" s="89"/>
      <c r="Z78" s="89"/>
      <c r="AA78" s="89"/>
      <c r="AB78" s="89"/>
      <c r="AC78" s="89"/>
      <c r="AD78" s="89"/>
      <c r="AE78" s="89"/>
      <c r="AF78" s="89"/>
      <c r="AG78" s="89"/>
      <c r="AH78" s="89"/>
      <c r="AI78" s="89"/>
      <c r="AJ78" s="89"/>
      <c r="AK78" s="89"/>
      <c r="AL78" s="89"/>
      <c r="AM78" s="89"/>
      <c r="AN78" s="89"/>
      <c r="AO78" s="89"/>
      <c r="AP78" s="89"/>
      <c r="AQ78" s="91"/>
    </row>
    <row r="79" s="1" customFormat="1" ht="6.96" customHeight="1">
      <c r="B79" s="49"/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1"/>
    </row>
    <row r="80" s="1" customFormat="1">
      <c r="B80" s="49"/>
      <c r="C80" s="40" t="s">
        <v>25</v>
      </c>
      <c r="D80" s="50"/>
      <c r="E80" s="50"/>
      <c r="F80" s="50"/>
      <c r="G80" s="50"/>
      <c r="H80" s="50"/>
      <c r="I80" s="50"/>
      <c r="J80" s="50"/>
      <c r="K80" s="50"/>
      <c r="L80" s="92" t="str">
        <f>IF(K8="","",K8)</f>
        <v>Praha 14</v>
      </c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40" t="s">
        <v>27</v>
      </c>
      <c r="AJ80" s="50"/>
      <c r="AK80" s="50"/>
      <c r="AL80" s="50"/>
      <c r="AM80" s="93" t="str">
        <f> IF(AN8= "","",AN8)</f>
        <v>9. 7. 2018</v>
      </c>
      <c r="AN80" s="50"/>
      <c r="AO80" s="50"/>
      <c r="AP80" s="50"/>
      <c r="AQ80" s="51"/>
    </row>
    <row r="81" s="1" customFormat="1" ht="6.96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1"/>
    </row>
    <row r="82" s="1" customFormat="1">
      <c r="B82" s="49"/>
      <c r="C82" s="40" t="s">
        <v>33</v>
      </c>
      <c r="D82" s="50"/>
      <c r="E82" s="50"/>
      <c r="F82" s="50"/>
      <c r="G82" s="50"/>
      <c r="H82" s="50"/>
      <c r="I82" s="50"/>
      <c r="J82" s="50"/>
      <c r="K82" s="50"/>
      <c r="L82" s="85" t="str">
        <f>IF(E11= "","",E11)</f>
        <v xml:space="preserve"> </v>
      </c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40" t="s">
        <v>40</v>
      </c>
      <c r="AJ82" s="50"/>
      <c r="AK82" s="50"/>
      <c r="AL82" s="50"/>
      <c r="AM82" s="85" t="str">
        <f>IF(E17="","",E17)</f>
        <v>MO Atelier s.r.o.</v>
      </c>
      <c r="AN82" s="85"/>
      <c r="AO82" s="85"/>
      <c r="AP82" s="85"/>
      <c r="AQ82" s="51"/>
      <c r="AS82" s="94" t="s">
        <v>67</v>
      </c>
      <c r="AT82" s="95"/>
      <c r="AU82" s="96"/>
      <c r="AV82" s="96"/>
      <c r="AW82" s="96"/>
      <c r="AX82" s="96"/>
      <c r="AY82" s="96"/>
      <c r="AZ82" s="96"/>
      <c r="BA82" s="96"/>
      <c r="BB82" s="96"/>
      <c r="BC82" s="96"/>
      <c r="BD82" s="97"/>
    </row>
    <row r="83" s="1" customFormat="1">
      <c r="B83" s="49"/>
      <c r="C83" s="40" t="s">
        <v>38</v>
      </c>
      <c r="D83" s="50"/>
      <c r="E83" s="50"/>
      <c r="F83" s="50"/>
      <c r="G83" s="50"/>
      <c r="H83" s="50"/>
      <c r="I83" s="50"/>
      <c r="J83" s="50"/>
      <c r="K83" s="50"/>
      <c r="L83" s="85" t="str">
        <f>IF(E14= "Vyplň údaj","",E14)</f>
        <v/>
      </c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40" t="s">
        <v>43</v>
      </c>
      <c r="AJ83" s="50"/>
      <c r="AK83" s="50"/>
      <c r="AL83" s="50"/>
      <c r="AM83" s="85" t="str">
        <f>IF(E20="","",E20)</f>
        <v>Zdeněk Drda</v>
      </c>
      <c r="AN83" s="85"/>
      <c r="AO83" s="85"/>
      <c r="AP83" s="85"/>
      <c r="AQ83" s="51"/>
      <c r="AS83" s="98"/>
      <c r="AT83" s="99"/>
      <c r="AU83" s="100"/>
      <c r="AV83" s="100"/>
      <c r="AW83" s="100"/>
      <c r="AX83" s="100"/>
      <c r="AY83" s="100"/>
      <c r="AZ83" s="100"/>
      <c r="BA83" s="100"/>
      <c r="BB83" s="100"/>
      <c r="BC83" s="100"/>
      <c r="BD83" s="101"/>
    </row>
    <row r="84" s="1" customFormat="1" ht="10.8" customHeight="1">
      <c r="B84" s="49"/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1"/>
      <c r="AS84" s="102"/>
      <c r="AT84" s="57"/>
      <c r="AU84" s="50"/>
      <c r="AV84" s="50"/>
      <c r="AW84" s="50"/>
      <c r="AX84" s="50"/>
      <c r="AY84" s="50"/>
      <c r="AZ84" s="50"/>
      <c r="BA84" s="50"/>
      <c r="BB84" s="50"/>
      <c r="BC84" s="50"/>
      <c r="BD84" s="103"/>
    </row>
    <row r="85" s="1" customFormat="1" ht="29.28" customHeight="1">
      <c r="B85" s="49"/>
      <c r="C85" s="104" t="s">
        <v>68</v>
      </c>
      <c r="D85" s="105"/>
      <c r="E85" s="105"/>
      <c r="F85" s="105"/>
      <c r="G85" s="105"/>
      <c r="H85" s="106"/>
      <c r="I85" s="107" t="s">
        <v>69</v>
      </c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5"/>
      <c r="Z85" s="105"/>
      <c r="AA85" s="105"/>
      <c r="AB85" s="105"/>
      <c r="AC85" s="105"/>
      <c r="AD85" s="105"/>
      <c r="AE85" s="105"/>
      <c r="AF85" s="105"/>
      <c r="AG85" s="107" t="s">
        <v>70</v>
      </c>
      <c r="AH85" s="105"/>
      <c r="AI85" s="105"/>
      <c r="AJ85" s="105"/>
      <c r="AK85" s="105"/>
      <c r="AL85" s="105"/>
      <c r="AM85" s="105"/>
      <c r="AN85" s="107" t="s">
        <v>71</v>
      </c>
      <c r="AO85" s="105"/>
      <c r="AP85" s="108"/>
      <c r="AQ85" s="51"/>
      <c r="AS85" s="109" t="s">
        <v>72</v>
      </c>
      <c r="AT85" s="110" t="s">
        <v>73</v>
      </c>
      <c r="AU85" s="110" t="s">
        <v>74</v>
      </c>
      <c r="AV85" s="110" t="s">
        <v>75</v>
      </c>
      <c r="AW85" s="110" t="s">
        <v>76</v>
      </c>
      <c r="AX85" s="110" t="s">
        <v>77</v>
      </c>
      <c r="AY85" s="110" t="s">
        <v>78</v>
      </c>
      <c r="AZ85" s="110" t="s">
        <v>79</v>
      </c>
      <c r="BA85" s="110" t="s">
        <v>80</v>
      </c>
      <c r="BB85" s="110" t="s">
        <v>81</v>
      </c>
      <c r="BC85" s="110" t="s">
        <v>82</v>
      </c>
      <c r="BD85" s="111" t="s">
        <v>83</v>
      </c>
    </row>
    <row r="86" s="1" customFormat="1" ht="10.8" customHeight="1">
      <c r="B86" s="49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1"/>
      <c r="AS86" s="112"/>
      <c r="AT86" s="70"/>
      <c r="AU86" s="70"/>
      <c r="AV86" s="70"/>
      <c r="AW86" s="70"/>
      <c r="AX86" s="70"/>
      <c r="AY86" s="70"/>
      <c r="AZ86" s="70"/>
      <c r="BA86" s="70"/>
      <c r="BB86" s="70"/>
      <c r="BC86" s="70"/>
      <c r="BD86" s="71"/>
    </row>
    <row r="87" s="4" customFormat="1" ht="32.4" customHeight="1">
      <c r="B87" s="87"/>
      <c r="C87" s="113" t="s">
        <v>84</v>
      </c>
      <c r="D87" s="114"/>
      <c r="E87" s="114"/>
      <c r="F87" s="114"/>
      <c r="G87" s="114"/>
      <c r="H87" s="114"/>
      <c r="I87" s="114"/>
      <c r="J87" s="114"/>
      <c r="K87" s="114"/>
      <c r="L87" s="114"/>
      <c r="M87" s="114"/>
      <c r="N87" s="114"/>
      <c r="O87" s="114"/>
      <c r="P87" s="114"/>
      <c r="Q87" s="114"/>
      <c r="R87" s="114"/>
      <c r="S87" s="114"/>
      <c r="T87" s="114"/>
      <c r="U87" s="114"/>
      <c r="V87" s="114"/>
      <c r="W87" s="114"/>
      <c r="X87" s="114"/>
      <c r="Y87" s="114"/>
      <c r="Z87" s="114"/>
      <c r="AA87" s="114"/>
      <c r="AB87" s="114"/>
      <c r="AC87" s="114"/>
      <c r="AD87" s="114"/>
      <c r="AE87" s="114"/>
      <c r="AF87" s="114"/>
      <c r="AG87" s="115">
        <f>ROUND(SUM(AG88:AG91),2)</f>
        <v>0</v>
      </c>
      <c r="AH87" s="115"/>
      <c r="AI87" s="115"/>
      <c r="AJ87" s="115"/>
      <c r="AK87" s="115"/>
      <c r="AL87" s="115"/>
      <c r="AM87" s="115"/>
      <c r="AN87" s="116">
        <f>SUM(AG87,AT87)</f>
        <v>0</v>
      </c>
      <c r="AO87" s="116"/>
      <c r="AP87" s="116"/>
      <c r="AQ87" s="91"/>
      <c r="AS87" s="117">
        <f>ROUND(SUM(AS88:AS91),2)</f>
        <v>0</v>
      </c>
      <c r="AT87" s="118">
        <f>ROUND(SUM(AV87:AW87),2)</f>
        <v>0</v>
      </c>
      <c r="AU87" s="119">
        <f>ROUND(SUM(AU88:AU91),5)</f>
        <v>0</v>
      </c>
      <c r="AV87" s="118">
        <f>ROUND(AZ87*L31,2)</f>
        <v>0</v>
      </c>
      <c r="AW87" s="118">
        <f>ROUND(BA87*L32,2)</f>
        <v>0</v>
      </c>
      <c r="AX87" s="118">
        <f>ROUND(BB87*L31,2)</f>
        <v>0</v>
      </c>
      <c r="AY87" s="118">
        <f>ROUND(BC87*L32,2)</f>
        <v>0</v>
      </c>
      <c r="AZ87" s="118">
        <f>ROUND(SUM(AZ88:AZ91),2)</f>
        <v>0</v>
      </c>
      <c r="BA87" s="118">
        <f>ROUND(SUM(BA88:BA91),2)</f>
        <v>0</v>
      </c>
      <c r="BB87" s="118">
        <f>ROUND(SUM(BB88:BB91),2)</f>
        <v>0</v>
      </c>
      <c r="BC87" s="118">
        <f>ROUND(SUM(BC88:BC91),2)</f>
        <v>0</v>
      </c>
      <c r="BD87" s="120">
        <f>ROUND(SUM(BD88:BD91),2)</f>
        <v>0</v>
      </c>
      <c r="BS87" s="121" t="s">
        <v>85</v>
      </c>
      <c r="BT87" s="121" t="s">
        <v>86</v>
      </c>
      <c r="BU87" s="122" t="s">
        <v>87</v>
      </c>
      <c r="BV87" s="121" t="s">
        <v>88</v>
      </c>
      <c r="BW87" s="121" t="s">
        <v>89</v>
      </c>
      <c r="BX87" s="121" t="s">
        <v>90</v>
      </c>
    </row>
    <row r="88" s="5" customFormat="1" ht="16.5" customHeight="1">
      <c r="A88" s="123" t="s">
        <v>91</v>
      </c>
      <c r="B88" s="124"/>
      <c r="C88" s="125"/>
      <c r="D88" s="126" t="s">
        <v>92</v>
      </c>
      <c r="E88" s="126"/>
      <c r="F88" s="126"/>
      <c r="G88" s="126"/>
      <c r="H88" s="126"/>
      <c r="I88" s="127"/>
      <c r="J88" s="126" t="s">
        <v>93</v>
      </c>
      <c r="K88" s="126"/>
      <c r="L88" s="126"/>
      <c r="M88" s="126"/>
      <c r="N88" s="126"/>
      <c r="O88" s="126"/>
      <c r="P88" s="126"/>
      <c r="Q88" s="126"/>
      <c r="R88" s="126"/>
      <c r="S88" s="126"/>
      <c r="T88" s="126"/>
      <c r="U88" s="126"/>
      <c r="V88" s="126"/>
      <c r="W88" s="126"/>
      <c r="X88" s="126"/>
      <c r="Y88" s="126"/>
      <c r="Z88" s="126"/>
      <c r="AA88" s="126"/>
      <c r="AB88" s="126"/>
      <c r="AC88" s="126"/>
      <c r="AD88" s="126"/>
      <c r="AE88" s="126"/>
      <c r="AF88" s="126"/>
      <c r="AG88" s="128">
        <f>'SO-01 - Stavební část'!M30</f>
        <v>0</v>
      </c>
      <c r="AH88" s="127"/>
      <c r="AI88" s="127"/>
      <c r="AJ88" s="127"/>
      <c r="AK88" s="127"/>
      <c r="AL88" s="127"/>
      <c r="AM88" s="127"/>
      <c r="AN88" s="128">
        <f>SUM(AG88,AT88)</f>
        <v>0</v>
      </c>
      <c r="AO88" s="127"/>
      <c r="AP88" s="127"/>
      <c r="AQ88" s="129"/>
      <c r="AS88" s="130">
        <f>'SO-01 - Stavební část'!M28</f>
        <v>0</v>
      </c>
      <c r="AT88" s="131">
        <f>ROUND(SUM(AV88:AW88),2)</f>
        <v>0</v>
      </c>
      <c r="AU88" s="132">
        <f>'SO-01 - Stavební část'!W123</f>
        <v>0</v>
      </c>
      <c r="AV88" s="131">
        <f>'SO-01 - Stavební část'!M32</f>
        <v>0</v>
      </c>
      <c r="AW88" s="131">
        <f>'SO-01 - Stavební část'!M33</f>
        <v>0</v>
      </c>
      <c r="AX88" s="131">
        <f>'SO-01 - Stavební část'!M34</f>
        <v>0</v>
      </c>
      <c r="AY88" s="131">
        <f>'SO-01 - Stavební část'!M35</f>
        <v>0</v>
      </c>
      <c r="AZ88" s="131">
        <f>'SO-01 - Stavební část'!H32</f>
        <v>0</v>
      </c>
      <c r="BA88" s="131">
        <f>'SO-01 - Stavební část'!H33</f>
        <v>0</v>
      </c>
      <c r="BB88" s="131">
        <f>'SO-01 - Stavební část'!H34</f>
        <v>0</v>
      </c>
      <c r="BC88" s="131">
        <f>'SO-01 - Stavební část'!H35</f>
        <v>0</v>
      </c>
      <c r="BD88" s="133">
        <f>'SO-01 - Stavební část'!H36</f>
        <v>0</v>
      </c>
      <c r="BT88" s="134" t="s">
        <v>94</v>
      </c>
      <c r="BV88" s="134" t="s">
        <v>88</v>
      </c>
      <c r="BW88" s="134" t="s">
        <v>95</v>
      </c>
      <c r="BX88" s="134" t="s">
        <v>89</v>
      </c>
    </row>
    <row r="89" s="5" customFormat="1" ht="16.5" customHeight="1">
      <c r="A89" s="123" t="s">
        <v>91</v>
      </c>
      <c r="B89" s="124"/>
      <c r="C89" s="125"/>
      <c r="D89" s="126" t="s">
        <v>96</v>
      </c>
      <c r="E89" s="126"/>
      <c r="F89" s="126"/>
      <c r="G89" s="126"/>
      <c r="H89" s="126"/>
      <c r="I89" s="127"/>
      <c r="J89" s="126" t="s">
        <v>97</v>
      </c>
      <c r="K89" s="126"/>
      <c r="L89" s="126"/>
      <c r="M89" s="126"/>
      <c r="N89" s="126"/>
      <c r="O89" s="126"/>
      <c r="P89" s="126"/>
      <c r="Q89" s="126"/>
      <c r="R89" s="126"/>
      <c r="S89" s="126"/>
      <c r="T89" s="126"/>
      <c r="U89" s="126"/>
      <c r="V89" s="126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8">
        <f>'SO-02 - Mobiliář'!M30</f>
        <v>0</v>
      </c>
      <c r="AH89" s="127"/>
      <c r="AI89" s="127"/>
      <c r="AJ89" s="127"/>
      <c r="AK89" s="127"/>
      <c r="AL89" s="127"/>
      <c r="AM89" s="127"/>
      <c r="AN89" s="128">
        <f>SUM(AG89,AT89)</f>
        <v>0</v>
      </c>
      <c r="AO89" s="127"/>
      <c r="AP89" s="127"/>
      <c r="AQ89" s="129"/>
      <c r="AS89" s="130">
        <f>'SO-02 - Mobiliář'!M28</f>
        <v>0</v>
      </c>
      <c r="AT89" s="131">
        <f>ROUND(SUM(AV89:AW89),2)</f>
        <v>0</v>
      </c>
      <c r="AU89" s="132">
        <f>'SO-02 - Mobiliář'!W119</f>
        <v>0</v>
      </c>
      <c r="AV89" s="131">
        <f>'SO-02 - Mobiliář'!M32</f>
        <v>0</v>
      </c>
      <c r="AW89" s="131">
        <f>'SO-02 - Mobiliář'!M33</f>
        <v>0</v>
      </c>
      <c r="AX89" s="131">
        <f>'SO-02 - Mobiliář'!M34</f>
        <v>0</v>
      </c>
      <c r="AY89" s="131">
        <f>'SO-02 - Mobiliář'!M35</f>
        <v>0</v>
      </c>
      <c r="AZ89" s="131">
        <f>'SO-02 - Mobiliář'!H32</f>
        <v>0</v>
      </c>
      <c r="BA89" s="131">
        <f>'SO-02 - Mobiliář'!H33</f>
        <v>0</v>
      </c>
      <c r="BB89" s="131">
        <f>'SO-02 - Mobiliář'!H34</f>
        <v>0</v>
      </c>
      <c r="BC89" s="131">
        <f>'SO-02 - Mobiliář'!H35</f>
        <v>0</v>
      </c>
      <c r="BD89" s="133">
        <f>'SO-02 - Mobiliář'!H36</f>
        <v>0</v>
      </c>
      <c r="BT89" s="134" t="s">
        <v>94</v>
      </c>
      <c r="BV89" s="134" t="s">
        <v>88</v>
      </c>
      <c r="BW89" s="134" t="s">
        <v>98</v>
      </c>
      <c r="BX89" s="134" t="s">
        <v>89</v>
      </c>
    </row>
    <row r="90" s="5" customFormat="1" ht="31.5" customHeight="1">
      <c r="A90" s="123" t="s">
        <v>91</v>
      </c>
      <c r="B90" s="124"/>
      <c r="C90" s="125"/>
      <c r="D90" s="126" t="s">
        <v>99</v>
      </c>
      <c r="E90" s="126"/>
      <c r="F90" s="126"/>
      <c r="G90" s="126"/>
      <c r="H90" s="126"/>
      <c r="I90" s="127"/>
      <c r="J90" s="126" t="s">
        <v>100</v>
      </c>
      <c r="K90" s="126"/>
      <c r="L90" s="126"/>
      <c r="M90" s="126"/>
      <c r="N90" s="126"/>
      <c r="O90" s="126"/>
      <c r="P90" s="126"/>
      <c r="Q90" s="126"/>
      <c r="R90" s="126"/>
      <c r="S90" s="126"/>
      <c r="T90" s="126"/>
      <c r="U90" s="126"/>
      <c r="V90" s="126"/>
      <c r="W90" s="126"/>
      <c r="X90" s="126"/>
      <c r="Y90" s="126"/>
      <c r="Z90" s="126"/>
      <c r="AA90" s="126"/>
      <c r="AB90" s="126"/>
      <c r="AC90" s="126"/>
      <c r="AD90" s="126"/>
      <c r="AE90" s="126"/>
      <c r="AF90" s="126"/>
      <c r="AG90" s="128">
        <f>'SO-03 - Přípravné práce p...'!M30</f>
        <v>0</v>
      </c>
      <c r="AH90" s="127"/>
      <c r="AI90" s="127"/>
      <c r="AJ90" s="127"/>
      <c r="AK90" s="127"/>
      <c r="AL90" s="127"/>
      <c r="AM90" s="127"/>
      <c r="AN90" s="128">
        <f>SUM(AG90,AT90)</f>
        <v>0</v>
      </c>
      <c r="AO90" s="127"/>
      <c r="AP90" s="127"/>
      <c r="AQ90" s="129"/>
      <c r="AS90" s="130">
        <f>'SO-03 - Přípravné práce p...'!M28</f>
        <v>0</v>
      </c>
      <c r="AT90" s="131">
        <f>ROUND(SUM(AV90:AW90),2)</f>
        <v>0</v>
      </c>
      <c r="AU90" s="132">
        <f>'SO-03 - Přípravné práce p...'!W121</f>
        <v>0</v>
      </c>
      <c r="AV90" s="131">
        <f>'SO-03 - Přípravné práce p...'!M32</f>
        <v>0</v>
      </c>
      <c r="AW90" s="131">
        <f>'SO-03 - Přípravné práce p...'!M33</f>
        <v>0</v>
      </c>
      <c r="AX90" s="131">
        <f>'SO-03 - Přípravné práce p...'!M34</f>
        <v>0</v>
      </c>
      <c r="AY90" s="131">
        <f>'SO-03 - Přípravné práce p...'!M35</f>
        <v>0</v>
      </c>
      <c r="AZ90" s="131">
        <f>'SO-03 - Přípravné práce p...'!H32</f>
        <v>0</v>
      </c>
      <c r="BA90" s="131">
        <f>'SO-03 - Přípravné práce p...'!H33</f>
        <v>0</v>
      </c>
      <c r="BB90" s="131">
        <f>'SO-03 - Přípravné práce p...'!H34</f>
        <v>0</v>
      </c>
      <c r="BC90" s="131">
        <f>'SO-03 - Přípravné práce p...'!H35</f>
        <v>0</v>
      </c>
      <c r="BD90" s="133">
        <f>'SO-03 - Přípravné práce p...'!H36</f>
        <v>0</v>
      </c>
      <c r="BT90" s="134" t="s">
        <v>94</v>
      </c>
      <c r="BV90" s="134" t="s">
        <v>88</v>
      </c>
      <c r="BW90" s="134" t="s">
        <v>101</v>
      </c>
      <c r="BX90" s="134" t="s">
        <v>89</v>
      </c>
    </row>
    <row r="91" s="5" customFormat="1" ht="16.5" customHeight="1">
      <c r="A91" s="123" t="s">
        <v>91</v>
      </c>
      <c r="B91" s="124"/>
      <c r="C91" s="125"/>
      <c r="D91" s="126" t="s">
        <v>102</v>
      </c>
      <c r="E91" s="126"/>
      <c r="F91" s="126"/>
      <c r="G91" s="126"/>
      <c r="H91" s="126"/>
      <c r="I91" s="127"/>
      <c r="J91" s="126" t="s">
        <v>103</v>
      </c>
      <c r="K91" s="126"/>
      <c r="L91" s="126"/>
      <c r="M91" s="126"/>
      <c r="N91" s="126"/>
      <c r="O91" s="126"/>
      <c r="P91" s="126"/>
      <c r="Q91" s="126"/>
      <c r="R91" s="126"/>
      <c r="S91" s="126"/>
      <c r="T91" s="126"/>
      <c r="U91" s="126"/>
      <c r="V91" s="126"/>
      <c r="W91" s="126"/>
      <c r="X91" s="126"/>
      <c r="Y91" s="126"/>
      <c r="Z91" s="126"/>
      <c r="AA91" s="126"/>
      <c r="AB91" s="126"/>
      <c r="AC91" s="126"/>
      <c r="AD91" s="126"/>
      <c r="AE91" s="126"/>
      <c r="AF91" s="126"/>
      <c r="AG91" s="128">
        <f>'SO-04 - Vedlejší rozpočto...'!M30</f>
        <v>0</v>
      </c>
      <c r="AH91" s="127"/>
      <c r="AI91" s="127"/>
      <c r="AJ91" s="127"/>
      <c r="AK91" s="127"/>
      <c r="AL91" s="127"/>
      <c r="AM91" s="127"/>
      <c r="AN91" s="128">
        <f>SUM(AG91,AT91)</f>
        <v>0</v>
      </c>
      <c r="AO91" s="127"/>
      <c r="AP91" s="127"/>
      <c r="AQ91" s="129"/>
      <c r="AS91" s="135">
        <f>'SO-04 - Vedlejší rozpočto...'!M28</f>
        <v>0</v>
      </c>
      <c r="AT91" s="136">
        <f>ROUND(SUM(AV91:AW91),2)</f>
        <v>0</v>
      </c>
      <c r="AU91" s="137">
        <f>'SO-04 - Vedlejší rozpočto...'!W120</f>
        <v>0</v>
      </c>
      <c r="AV91" s="136">
        <f>'SO-04 - Vedlejší rozpočto...'!M32</f>
        <v>0</v>
      </c>
      <c r="AW91" s="136">
        <f>'SO-04 - Vedlejší rozpočto...'!M33</f>
        <v>0</v>
      </c>
      <c r="AX91" s="136">
        <f>'SO-04 - Vedlejší rozpočto...'!M34</f>
        <v>0</v>
      </c>
      <c r="AY91" s="136">
        <f>'SO-04 - Vedlejší rozpočto...'!M35</f>
        <v>0</v>
      </c>
      <c r="AZ91" s="136">
        <f>'SO-04 - Vedlejší rozpočto...'!H32</f>
        <v>0</v>
      </c>
      <c r="BA91" s="136">
        <f>'SO-04 - Vedlejší rozpočto...'!H33</f>
        <v>0</v>
      </c>
      <c r="BB91" s="136">
        <f>'SO-04 - Vedlejší rozpočto...'!H34</f>
        <v>0</v>
      </c>
      <c r="BC91" s="136">
        <f>'SO-04 - Vedlejší rozpočto...'!H35</f>
        <v>0</v>
      </c>
      <c r="BD91" s="138">
        <f>'SO-04 - Vedlejší rozpočto...'!H36</f>
        <v>0</v>
      </c>
      <c r="BT91" s="134" t="s">
        <v>94</v>
      </c>
      <c r="BV91" s="134" t="s">
        <v>88</v>
      </c>
      <c r="BW91" s="134" t="s">
        <v>104</v>
      </c>
      <c r="BX91" s="134" t="s">
        <v>89</v>
      </c>
    </row>
    <row r="92">
      <c r="B92" s="28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1"/>
    </row>
    <row r="93" s="1" customFormat="1" ht="30" customHeight="1">
      <c r="B93" s="49"/>
      <c r="C93" s="113" t="s">
        <v>105</v>
      </c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116">
        <f>ROUND(SUM(AG94:AG97),2)</f>
        <v>0</v>
      </c>
      <c r="AH93" s="116"/>
      <c r="AI93" s="116"/>
      <c r="AJ93" s="116"/>
      <c r="AK93" s="116"/>
      <c r="AL93" s="116"/>
      <c r="AM93" s="116"/>
      <c r="AN93" s="116">
        <f>ROUND(SUM(AN94:AN97),2)</f>
        <v>0</v>
      </c>
      <c r="AO93" s="116"/>
      <c r="AP93" s="116"/>
      <c r="AQ93" s="51"/>
      <c r="AS93" s="109" t="s">
        <v>106</v>
      </c>
      <c r="AT93" s="110" t="s">
        <v>107</v>
      </c>
      <c r="AU93" s="110" t="s">
        <v>50</v>
      </c>
      <c r="AV93" s="111" t="s">
        <v>73</v>
      </c>
    </row>
    <row r="94" s="1" customFormat="1" ht="19.92" customHeight="1">
      <c r="B94" s="49"/>
      <c r="C94" s="50"/>
      <c r="D94" s="139" t="s">
        <v>108</v>
      </c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140">
        <f>ROUND(AG87*AS94,2)</f>
        <v>0</v>
      </c>
      <c r="AH94" s="141"/>
      <c r="AI94" s="141"/>
      <c r="AJ94" s="141"/>
      <c r="AK94" s="141"/>
      <c r="AL94" s="141"/>
      <c r="AM94" s="141"/>
      <c r="AN94" s="141">
        <f>ROUND(AG94+AV94,2)</f>
        <v>0</v>
      </c>
      <c r="AO94" s="141"/>
      <c r="AP94" s="141"/>
      <c r="AQ94" s="51"/>
      <c r="AS94" s="142">
        <v>0</v>
      </c>
      <c r="AT94" s="143" t="s">
        <v>109</v>
      </c>
      <c r="AU94" s="143" t="s">
        <v>51</v>
      </c>
      <c r="AV94" s="144">
        <f>ROUND(IF(AU94="základní",AG94*L31,IF(AU94="snížená",AG94*L32,0)),2)</f>
        <v>0</v>
      </c>
      <c r="BV94" s="24" t="s">
        <v>110</v>
      </c>
      <c r="BY94" s="145">
        <f>IF(AU94="základní",AV94,0)</f>
        <v>0</v>
      </c>
      <c r="BZ94" s="145">
        <f>IF(AU94="snížená",AV94,0)</f>
        <v>0</v>
      </c>
      <c r="CA94" s="145">
        <v>0</v>
      </c>
      <c r="CB94" s="145">
        <v>0</v>
      </c>
      <c r="CC94" s="145">
        <v>0</v>
      </c>
      <c r="CD94" s="145">
        <f>IF(AU94="základní",AG94,0)</f>
        <v>0</v>
      </c>
      <c r="CE94" s="145">
        <f>IF(AU94="snížená",AG94,0)</f>
        <v>0</v>
      </c>
      <c r="CF94" s="145">
        <f>IF(AU94="zákl. přenesená",AG94,0)</f>
        <v>0</v>
      </c>
      <c r="CG94" s="145">
        <f>IF(AU94="sníž. přenesená",AG94,0)</f>
        <v>0</v>
      </c>
      <c r="CH94" s="145">
        <f>IF(AU94="nulová",AG94,0)</f>
        <v>0</v>
      </c>
      <c r="CI94" s="24">
        <f>IF(AU94="základní",1,IF(AU94="snížená",2,IF(AU94="zákl. přenesená",4,IF(AU94="sníž. přenesená",5,3))))</f>
        <v>1</v>
      </c>
      <c r="CJ94" s="24">
        <f>IF(AT94="stavební čast",1,IF(8894="investiční čast",2,3))</f>
        <v>1</v>
      </c>
      <c r="CK94" s="24" t="str">
        <f>IF(D94="Vyplň vlastní","","x")</f>
        <v>x</v>
      </c>
    </row>
    <row r="95" s="1" customFormat="1" ht="19.92" customHeight="1">
      <c r="B95" s="49"/>
      <c r="C95" s="50"/>
      <c r="D95" s="146" t="s">
        <v>111</v>
      </c>
      <c r="E95" s="139"/>
      <c r="F95" s="139"/>
      <c r="G95" s="139"/>
      <c r="H95" s="139"/>
      <c r="I95" s="139"/>
      <c r="J95" s="139"/>
      <c r="K95" s="139"/>
      <c r="L95" s="139"/>
      <c r="M95" s="139"/>
      <c r="N95" s="139"/>
      <c r="O95" s="139"/>
      <c r="P95" s="139"/>
      <c r="Q95" s="139"/>
      <c r="R95" s="139"/>
      <c r="S95" s="139"/>
      <c r="T95" s="139"/>
      <c r="U95" s="139"/>
      <c r="V95" s="139"/>
      <c r="W95" s="139"/>
      <c r="X95" s="139"/>
      <c r="Y95" s="139"/>
      <c r="Z95" s="139"/>
      <c r="AA95" s="139"/>
      <c r="AB95" s="139"/>
      <c r="AC95" s="50"/>
      <c r="AD95" s="50"/>
      <c r="AE95" s="50"/>
      <c r="AF95" s="50"/>
      <c r="AG95" s="140">
        <f>AG87*AS95</f>
        <v>0</v>
      </c>
      <c r="AH95" s="141"/>
      <c r="AI95" s="141"/>
      <c r="AJ95" s="141"/>
      <c r="AK95" s="141"/>
      <c r="AL95" s="141"/>
      <c r="AM95" s="141"/>
      <c r="AN95" s="141">
        <f>AG95+AV95</f>
        <v>0</v>
      </c>
      <c r="AO95" s="141"/>
      <c r="AP95" s="141"/>
      <c r="AQ95" s="51"/>
      <c r="AS95" s="147">
        <v>0</v>
      </c>
      <c r="AT95" s="148" t="s">
        <v>109</v>
      </c>
      <c r="AU95" s="148" t="s">
        <v>51</v>
      </c>
      <c r="AV95" s="149">
        <f>ROUND(IF(AU95="nulová",0,IF(OR(AU95="základní",AU95="zákl. přenesená"),AG95*L31,AG95*L32)),2)</f>
        <v>0</v>
      </c>
      <c r="BV95" s="24" t="s">
        <v>112</v>
      </c>
      <c r="BY95" s="145">
        <f>IF(AU95="základní",AV95,0)</f>
        <v>0</v>
      </c>
      <c r="BZ95" s="145">
        <f>IF(AU95="snížená",AV95,0)</f>
        <v>0</v>
      </c>
      <c r="CA95" s="145">
        <f>IF(AU95="zákl. přenesená",AV95,0)</f>
        <v>0</v>
      </c>
      <c r="CB95" s="145">
        <f>IF(AU95="sníž. přenesená",AV95,0)</f>
        <v>0</v>
      </c>
      <c r="CC95" s="145">
        <f>IF(AU95="nulová",AV95,0)</f>
        <v>0</v>
      </c>
      <c r="CD95" s="145">
        <f>IF(AU95="základní",AG95,0)</f>
        <v>0</v>
      </c>
      <c r="CE95" s="145">
        <f>IF(AU95="snížená",AG95,0)</f>
        <v>0</v>
      </c>
      <c r="CF95" s="145">
        <f>IF(AU95="zákl. přenesená",AG95,0)</f>
        <v>0</v>
      </c>
      <c r="CG95" s="145">
        <f>IF(AU95="sníž. přenesená",AG95,0)</f>
        <v>0</v>
      </c>
      <c r="CH95" s="145">
        <f>IF(AU95="nulová",AG95,0)</f>
        <v>0</v>
      </c>
      <c r="CI95" s="24">
        <f>IF(AU95="základní",1,IF(AU95="snížená",2,IF(AU95="zákl. přenesená",4,IF(AU95="sníž. přenesená",5,3))))</f>
        <v>1</v>
      </c>
      <c r="CJ95" s="24">
        <f>IF(AT95="stavební čast",1,IF(8895="investiční čast",2,3))</f>
        <v>1</v>
      </c>
      <c r="CK95" s="24" t="str">
        <f>IF(D95="Vyplň vlastní","","x")</f>
        <v/>
      </c>
    </row>
    <row r="96" s="1" customFormat="1" ht="19.92" customHeight="1">
      <c r="B96" s="49"/>
      <c r="C96" s="50"/>
      <c r="D96" s="146" t="s">
        <v>111</v>
      </c>
      <c r="E96" s="139"/>
      <c r="F96" s="139"/>
      <c r="G96" s="139"/>
      <c r="H96" s="139"/>
      <c r="I96" s="139"/>
      <c r="J96" s="139"/>
      <c r="K96" s="139"/>
      <c r="L96" s="139"/>
      <c r="M96" s="139"/>
      <c r="N96" s="139"/>
      <c r="O96" s="139"/>
      <c r="P96" s="139"/>
      <c r="Q96" s="139"/>
      <c r="R96" s="139"/>
      <c r="S96" s="139"/>
      <c r="T96" s="139"/>
      <c r="U96" s="139"/>
      <c r="V96" s="139"/>
      <c r="W96" s="139"/>
      <c r="X96" s="139"/>
      <c r="Y96" s="139"/>
      <c r="Z96" s="139"/>
      <c r="AA96" s="139"/>
      <c r="AB96" s="139"/>
      <c r="AC96" s="50"/>
      <c r="AD96" s="50"/>
      <c r="AE96" s="50"/>
      <c r="AF96" s="50"/>
      <c r="AG96" s="140">
        <f>AG87*AS96</f>
        <v>0</v>
      </c>
      <c r="AH96" s="141"/>
      <c r="AI96" s="141"/>
      <c r="AJ96" s="141"/>
      <c r="AK96" s="141"/>
      <c r="AL96" s="141"/>
      <c r="AM96" s="141"/>
      <c r="AN96" s="141">
        <f>AG96+AV96</f>
        <v>0</v>
      </c>
      <c r="AO96" s="141"/>
      <c r="AP96" s="141"/>
      <c r="AQ96" s="51"/>
      <c r="AS96" s="147">
        <v>0</v>
      </c>
      <c r="AT96" s="148" t="s">
        <v>109</v>
      </c>
      <c r="AU96" s="148" t="s">
        <v>51</v>
      </c>
      <c r="AV96" s="149">
        <f>ROUND(IF(AU96="nulová",0,IF(OR(AU96="základní",AU96="zákl. přenesená"),AG96*L31,AG96*L32)),2)</f>
        <v>0</v>
      </c>
      <c r="BV96" s="24" t="s">
        <v>112</v>
      </c>
      <c r="BY96" s="145">
        <f>IF(AU96="základní",AV96,0)</f>
        <v>0</v>
      </c>
      <c r="BZ96" s="145">
        <f>IF(AU96="snížená",AV96,0)</f>
        <v>0</v>
      </c>
      <c r="CA96" s="145">
        <f>IF(AU96="zákl. přenesená",AV96,0)</f>
        <v>0</v>
      </c>
      <c r="CB96" s="145">
        <f>IF(AU96="sníž. přenesená",AV96,0)</f>
        <v>0</v>
      </c>
      <c r="CC96" s="145">
        <f>IF(AU96="nulová",AV96,0)</f>
        <v>0</v>
      </c>
      <c r="CD96" s="145">
        <f>IF(AU96="základní",AG96,0)</f>
        <v>0</v>
      </c>
      <c r="CE96" s="145">
        <f>IF(AU96="snížená",AG96,0)</f>
        <v>0</v>
      </c>
      <c r="CF96" s="145">
        <f>IF(AU96="zákl. přenesená",AG96,0)</f>
        <v>0</v>
      </c>
      <c r="CG96" s="145">
        <f>IF(AU96="sníž. přenesená",AG96,0)</f>
        <v>0</v>
      </c>
      <c r="CH96" s="145">
        <f>IF(AU96="nulová",AG96,0)</f>
        <v>0</v>
      </c>
      <c r="CI96" s="24">
        <f>IF(AU96="základní",1,IF(AU96="snížená",2,IF(AU96="zákl. přenesená",4,IF(AU96="sníž. přenesená",5,3))))</f>
        <v>1</v>
      </c>
      <c r="CJ96" s="24">
        <f>IF(AT96="stavební čast",1,IF(8896="investiční čast",2,3))</f>
        <v>1</v>
      </c>
      <c r="CK96" s="24" t="str">
        <f>IF(D96="Vyplň vlastní","","x")</f>
        <v/>
      </c>
    </row>
    <row r="97" s="1" customFormat="1" ht="19.92" customHeight="1">
      <c r="B97" s="49"/>
      <c r="C97" s="50"/>
      <c r="D97" s="146" t="s">
        <v>111</v>
      </c>
      <c r="E97" s="139"/>
      <c r="F97" s="139"/>
      <c r="G97" s="139"/>
      <c r="H97" s="139"/>
      <c r="I97" s="139"/>
      <c r="J97" s="139"/>
      <c r="K97" s="139"/>
      <c r="L97" s="139"/>
      <c r="M97" s="139"/>
      <c r="N97" s="139"/>
      <c r="O97" s="139"/>
      <c r="P97" s="139"/>
      <c r="Q97" s="139"/>
      <c r="R97" s="139"/>
      <c r="S97" s="139"/>
      <c r="T97" s="139"/>
      <c r="U97" s="139"/>
      <c r="V97" s="139"/>
      <c r="W97" s="139"/>
      <c r="X97" s="139"/>
      <c r="Y97" s="139"/>
      <c r="Z97" s="139"/>
      <c r="AA97" s="139"/>
      <c r="AB97" s="139"/>
      <c r="AC97" s="50"/>
      <c r="AD97" s="50"/>
      <c r="AE97" s="50"/>
      <c r="AF97" s="50"/>
      <c r="AG97" s="140">
        <f>AG87*AS97</f>
        <v>0</v>
      </c>
      <c r="AH97" s="141"/>
      <c r="AI97" s="141"/>
      <c r="AJ97" s="141"/>
      <c r="AK97" s="141"/>
      <c r="AL97" s="141"/>
      <c r="AM97" s="141"/>
      <c r="AN97" s="141">
        <f>AG97+AV97</f>
        <v>0</v>
      </c>
      <c r="AO97" s="141"/>
      <c r="AP97" s="141"/>
      <c r="AQ97" s="51"/>
      <c r="AS97" s="150">
        <v>0</v>
      </c>
      <c r="AT97" s="151" t="s">
        <v>109</v>
      </c>
      <c r="AU97" s="151" t="s">
        <v>51</v>
      </c>
      <c r="AV97" s="152">
        <f>ROUND(IF(AU97="nulová",0,IF(OR(AU97="základní",AU97="zákl. přenesená"),AG97*L31,AG97*L32)),2)</f>
        <v>0</v>
      </c>
      <c r="BV97" s="24" t="s">
        <v>112</v>
      </c>
      <c r="BY97" s="145">
        <f>IF(AU97="základní",AV97,0)</f>
        <v>0</v>
      </c>
      <c r="BZ97" s="145">
        <f>IF(AU97="snížená",AV97,0)</f>
        <v>0</v>
      </c>
      <c r="CA97" s="145">
        <f>IF(AU97="zákl. přenesená",AV97,0)</f>
        <v>0</v>
      </c>
      <c r="CB97" s="145">
        <f>IF(AU97="sníž. přenesená",AV97,0)</f>
        <v>0</v>
      </c>
      <c r="CC97" s="145">
        <f>IF(AU97="nulová",AV97,0)</f>
        <v>0</v>
      </c>
      <c r="CD97" s="145">
        <f>IF(AU97="základní",AG97,0)</f>
        <v>0</v>
      </c>
      <c r="CE97" s="145">
        <f>IF(AU97="snížená",AG97,0)</f>
        <v>0</v>
      </c>
      <c r="CF97" s="145">
        <f>IF(AU97="zákl. přenesená",AG97,0)</f>
        <v>0</v>
      </c>
      <c r="CG97" s="145">
        <f>IF(AU97="sníž. přenesená",AG97,0)</f>
        <v>0</v>
      </c>
      <c r="CH97" s="145">
        <f>IF(AU97="nulová",AG97,0)</f>
        <v>0</v>
      </c>
      <c r="CI97" s="24">
        <f>IF(AU97="základní",1,IF(AU97="snížená",2,IF(AU97="zákl. přenesená",4,IF(AU97="sníž. přenesená",5,3))))</f>
        <v>1</v>
      </c>
      <c r="CJ97" s="24">
        <f>IF(AT97="stavební čast",1,IF(8897="investiční čast",2,3))</f>
        <v>1</v>
      </c>
      <c r="CK97" s="24" t="str">
        <f>IF(D97="Vyplň vlastní","","x")</f>
        <v/>
      </c>
    </row>
    <row r="98" s="1" customFormat="1" ht="10.8" customHeight="1">
      <c r="B98" s="49"/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1"/>
    </row>
    <row r="99" s="1" customFormat="1" ht="30" customHeight="1">
      <c r="B99" s="49"/>
      <c r="C99" s="153" t="s">
        <v>113</v>
      </c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4"/>
      <c r="V99" s="154"/>
      <c r="W99" s="154"/>
      <c r="X99" s="154"/>
      <c r="Y99" s="154"/>
      <c r="Z99" s="154"/>
      <c r="AA99" s="154"/>
      <c r="AB99" s="154"/>
      <c r="AC99" s="154"/>
      <c r="AD99" s="154"/>
      <c r="AE99" s="154"/>
      <c r="AF99" s="154"/>
      <c r="AG99" s="155">
        <f>ROUND(AG87+AG93,2)</f>
        <v>0</v>
      </c>
      <c r="AH99" s="155"/>
      <c r="AI99" s="155"/>
      <c r="AJ99" s="155"/>
      <c r="AK99" s="155"/>
      <c r="AL99" s="155"/>
      <c r="AM99" s="155"/>
      <c r="AN99" s="155">
        <f>AN87+AN93</f>
        <v>0</v>
      </c>
      <c r="AO99" s="155"/>
      <c r="AP99" s="155"/>
      <c r="AQ99" s="51"/>
    </row>
    <row r="100" s="1" customFormat="1" ht="6.96" customHeight="1">
      <c r="B100" s="78"/>
      <c r="C100" s="79"/>
      <c r="D100" s="79"/>
      <c r="E100" s="79"/>
      <c r="F100" s="79"/>
      <c r="G100" s="79"/>
      <c r="H100" s="79"/>
      <c r="I100" s="79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  <c r="W100" s="79"/>
      <c r="X100" s="79"/>
      <c r="Y100" s="79"/>
      <c r="Z100" s="79"/>
      <c r="AA100" s="79"/>
      <c r="AB100" s="79"/>
      <c r="AC100" s="79"/>
      <c r="AD100" s="79"/>
      <c r="AE100" s="79"/>
      <c r="AF100" s="79"/>
      <c r="AG100" s="79"/>
      <c r="AH100" s="79"/>
      <c r="AI100" s="79"/>
      <c r="AJ100" s="79"/>
      <c r="AK100" s="79"/>
      <c r="AL100" s="79"/>
      <c r="AM100" s="79"/>
      <c r="AN100" s="79"/>
      <c r="AO100" s="79"/>
      <c r="AP100" s="79"/>
      <c r="AQ100" s="80"/>
    </row>
  </sheetData>
  <sheetProtection sheet="1" formatColumns="0" formatRows="0" objects="1" scenarios="1" spinCount="10" saltValue="4fD2LZPvqxiBN6jtxPW0Vc/d+Rtege/LOFJFaz9kc0Z8L+K0DBkH7uxP/KRyW7gRk7mYN8WH2hWBuNeAIvMvvA==" hashValue="3suETL4VoHE1MU/LXL5vjcVmCQsOlXFYT7mdjI4oUCZFdWOxnxvAh6CMFq27SByq3SzMs23FuqcQfiH7JcQw1w==" algorithmName="SHA-512" password="CC35"/>
  <mergeCells count="70">
    <mergeCell ref="L34:O34"/>
    <mergeCell ref="L33:O33"/>
    <mergeCell ref="BE5:BE34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W33:AE33"/>
    <mergeCell ref="C2:AP2"/>
    <mergeCell ref="C4:AP4"/>
    <mergeCell ref="AR2:BE2"/>
    <mergeCell ref="K5:AO5"/>
    <mergeCell ref="AK33:AO33"/>
    <mergeCell ref="AN95:AP95"/>
    <mergeCell ref="AN89:AP89"/>
    <mergeCell ref="AN88:AP88"/>
    <mergeCell ref="AN90:AP90"/>
    <mergeCell ref="AN91:AP91"/>
    <mergeCell ref="AN94:AP94"/>
    <mergeCell ref="AN96:AP96"/>
    <mergeCell ref="AN97:AP97"/>
    <mergeCell ref="AN93:AP93"/>
    <mergeCell ref="K6:AO6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D97:AB97"/>
    <mergeCell ref="D95:AB95"/>
    <mergeCell ref="AG95:AM95"/>
    <mergeCell ref="D96:AB96"/>
    <mergeCell ref="AG96:AM96"/>
    <mergeCell ref="AG97:AM97"/>
    <mergeCell ref="AM82:AP82"/>
    <mergeCell ref="AS82:AT84"/>
    <mergeCell ref="AM83:AP83"/>
    <mergeCell ref="AN85:AP85"/>
    <mergeCell ref="AG88:AM88"/>
    <mergeCell ref="AG89:AM89"/>
    <mergeCell ref="AG90:AM90"/>
    <mergeCell ref="AG91:AM91"/>
    <mergeCell ref="AG94:AM94"/>
    <mergeCell ref="AG87:AM87"/>
    <mergeCell ref="AN87:AP87"/>
    <mergeCell ref="AG93:AM93"/>
    <mergeCell ref="AG99:AM99"/>
    <mergeCell ref="AN99:AP99"/>
    <mergeCell ref="C85:G85"/>
    <mergeCell ref="I85:AF85"/>
    <mergeCell ref="AG85:AM85"/>
    <mergeCell ref="D88:H88"/>
    <mergeCell ref="J88:AF88"/>
    <mergeCell ref="D89:H89"/>
    <mergeCell ref="J89:AF89"/>
    <mergeCell ref="D90:H90"/>
    <mergeCell ref="J90:AF90"/>
    <mergeCell ref="D91:H91"/>
    <mergeCell ref="J91:AF91"/>
  </mergeCells>
  <dataValidations count="2">
    <dataValidation type="list" allowBlank="1" showInputMessage="1" showErrorMessage="1" error="Povoleny jsou hodnoty základní, snížená, zákl. přenesená, sníž. přenesená, nulová." sqref="AU94:AU98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4:AT98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SO-01 - Stavební část'!C2" display="/"/>
    <hyperlink ref="A89" location="'SO-02 - Mobiliář'!C2" display="/"/>
    <hyperlink ref="A90" location="'SO-03 - Přípravné práce p...'!C2" display="/"/>
    <hyperlink ref="A91" location="'SO-04 - Vedlejší rozpočto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5"/>
      <c r="C1" s="15"/>
      <c r="D1" s="16" t="s">
        <v>1</v>
      </c>
      <c r="E1" s="15"/>
      <c r="F1" s="17" t="s">
        <v>114</v>
      </c>
      <c r="G1" s="17"/>
      <c r="H1" s="157" t="s">
        <v>115</v>
      </c>
      <c r="I1" s="157"/>
      <c r="J1" s="157"/>
      <c r="K1" s="157"/>
      <c r="L1" s="17" t="s">
        <v>116</v>
      </c>
      <c r="M1" s="15"/>
      <c r="N1" s="15"/>
      <c r="O1" s="16" t="s">
        <v>117</v>
      </c>
      <c r="P1" s="15"/>
      <c r="Q1" s="15"/>
      <c r="R1" s="15"/>
      <c r="S1" s="17" t="s">
        <v>118</v>
      </c>
      <c r="T1" s="17"/>
      <c r="U1" s="156"/>
      <c r="V1" s="15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95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119</v>
      </c>
    </row>
    <row r="4" ht="36.96" customHeight="1">
      <c r="B4" s="28"/>
      <c r="C4" s="29" t="s">
        <v>120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8" t="str">
        <f>'Rekapitulace stavby'!K6</f>
        <v>Revitalizace vnitrobloku v Mochovská Praha 14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9"/>
      <c r="C7" s="50"/>
      <c r="D7" s="37" t="s">
        <v>121</v>
      </c>
      <c r="E7" s="50"/>
      <c r="F7" s="38" t="s">
        <v>122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</row>
    <row r="8" s="1" customFormat="1" ht="14.4" customHeight="1">
      <c r="B8" s="49"/>
      <c r="C8" s="50"/>
      <c r="D8" s="40" t="s">
        <v>21</v>
      </c>
      <c r="E8" s="50"/>
      <c r="F8" s="35" t="s">
        <v>22</v>
      </c>
      <c r="G8" s="50"/>
      <c r="H8" s="50"/>
      <c r="I8" s="50"/>
      <c r="J8" s="50"/>
      <c r="K8" s="50"/>
      <c r="L8" s="50"/>
      <c r="M8" s="40" t="s">
        <v>23</v>
      </c>
      <c r="N8" s="50"/>
      <c r="O8" s="35" t="s">
        <v>35</v>
      </c>
      <c r="P8" s="50"/>
      <c r="Q8" s="50"/>
      <c r="R8" s="51"/>
    </row>
    <row r="9" s="1" customFormat="1" ht="14.4" customHeight="1">
      <c r="B9" s="49"/>
      <c r="C9" s="50"/>
      <c r="D9" s="40" t="s">
        <v>25</v>
      </c>
      <c r="E9" s="50"/>
      <c r="F9" s="35" t="s">
        <v>26</v>
      </c>
      <c r="G9" s="50"/>
      <c r="H9" s="50"/>
      <c r="I9" s="50"/>
      <c r="J9" s="50"/>
      <c r="K9" s="50"/>
      <c r="L9" s="50"/>
      <c r="M9" s="40" t="s">
        <v>27</v>
      </c>
      <c r="N9" s="50"/>
      <c r="O9" s="159" t="str">
        <f>'Rekapitulace stavby'!AN8</f>
        <v>9. 7. 2018</v>
      </c>
      <c r="P9" s="93"/>
      <c r="Q9" s="50"/>
      <c r="R9" s="51"/>
    </row>
    <row r="10" s="1" customFormat="1" ht="10.8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</row>
    <row r="11" s="1" customFormat="1" ht="14.4" customHeight="1">
      <c r="B11" s="49"/>
      <c r="C11" s="50"/>
      <c r="D11" s="40" t="s">
        <v>33</v>
      </c>
      <c r="E11" s="50"/>
      <c r="F11" s="50"/>
      <c r="G11" s="50"/>
      <c r="H11" s="50"/>
      <c r="I11" s="50"/>
      <c r="J11" s="50"/>
      <c r="K11" s="50"/>
      <c r="L11" s="50"/>
      <c r="M11" s="40" t="s">
        <v>34</v>
      </c>
      <c r="N11" s="50"/>
      <c r="O11" s="35" t="str">
        <f>IF('Rekapitulace stavby'!AN10="","",'Rekapitulace stavby'!AN10)</f>
        <v/>
      </c>
      <c r="P11" s="35"/>
      <c r="Q11" s="50"/>
      <c r="R11" s="51"/>
    </row>
    <row r="12" s="1" customFormat="1" ht="18" customHeight="1">
      <c r="B12" s="49"/>
      <c r="C12" s="50"/>
      <c r="D12" s="50"/>
      <c r="E12" s="35" t="str">
        <f>IF('Rekapitulace stavby'!E11="","",'Rekapitulace stavby'!E11)</f>
        <v xml:space="preserve"> </v>
      </c>
      <c r="F12" s="50"/>
      <c r="G12" s="50"/>
      <c r="H12" s="50"/>
      <c r="I12" s="50"/>
      <c r="J12" s="50"/>
      <c r="K12" s="50"/>
      <c r="L12" s="50"/>
      <c r="M12" s="40" t="s">
        <v>37</v>
      </c>
      <c r="N12" s="50"/>
      <c r="O12" s="35" t="str">
        <f>IF('Rekapitulace stavby'!AN11="","",'Rekapitulace stavby'!AN11)</f>
        <v/>
      </c>
      <c r="P12" s="35"/>
      <c r="Q12" s="50"/>
      <c r="R12" s="51"/>
    </row>
    <row r="13" s="1" customFormat="1" ht="6.96" customHeight="1"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</row>
    <row r="14" s="1" customFormat="1" ht="14.4" customHeight="1">
      <c r="B14" s="49"/>
      <c r="C14" s="50"/>
      <c r="D14" s="40" t="s">
        <v>38</v>
      </c>
      <c r="E14" s="50"/>
      <c r="F14" s="50"/>
      <c r="G14" s="50"/>
      <c r="H14" s="50"/>
      <c r="I14" s="50"/>
      <c r="J14" s="50"/>
      <c r="K14" s="50"/>
      <c r="L14" s="50"/>
      <c r="M14" s="40" t="s">
        <v>34</v>
      </c>
      <c r="N14" s="50"/>
      <c r="O14" s="41" t="str">
        <f>IF('Rekapitulace stavby'!AN13="","",'Rekapitulace stavby'!AN13)</f>
        <v>Vyplň údaj</v>
      </c>
      <c r="P14" s="35"/>
      <c r="Q14" s="50"/>
      <c r="R14" s="51"/>
    </row>
    <row r="15" s="1" customFormat="1" ht="18" customHeight="1">
      <c r="B15" s="49"/>
      <c r="C15" s="50"/>
      <c r="D15" s="50"/>
      <c r="E15" s="41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40" t="s">
        <v>37</v>
      </c>
      <c r="N15" s="50"/>
      <c r="O15" s="41" t="str">
        <f>IF('Rekapitulace stavby'!AN14="","",'Rekapitulace stavby'!AN14)</f>
        <v>Vyplň údaj</v>
      </c>
      <c r="P15" s="35"/>
      <c r="Q15" s="50"/>
      <c r="R15" s="51"/>
    </row>
    <row r="16" s="1" customFormat="1" ht="6.96" customHeight="1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="1" customFormat="1" ht="14.4" customHeight="1">
      <c r="B17" s="49"/>
      <c r="C17" s="50"/>
      <c r="D17" s="40" t="s">
        <v>40</v>
      </c>
      <c r="E17" s="50"/>
      <c r="F17" s="50"/>
      <c r="G17" s="50"/>
      <c r="H17" s="50"/>
      <c r="I17" s="50"/>
      <c r="J17" s="50"/>
      <c r="K17" s="50"/>
      <c r="L17" s="50"/>
      <c r="M17" s="40" t="s">
        <v>34</v>
      </c>
      <c r="N17" s="50"/>
      <c r="O17" s="35" t="s">
        <v>35</v>
      </c>
      <c r="P17" s="35"/>
      <c r="Q17" s="50"/>
      <c r="R17" s="51"/>
    </row>
    <row r="18" s="1" customFormat="1" ht="18" customHeight="1">
      <c r="B18" s="49"/>
      <c r="C18" s="50"/>
      <c r="D18" s="50"/>
      <c r="E18" s="35" t="s">
        <v>41</v>
      </c>
      <c r="F18" s="50"/>
      <c r="G18" s="50"/>
      <c r="H18" s="50"/>
      <c r="I18" s="50"/>
      <c r="J18" s="50"/>
      <c r="K18" s="50"/>
      <c r="L18" s="50"/>
      <c r="M18" s="40" t="s">
        <v>37</v>
      </c>
      <c r="N18" s="50"/>
      <c r="O18" s="35" t="s">
        <v>35</v>
      </c>
      <c r="P18" s="35"/>
      <c r="Q18" s="50"/>
      <c r="R18" s="51"/>
    </row>
    <row r="19" s="1" customFormat="1" ht="6.96" customHeight="1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="1" customFormat="1" ht="14.4" customHeight="1">
      <c r="B20" s="49"/>
      <c r="C20" s="50"/>
      <c r="D20" s="40" t="s">
        <v>43</v>
      </c>
      <c r="E20" s="50"/>
      <c r="F20" s="50"/>
      <c r="G20" s="50"/>
      <c r="H20" s="50"/>
      <c r="I20" s="50"/>
      <c r="J20" s="50"/>
      <c r="K20" s="50"/>
      <c r="L20" s="50"/>
      <c r="M20" s="40" t="s">
        <v>34</v>
      </c>
      <c r="N20" s="50"/>
      <c r="O20" s="35" t="s">
        <v>35</v>
      </c>
      <c r="P20" s="35"/>
      <c r="Q20" s="50"/>
      <c r="R20" s="51"/>
    </row>
    <row r="21" s="1" customFormat="1" ht="18" customHeight="1">
      <c r="B21" s="49"/>
      <c r="C21" s="50"/>
      <c r="D21" s="50"/>
      <c r="E21" s="35" t="s">
        <v>44</v>
      </c>
      <c r="F21" s="50"/>
      <c r="G21" s="50"/>
      <c r="H21" s="50"/>
      <c r="I21" s="50"/>
      <c r="J21" s="50"/>
      <c r="K21" s="50"/>
      <c r="L21" s="50"/>
      <c r="M21" s="40" t="s">
        <v>37</v>
      </c>
      <c r="N21" s="50"/>
      <c r="O21" s="35" t="s">
        <v>35</v>
      </c>
      <c r="P21" s="35"/>
      <c r="Q21" s="50"/>
      <c r="R21" s="51"/>
    </row>
    <row r="22" s="1" customFormat="1" ht="6.96" customHeight="1"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="1" customFormat="1" ht="14.4" customHeight="1">
      <c r="B23" s="49"/>
      <c r="C23" s="50"/>
      <c r="D23" s="40" t="s">
        <v>45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85.5" customHeight="1">
      <c r="B24" s="49"/>
      <c r="C24" s="50"/>
      <c r="D24" s="50"/>
      <c r="E24" s="45" t="s">
        <v>46</v>
      </c>
      <c r="F24" s="45"/>
      <c r="G24" s="45"/>
      <c r="H24" s="45"/>
      <c r="I24" s="45"/>
      <c r="J24" s="45"/>
      <c r="K24" s="45"/>
      <c r="L24" s="45"/>
      <c r="M24" s="50"/>
      <c r="N24" s="50"/>
      <c r="O24" s="50"/>
      <c r="P24" s="50"/>
      <c r="Q24" s="50"/>
      <c r="R24" s="51"/>
    </row>
    <row r="25" s="1" customFormat="1" ht="6.96" customHeight="1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50"/>
      <c r="R26" s="51"/>
    </row>
    <row r="27" s="1" customFormat="1" ht="14.4" customHeight="1">
      <c r="B27" s="49"/>
      <c r="C27" s="50"/>
      <c r="D27" s="161" t="s">
        <v>123</v>
      </c>
      <c r="E27" s="50"/>
      <c r="F27" s="50"/>
      <c r="G27" s="50"/>
      <c r="H27" s="50"/>
      <c r="I27" s="50"/>
      <c r="J27" s="50"/>
      <c r="K27" s="50"/>
      <c r="L27" s="50"/>
      <c r="M27" s="48">
        <f>N88</f>
        <v>0</v>
      </c>
      <c r="N27" s="48"/>
      <c r="O27" s="48"/>
      <c r="P27" s="48"/>
      <c r="Q27" s="50"/>
      <c r="R27" s="51"/>
    </row>
    <row r="28" s="1" customFormat="1" ht="14.4" customHeight="1">
      <c r="B28" s="49"/>
      <c r="C28" s="50"/>
      <c r="D28" s="47" t="s">
        <v>108</v>
      </c>
      <c r="E28" s="50"/>
      <c r="F28" s="50"/>
      <c r="G28" s="50"/>
      <c r="H28" s="50"/>
      <c r="I28" s="50"/>
      <c r="J28" s="50"/>
      <c r="K28" s="50"/>
      <c r="L28" s="50"/>
      <c r="M28" s="48">
        <f>N98</f>
        <v>0</v>
      </c>
      <c r="N28" s="48"/>
      <c r="O28" s="48"/>
      <c r="P28" s="48"/>
      <c r="Q28" s="50"/>
      <c r="R28" s="51"/>
    </row>
    <row r="29" s="1" customFormat="1" ht="6.96" customHeight="1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1"/>
    </row>
    <row r="30" s="1" customFormat="1" ht="25.44" customHeight="1">
      <c r="B30" s="49"/>
      <c r="C30" s="50"/>
      <c r="D30" s="162" t="s">
        <v>49</v>
      </c>
      <c r="E30" s="50"/>
      <c r="F30" s="50"/>
      <c r="G30" s="50"/>
      <c r="H30" s="50"/>
      <c r="I30" s="50"/>
      <c r="J30" s="50"/>
      <c r="K30" s="50"/>
      <c r="L30" s="50"/>
      <c r="M30" s="163">
        <f>ROUND(M27+M28,2)</f>
        <v>0</v>
      </c>
      <c r="N30" s="50"/>
      <c r="O30" s="50"/>
      <c r="P30" s="50"/>
      <c r="Q30" s="50"/>
      <c r="R30" s="51"/>
    </row>
    <row r="31" s="1" customFormat="1" ht="6.96" customHeight="1">
      <c r="B31" s="49"/>
      <c r="C31" s="5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50"/>
      <c r="R31" s="51"/>
    </row>
    <row r="32" s="1" customFormat="1" ht="14.4" customHeight="1">
      <c r="B32" s="49"/>
      <c r="C32" s="50"/>
      <c r="D32" s="57" t="s">
        <v>50</v>
      </c>
      <c r="E32" s="57" t="s">
        <v>51</v>
      </c>
      <c r="F32" s="58">
        <v>0.20999999999999999</v>
      </c>
      <c r="G32" s="164" t="s">
        <v>52</v>
      </c>
      <c r="H32" s="165">
        <f>ROUND((((SUM(BE98:BE105)+SUM(BE123:BE375))+SUM(BE377:BE381))),2)</f>
        <v>0</v>
      </c>
      <c r="I32" s="50"/>
      <c r="J32" s="50"/>
      <c r="K32" s="50"/>
      <c r="L32" s="50"/>
      <c r="M32" s="165">
        <f>ROUND(((ROUND((SUM(BE98:BE105)+SUM(BE123:BE375)), 2)*F32)+SUM(BE377:BE381)*F32),2)</f>
        <v>0</v>
      </c>
      <c r="N32" s="50"/>
      <c r="O32" s="50"/>
      <c r="P32" s="50"/>
      <c r="Q32" s="50"/>
      <c r="R32" s="51"/>
    </row>
    <row r="33" s="1" customFormat="1" ht="14.4" customHeight="1">
      <c r="B33" s="49"/>
      <c r="C33" s="50"/>
      <c r="D33" s="50"/>
      <c r="E33" s="57" t="s">
        <v>53</v>
      </c>
      <c r="F33" s="58">
        <v>0.14999999999999999</v>
      </c>
      <c r="G33" s="164" t="s">
        <v>52</v>
      </c>
      <c r="H33" s="165">
        <f>ROUND((((SUM(BF98:BF105)+SUM(BF123:BF375))+SUM(BF377:BF381))),2)</f>
        <v>0</v>
      </c>
      <c r="I33" s="50"/>
      <c r="J33" s="50"/>
      <c r="K33" s="50"/>
      <c r="L33" s="50"/>
      <c r="M33" s="165">
        <f>ROUND(((ROUND((SUM(BF98:BF105)+SUM(BF123:BF375)), 2)*F33)+SUM(BF377:BF381)*F33),2)</f>
        <v>0</v>
      </c>
      <c r="N33" s="50"/>
      <c r="O33" s="50"/>
      <c r="P33" s="50"/>
      <c r="Q33" s="50"/>
      <c r="R33" s="51"/>
    </row>
    <row r="34" hidden="1" s="1" customFormat="1" ht="14.4" customHeight="1">
      <c r="B34" s="49"/>
      <c r="C34" s="50"/>
      <c r="D34" s="50"/>
      <c r="E34" s="57" t="s">
        <v>54</v>
      </c>
      <c r="F34" s="58">
        <v>0.20999999999999999</v>
      </c>
      <c r="G34" s="164" t="s">
        <v>52</v>
      </c>
      <c r="H34" s="165">
        <f>ROUND((((SUM(BG98:BG105)+SUM(BG123:BG375))+SUM(BG377:BG381))),2)</f>
        <v>0</v>
      </c>
      <c r="I34" s="50"/>
      <c r="J34" s="50"/>
      <c r="K34" s="50"/>
      <c r="L34" s="50"/>
      <c r="M34" s="165"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55</v>
      </c>
      <c r="F35" s="58">
        <v>0.14999999999999999</v>
      </c>
      <c r="G35" s="164" t="s">
        <v>52</v>
      </c>
      <c r="H35" s="165">
        <f>ROUND((((SUM(BH98:BH105)+SUM(BH123:BH375))+SUM(BH377:BH381))),2)</f>
        <v>0</v>
      </c>
      <c r="I35" s="50"/>
      <c r="J35" s="50"/>
      <c r="K35" s="50"/>
      <c r="L35" s="50"/>
      <c r="M35" s="165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56</v>
      </c>
      <c r="F36" s="58">
        <v>0</v>
      </c>
      <c r="G36" s="164" t="s">
        <v>52</v>
      </c>
      <c r="H36" s="165">
        <f>ROUND((((SUM(BI98:BI105)+SUM(BI123:BI375))+SUM(BI377:BI381))),2)</f>
        <v>0</v>
      </c>
      <c r="I36" s="50"/>
      <c r="J36" s="50"/>
      <c r="K36" s="50"/>
      <c r="L36" s="50"/>
      <c r="M36" s="165">
        <v>0</v>
      </c>
      <c r="N36" s="50"/>
      <c r="O36" s="50"/>
      <c r="P36" s="50"/>
      <c r="Q36" s="50"/>
      <c r="R36" s="51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="1" customFormat="1" ht="25.44" customHeight="1">
      <c r="B38" s="49"/>
      <c r="C38" s="154"/>
      <c r="D38" s="166" t="s">
        <v>57</v>
      </c>
      <c r="E38" s="106"/>
      <c r="F38" s="106"/>
      <c r="G38" s="167" t="s">
        <v>58</v>
      </c>
      <c r="H38" s="168" t="s">
        <v>59</v>
      </c>
      <c r="I38" s="106"/>
      <c r="J38" s="106"/>
      <c r="K38" s="106"/>
      <c r="L38" s="169">
        <f>SUM(M30:M36)</f>
        <v>0</v>
      </c>
      <c r="M38" s="169"/>
      <c r="N38" s="169"/>
      <c r="O38" s="169"/>
      <c r="P38" s="170"/>
      <c r="Q38" s="154"/>
      <c r="R38" s="51"/>
    </row>
    <row r="39" s="1" customFormat="1" ht="14.4" customHeight="1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9"/>
      <c r="C50" s="50"/>
      <c r="D50" s="69" t="s">
        <v>60</v>
      </c>
      <c r="E50" s="70"/>
      <c r="F50" s="70"/>
      <c r="G50" s="70"/>
      <c r="H50" s="71"/>
      <c r="I50" s="50"/>
      <c r="J50" s="69" t="s">
        <v>61</v>
      </c>
      <c r="K50" s="70"/>
      <c r="L50" s="70"/>
      <c r="M50" s="70"/>
      <c r="N50" s="70"/>
      <c r="O50" s="70"/>
      <c r="P50" s="71"/>
      <c r="Q50" s="50"/>
      <c r="R50" s="51"/>
    </row>
    <row r="51">
      <c r="B51" s="28"/>
      <c r="C51" s="33"/>
      <c r="D51" s="72"/>
      <c r="E51" s="33"/>
      <c r="F51" s="33"/>
      <c r="G51" s="33"/>
      <c r="H51" s="73"/>
      <c r="I51" s="33"/>
      <c r="J51" s="72"/>
      <c r="K51" s="33"/>
      <c r="L51" s="33"/>
      <c r="M51" s="33"/>
      <c r="N51" s="33"/>
      <c r="O51" s="33"/>
      <c r="P51" s="73"/>
      <c r="Q51" s="33"/>
      <c r="R51" s="31"/>
    </row>
    <row r="52">
      <c r="B52" s="28"/>
      <c r="C52" s="33"/>
      <c r="D52" s="72"/>
      <c r="E52" s="33"/>
      <c r="F52" s="33"/>
      <c r="G52" s="33"/>
      <c r="H52" s="73"/>
      <c r="I52" s="33"/>
      <c r="J52" s="72"/>
      <c r="K52" s="33"/>
      <c r="L52" s="33"/>
      <c r="M52" s="33"/>
      <c r="N52" s="33"/>
      <c r="O52" s="33"/>
      <c r="P52" s="73"/>
      <c r="Q52" s="33"/>
      <c r="R52" s="31"/>
    </row>
    <row r="53">
      <c r="B53" s="28"/>
      <c r="C53" s="33"/>
      <c r="D53" s="72"/>
      <c r="E53" s="33"/>
      <c r="F53" s="33"/>
      <c r="G53" s="33"/>
      <c r="H53" s="73"/>
      <c r="I53" s="33"/>
      <c r="J53" s="72"/>
      <c r="K53" s="33"/>
      <c r="L53" s="33"/>
      <c r="M53" s="33"/>
      <c r="N53" s="33"/>
      <c r="O53" s="33"/>
      <c r="P53" s="73"/>
      <c r="Q53" s="33"/>
      <c r="R53" s="31"/>
    </row>
    <row r="54">
      <c r="B54" s="28"/>
      <c r="C54" s="33"/>
      <c r="D54" s="72"/>
      <c r="E54" s="33"/>
      <c r="F54" s="33"/>
      <c r="G54" s="33"/>
      <c r="H54" s="73"/>
      <c r="I54" s="33"/>
      <c r="J54" s="72"/>
      <c r="K54" s="33"/>
      <c r="L54" s="33"/>
      <c r="M54" s="33"/>
      <c r="N54" s="33"/>
      <c r="O54" s="33"/>
      <c r="P54" s="73"/>
      <c r="Q54" s="33"/>
      <c r="R54" s="31"/>
    </row>
    <row r="55">
      <c r="B55" s="28"/>
      <c r="C55" s="33"/>
      <c r="D55" s="72"/>
      <c r="E55" s="33"/>
      <c r="F55" s="33"/>
      <c r="G55" s="33"/>
      <c r="H55" s="73"/>
      <c r="I55" s="33"/>
      <c r="J55" s="72"/>
      <c r="K55" s="33"/>
      <c r="L55" s="33"/>
      <c r="M55" s="33"/>
      <c r="N55" s="33"/>
      <c r="O55" s="33"/>
      <c r="P55" s="73"/>
      <c r="Q55" s="33"/>
      <c r="R55" s="31"/>
    </row>
    <row r="56">
      <c r="B56" s="28"/>
      <c r="C56" s="33"/>
      <c r="D56" s="72"/>
      <c r="E56" s="33"/>
      <c r="F56" s="33"/>
      <c r="G56" s="33"/>
      <c r="H56" s="73"/>
      <c r="I56" s="33"/>
      <c r="J56" s="72"/>
      <c r="K56" s="33"/>
      <c r="L56" s="33"/>
      <c r="M56" s="33"/>
      <c r="N56" s="33"/>
      <c r="O56" s="33"/>
      <c r="P56" s="73"/>
      <c r="Q56" s="33"/>
      <c r="R56" s="31"/>
    </row>
    <row r="57">
      <c r="B57" s="28"/>
      <c r="C57" s="33"/>
      <c r="D57" s="72"/>
      <c r="E57" s="33"/>
      <c r="F57" s="33"/>
      <c r="G57" s="33"/>
      <c r="H57" s="73"/>
      <c r="I57" s="33"/>
      <c r="J57" s="72"/>
      <c r="K57" s="33"/>
      <c r="L57" s="33"/>
      <c r="M57" s="33"/>
      <c r="N57" s="33"/>
      <c r="O57" s="33"/>
      <c r="P57" s="73"/>
      <c r="Q57" s="33"/>
      <c r="R57" s="31"/>
    </row>
    <row r="58">
      <c r="B58" s="28"/>
      <c r="C58" s="33"/>
      <c r="D58" s="72"/>
      <c r="E58" s="33"/>
      <c r="F58" s="33"/>
      <c r="G58" s="33"/>
      <c r="H58" s="73"/>
      <c r="I58" s="33"/>
      <c r="J58" s="72"/>
      <c r="K58" s="33"/>
      <c r="L58" s="33"/>
      <c r="M58" s="33"/>
      <c r="N58" s="33"/>
      <c r="O58" s="33"/>
      <c r="P58" s="73"/>
      <c r="Q58" s="33"/>
      <c r="R58" s="31"/>
    </row>
    <row r="59" s="1" customFormat="1">
      <c r="B59" s="49"/>
      <c r="C59" s="50"/>
      <c r="D59" s="74" t="s">
        <v>62</v>
      </c>
      <c r="E59" s="75"/>
      <c r="F59" s="75"/>
      <c r="G59" s="76" t="s">
        <v>63</v>
      </c>
      <c r="H59" s="77"/>
      <c r="I59" s="50"/>
      <c r="J59" s="74" t="s">
        <v>62</v>
      </c>
      <c r="K59" s="75"/>
      <c r="L59" s="75"/>
      <c r="M59" s="75"/>
      <c r="N59" s="76" t="s">
        <v>63</v>
      </c>
      <c r="O59" s="75"/>
      <c r="P59" s="77"/>
      <c r="Q59" s="50"/>
      <c r="R59" s="51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9"/>
      <c r="C61" s="50"/>
      <c r="D61" s="69" t="s">
        <v>64</v>
      </c>
      <c r="E61" s="70"/>
      <c r="F61" s="70"/>
      <c r="G61" s="70"/>
      <c r="H61" s="71"/>
      <c r="I61" s="50"/>
      <c r="J61" s="69" t="s">
        <v>65</v>
      </c>
      <c r="K61" s="70"/>
      <c r="L61" s="70"/>
      <c r="M61" s="70"/>
      <c r="N61" s="70"/>
      <c r="O61" s="70"/>
      <c r="P61" s="71"/>
      <c r="Q61" s="50"/>
      <c r="R61" s="51"/>
    </row>
    <row r="62">
      <c r="B62" s="28"/>
      <c r="C62" s="33"/>
      <c r="D62" s="72"/>
      <c r="E62" s="33"/>
      <c r="F62" s="33"/>
      <c r="G62" s="33"/>
      <c r="H62" s="73"/>
      <c r="I62" s="33"/>
      <c r="J62" s="72"/>
      <c r="K62" s="33"/>
      <c r="L62" s="33"/>
      <c r="M62" s="33"/>
      <c r="N62" s="33"/>
      <c r="O62" s="33"/>
      <c r="P62" s="73"/>
      <c r="Q62" s="33"/>
      <c r="R62" s="31"/>
    </row>
    <row r="63">
      <c r="B63" s="28"/>
      <c r="C63" s="33"/>
      <c r="D63" s="72"/>
      <c r="E63" s="33"/>
      <c r="F63" s="33"/>
      <c r="G63" s="33"/>
      <c r="H63" s="73"/>
      <c r="I63" s="33"/>
      <c r="J63" s="72"/>
      <c r="K63" s="33"/>
      <c r="L63" s="33"/>
      <c r="M63" s="33"/>
      <c r="N63" s="33"/>
      <c r="O63" s="33"/>
      <c r="P63" s="73"/>
      <c r="Q63" s="33"/>
      <c r="R63" s="31"/>
    </row>
    <row r="64">
      <c r="B64" s="28"/>
      <c r="C64" s="33"/>
      <c r="D64" s="72"/>
      <c r="E64" s="33"/>
      <c r="F64" s="33"/>
      <c r="G64" s="33"/>
      <c r="H64" s="73"/>
      <c r="I64" s="33"/>
      <c r="J64" s="72"/>
      <c r="K64" s="33"/>
      <c r="L64" s="33"/>
      <c r="M64" s="33"/>
      <c r="N64" s="33"/>
      <c r="O64" s="33"/>
      <c r="P64" s="73"/>
      <c r="Q64" s="33"/>
      <c r="R64" s="31"/>
    </row>
    <row r="65">
      <c r="B65" s="28"/>
      <c r="C65" s="33"/>
      <c r="D65" s="72"/>
      <c r="E65" s="33"/>
      <c r="F65" s="33"/>
      <c r="G65" s="33"/>
      <c r="H65" s="73"/>
      <c r="I65" s="33"/>
      <c r="J65" s="72"/>
      <c r="K65" s="33"/>
      <c r="L65" s="33"/>
      <c r="M65" s="33"/>
      <c r="N65" s="33"/>
      <c r="O65" s="33"/>
      <c r="P65" s="73"/>
      <c r="Q65" s="33"/>
      <c r="R65" s="31"/>
    </row>
    <row r="66">
      <c r="B66" s="28"/>
      <c r="C66" s="33"/>
      <c r="D66" s="72"/>
      <c r="E66" s="33"/>
      <c r="F66" s="33"/>
      <c r="G66" s="33"/>
      <c r="H66" s="73"/>
      <c r="I66" s="33"/>
      <c r="J66" s="72"/>
      <c r="K66" s="33"/>
      <c r="L66" s="33"/>
      <c r="M66" s="33"/>
      <c r="N66" s="33"/>
      <c r="O66" s="33"/>
      <c r="P66" s="73"/>
      <c r="Q66" s="33"/>
      <c r="R66" s="31"/>
    </row>
    <row r="67">
      <c r="B67" s="28"/>
      <c r="C67" s="33"/>
      <c r="D67" s="72"/>
      <c r="E67" s="33"/>
      <c r="F67" s="33"/>
      <c r="G67" s="33"/>
      <c r="H67" s="73"/>
      <c r="I67" s="33"/>
      <c r="J67" s="72"/>
      <c r="K67" s="33"/>
      <c r="L67" s="33"/>
      <c r="M67" s="33"/>
      <c r="N67" s="33"/>
      <c r="O67" s="33"/>
      <c r="P67" s="73"/>
      <c r="Q67" s="33"/>
      <c r="R67" s="31"/>
    </row>
    <row r="68">
      <c r="B68" s="28"/>
      <c r="C68" s="33"/>
      <c r="D68" s="72"/>
      <c r="E68" s="33"/>
      <c r="F68" s="33"/>
      <c r="G68" s="33"/>
      <c r="H68" s="73"/>
      <c r="I68" s="33"/>
      <c r="J68" s="72"/>
      <c r="K68" s="33"/>
      <c r="L68" s="33"/>
      <c r="M68" s="33"/>
      <c r="N68" s="33"/>
      <c r="O68" s="33"/>
      <c r="P68" s="73"/>
      <c r="Q68" s="33"/>
      <c r="R68" s="31"/>
    </row>
    <row r="69">
      <c r="B69" s="28"/>
      <c r="C69" s="33"/>
      <c r="D69" s="72"/>
      <c r="E69" s="33"/>
      <c r="F69" s="33"/>
      <c r="G69" s="33"/>
      <c r="H69" s="73"/>
      <c r="I69" s="33"/>
      <c r="J69" s="72"/>
      <c r="K69" s="33"/>
      <c r="L69" s="33"/>
      <c r="M69" s="33"/>
      <c r="N69" s="33"/>
      <c r="O69" s="33"/>
      <c r="P69" s="73"/>
      <c r="Q69" s="33"/>
      <c r="R69" s="31"/>
    </row>
    <row r="70" s="1" customFormat="1">
      <c r="B70" s="49"/>
      <c r="C70" s="50"/>
      <c r="D70" s="74" t="s">
        <v>62</v>
      </c>
      <c r="E70" s="75"/>
      <c r="F70" s="75"/>
      <c r="G70" s="76" t="s">
        <v>63</v>
      </c>
      <c r="H70" s="77"/>
      <c r="I70" s="50"/>
      <c r="J70" s="74" t="s">
        <v>62</v>
      </c>
      <c r="K70" s="75"/>
      <c r="L70" s="75"/>
      <c r="M70" s="75"/>
      <c r="N70" s="76" t="s">
        <v>63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9"/>
      <c r="C76" s="29" t="s">
        <v>124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1"/>
      <c r="T76" s="174"/>
      <c r="U76" s="174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74"/>
      <c r="U77" s="174"/>
    </row>
    <row r="78" s="1" customFormat="1" ht="30" customHeight="1">
      <c r="B78" s="49"/>
      <c r="C78" s="40" t="s">
        <v>19</v>
      </c>
      <c r="D78" s="50"/>
      <c r="E78" s="50"/>
      <c r="F78" s="158" t="str">
        <f>F6</f>
        <v>Revitalizace vnitrobloku v Mochovská Praha 14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50"/>
      <c r="R78" s="51"/>
      <c r="T78" s="174"/>
      <c r="U78" s="174"/>
    </row>
    <row r="79" s="1" customFormat="1" ht="36.96" customHeight="1">
      <c r="B79" s="49"/>
      <c r="C79" s="88" t="s">
        <v>121</v>
      </c>
      <c r="D79" s="50"/>
      <c r="E79" s="50"/>
      <c r="F79" s="90" t="str">
        <f>F7</f>
        <v>SO-01 - Stavební část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T79" s="174"/>
      <c r="U79" s="174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74"/>
      <c r="U80" s="174"/>
    </row>
    <row r="81" s="1" customFormat="1" ht="18" customHeight="1">
      <c r="B81" s="49"/>
      <c r="C81" s="40" t="s">
        <v>25</v>
      </c>
      <c r="D81" s="50"/>
      <c r="E81" s="50"/>
      <c r="F81" s="35" t="str">
        <f>F9</f>
        <v>Praha 14</v>
      </c>
      <c r="G81" s="50"/>
      <c r="H81" s="50"/>
      <c r="I81" s="50"/>
      <c r="J81" s="50"/>
      <c r="K81" s="40" t="s">
        <v>27</v>
      </c>
      <c r="L81" s="50"/>
      <c r="M81" s="93" t="str">
        <f>IF(O9="","",O9)</f>
        <v>9. 7. 2018</v>
      </c>
      <c r="N81" s="93"/>
      <c r="O81" s="93"/>
      <c r="P81" s="93"/>
      <c r="Q81" s="50"/>
      <c r="R81" s="51"/>
      <c r="T81" s="174"/>
      <c r="U81" s="174"/>
    </row>
    <row r="82" s="1" customFormat="1" ht="6.96" customHeight="1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1"/>
      <c r="T82" s="174"/>
      <c r="U82" s="174"/>
    </row>
    <row r="83" s="1" customFormat="1">
      <c r="B83" s="49"/>
      <c r="C83" s="40" t="s">
        <v>33</v>
      </c>
      <c r="D83" s="50"/>
      <c r="E83" s="50"/>
      <c r="F83" s="35" t="str">
        <f>E12</f>
        <v xml:space="preserve"> </v>
      </c>
      <c r="G83" s="50"/>
      <c r="H83" s="50"/>
      <c r="I83" s="50"/>
      <c r="J83" s="50"/>
      <c r="K83" s="40" t="s">
        <v>40</v>
      </c>
      <c r="L83" s="50"/>
      <c r="M83" s="35" t="str">
        <f>E18</f>
        <v>MO Atelier s.r.o.</v>
      </c>
      <c r="N83" s="35"/>
      <c r="O83" s="35"/>
      <c r="P83" s="35"/>
      <c r="Q83" s="35"/>
      <c r="R83" s="51"/>
      <c r="T83" s="174"/>
      <c r="U83" s="174"/>
    </row>
    <row r="84" s="1" customFormat="1" ht="14.4" customHeight="1">
      <c r="B84" s="49"/>
      <c r="C84" s="40" t="s">
        <v>38</v>
      </c>
      <c r="D84" s="50"/>
      <c r="E84" s="50"/>
      <c r="F84" s="35" t="str">
        <f>IF(E15="","",E15)</f>
        <v>Vyplň údaj</v>
      </c>
      <c r="G84" s="50"/>
      <c r="H84" s="50"/>
      <c r="I84" s="50"/>
      <c r="J84" s="50"/>
      <c r="K84" s="40" t="s">
        <v>43</v>
      </c>
      <c r="L84" s="50"/>
      <c r="M84" s="35" t="str">
        <f>E21</f>
        <v>Zdeněk Drda</v>
      </c>
      <c r="N84" s="35"/>
      <c r="O84" s="35"/>
      <c r="P84" s="35"/>
      <c r="Q84" s="35"/>
      <c r="R84" s="51"/>
      <c r="T84" s="174"/>
      <c r="U84" s="174"/>
    </row>
    <row r="85" s="1" customFormat="1" ht="10.32" customHeigh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  <c r="T85" s="174"/>
      <c r="U85" s="174"/>
    </row>
    <row r="86" s="1" customFormat="1" ht="29.28" customHeight="1">
      <c r="B86" s="49"/>
      <c r="C86" s="175" t="s">
        <v>125</v>
      </c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75" t="s">
        <v>126</v>
      </c>
      <c r="O86" s="154"/>
      <c r="P86" s="154"/>
      <c r="Q86" s="154"/>
      <c r="R86" s="51"/>
      <c r="T86" s="174"/>
      <c r="U86" s="174"/>
    </row>
    <row r="87" s="1" customFormat="1" ht="10.32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1"/>
      <c r="T87" s="174"/>
      <c r="U87" s="174"/>
    </row>
    <row r="88" s="1" customFormat="1" ht="29.28" customHeight="1">
      <c r="B88" s="49"/>
      <c r="C88" s="176" t="s">
        <v>127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116">
        <f>N123</f>
        <v>0</v>
      </c>
      <c r="O88" s="177"/>
      <c r="P88" s="177"/>
      <c r="Q88" s="177"/>
      <c r="R88" s="51"/>
      <c r="T88" s="174"/>
      <c r="U88" s="174"/>
      <c r="AU88" s="24" t="s">
        <v>128</v>
      </c>
    </row>
    <row r="89" s="6" customFormat="1" ht="24.96" customHeight="1">
      <c r="B89" s="178"/>
      <c r="C89" s="179"/>
      <c r="D89" s="180" t="s">
        <v>129</v>
      </c>
      <c r="E89" s="179"/>
      <c r="F89" s="179"/>
      <c r="G89" s="179"/>
      <c r="H89" s="179"/>
      <c r="I89" s="179"/>
      <c r="J89" s="179"/>
      <c r="K89" s="179"/>
      <c r="L89" s="179"/>
      <c r="M89" s="179"/>
      <c r="N89" s="181">
        <f>N124</f>
        <v>0</v>
      </c>
      <c r="O89" s="179"/>
      <c r="P89" s="179"/>
      <c r="Q89" s="179"/>
      <c r="R89" s="182"/>
      <c r="T89" s="183"/>
      <c r="U89" s="183"/>
    </row>
    <row r="90" s="7" customFormat="1" ht="19.92" customHeight="1">
      <c r="B90" s="184"/>
      <c r="C90" s="185"/>
      <c r="D90" s="139" t="s">
        <v>130</v>
      </c>
      <c r="E90" s="185"/>
      <c r="F90" s="185"/>
      <c r="G90" s="185"/>
      <c r="H90" s="185"/>
      <c r="I90" s="185"/>
      <c r="J90" s="185"/>
      <c r="K90" s="185"/>
      <c r="L90" s="185"/>
      <c r="M90" s="185"/>
      <c r="N90" s="141">
        <f>N125</f>
        <v>0</v>
      </c>
      <c r="O90" s="185"/>
      <c r="P90" s="185"/>
      <c r="Q90" s="185"/>
      <c r="R90" s="186"/>
      <c r="T90" s="187"/>
      <c r="U90" s="187"/>
    </row>
    <row r="91" s="7" customFormat="1" ht="19.92" customHeight="1">
      <c r="B91" s="184"/>
      <c r="C91" s="185"/>
      <c r="D91" s="139" t="s">
        <v>131</v>
      </c>
      <c r="E91" s="185"/>
      <c r="F91" s="185"/>
      <c r="G91" s="185"/>
      <c r="H91" s="185"/>
      <c r="I91" s="185"/>
      <c r="J91" s="185"/>
      <c r="K91" s="185"/>
      <c r="L91" s="185"/>
      <c r="M91" s="185"/>
      <c r="N91" s="141">
        <f>N234</f>
        <v>0</v>
      </c>
      <c r="O91" s="185"/>
      <c r="P91" s="185"/>
      <c r="Q91" s="185"/>
      <c r="R91" s="186"/>
      <c r="T91" s="187"/>
      <c r="U91" s="187"/>
    </row>
    <row r="92" s="7" customFormat="1" ht="19.92" customHeight="1">
      <c r="B92" s="184"/>
      <c r="C92" s="185"/>
      <c r="D92" s="139" t="s">
        <v>132</v>
      </c>
      <c r="E92" s="185"/>
      <c r="F92" s="185"/>
      <c r="G92" s="185"/>
      <c r="H92" s="185"/>
      <c r="I92" s="185"/>
      <c r="J92" s="185"/>
      <c r="K92" s="185"/>
      <c r="L92" s="185"/>
      <c r="M92" s="185"/>
      <c r="N92" s="141">
        <f>N273</f>
        <v>0</v>
      </c>
      <c r="O92" s="185"/>
      <c r="P92" s="185"/>
      <c r="Q92" s="185"/>
      <c r="R92" s="186"/>
      <c r="T92" s="187"/>
      <c r="U92" s="187"/>
    </row>
    <row r="93" s="7" customFormat="1" ht="19.92" customHeight="1">
      <c r="B93" s="184"/>
      <c r="C93" s="185"/>
      <c r="D93" s="139" t="s">
        <v>133</v>
      </c>
      <c r="E93" s="185"/>
      <c r="F93" s="185"/>
      <c r="G93" s="185"/>
      <c r="H93" s="185"/>
      <c r="I93" s="185"/>
      <c r="J93" s="185"/>
      <c r="K93" s="185"/>
      <c r="L93" s="185"/>
      <c r="M93" s="185"/>
      <c r="N93" s="141">
        <f>N322</f>
        <v>0</v>
      </c>
      <c r="O93" s="185"/>
      <c r="P93" s="185"/>
      <c r="Q93" s="185"/>
      <c r="R93" s="186"/>
      <c r="T93" s="187"/>
      <c r="U93" s="187"/>
    </row>
    <row r="94" s="7" customFormat="1" ht="19.92" customHeight="1">
      <c r="B94" s="184"/>
      <c r="C94" s="185"/>
      <c r="D94" s="139" t="s">
        <v>134</v>
      </c>
      <c r="E94" s="185"/>
      <c r="F94" s="185"/>
      <c r="G94" s="185"/>
      <c r="H94" s="185"/>
      <c r="I94" s="185"/>
      <c r="J94" s="185"/>
      <c r="K94" s="185"/>
      <c r="L94" s="185"/>
      <c r="M94" s="185"/>
      <c r="N94" s="141">
        <f>N364</f>
        <v>0</v>
      </c>
      <c r="O94" s="185"/>
      <c r="P94" s="185"/>
      <c r="Q94" s="185"/>
      <c r="R94" s="186"/>
      <c r="T94" s="187"/>
      <c r="U94" s="187"/>
    </row>
    <row r="95" s="7" customFormat="1" ht="19.92" customHeight="1">
      <c r="B95" s="184"/>
      <c r="C95" s="185"/>
      <c r="D95" s="139" t="s">
        <v>135</v>
      </c>
      <c r="E95" s="185"/>
      <c r="F95" s="185"/>
      <c r="G95" s="185"/>
      <c r="H95" s="185"/>
      <c r="I95" s="185"/>
      <c r="J95" s="185"/>
      <c r="K95" s="185"/>
      <c r="L95" s="185"/>
      <c r="M95" s="185"/>
      <c r="N95" s="141">
        <f>N372</f>
        <v>0</v>
      </c>
      <c r="O95" s="185"/>
      <c r="P95" s="185"/>
      <c r="Q95" s="185"/>
      <c r="R95" s="186"/>
      <c r="T95" s="187"/>
      <c r="U95" s="187"/>
    </row>
    <row r="96" s="6" customFormat="1" ht="21.84" customHeight="1">
      <c r="B96" s="178"/>
      <c r="C96" s="179"/>
      <c r="D96" s="180" t="s">
        <v>136</v>
      </c>
      <c r="E96" s="179"/>
      <c r="F96" s="179"/>
      <c r="G96" s="179"/>
      <c r="H96" s="179"/>
      <c r="I96" s="179"/>
      <c r="J96" s="179"/>
      <c r="K96" s="179"/>
      <c r="L96" s="179"/>
      <c r="M96" s="179"/>
      <c r="N96" s="188">
        <f>N376</f>
        <v>0</v>
      </c>
      <c r="O96" s="179"/>
      <c r="P96" s="179"/>
      <c r="Q96" s="179"/>
      <c r="R96" s="182"/>
      <c r="T96" s="183"/>
      <c r="U96" s="183"/>
    </row>
    <row r="97" s="1" customFormat="1" ht="21.84" customHeight="1">
      <c r="B97" s="49"/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1"/>
      <c r="T97" s="174"/>
      <c r="U97" s="174"/>
    </row>
    <row r="98" s="1" customFormat="1" ht="29.28" customHeight="1">
      <c r="B98" s="49"/>
      <c r="C98" s="176" t="s">
        <v>137</v>
      </c>
      <c r="D98" s="50"/>
      <c r="E98" s="50"/>
      <c r="F98" s="50"/>
      <c r="G98" s="50"/>
      <c r="H98" s="50"/>
      <c r="I98" s="50"/>
      <c r="J98" s="50"/>
      <c r="K98" s="50"/>
      <c r="L98" s="50"/>
      <c r="M98" s="50"/>
      <c r="N98" s="177">
        <f>ROUND(N99+N100+N101+N102+N103+N104,2)</f>
        <v>0</v>
      </c>
      <c r="O98" s="189"/>
      <c r="P98" s="189"/>
      <c r="Q98" s="189"/>
      <c r="R98" s="51"/>
      <c r="T98" s="190"/>
      <c r="U98" s="191" t="s">
        <v>50</v>
      </c>
    </row>
    <row r="99" s="1" customFormat="1" ht="18" customHeight="1">
      <c r="B99" s="49"/>
      <c r="C99" s="50"/>
      <c r="D99" s="146" t="s">
        <v>138</v>
      </c>
      <c r="E99" s="139"/>
      <c r="F99" s="139"/>
      <c r="G99" s="139"/>
      <c r="H99" s="139"/>
      <c r="I99" s="50"/>
      <c r="J99" s="50"/>
      <c r="K99" s="50"/>
      <c r="L99" s="50"/>
      <c r="M99" s="50"/>
      <c r="N99" s="140">
        <f>ROUND(N88*T99,2)</f>
        <v>0</v>
      </c>
      <c r="O99" s="141"/>
      <c r="P99" s="141"/>
      <c r="Q99" s="141"/>
      <c r="R99" s="51"/>
      <c r="S99" s="192"/>
      <c r="T99" s="193"/>
      <c r="U99" s="194" t="s">
        <v>51</v>
      </c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2"/>
      <c r="AH99" s="192"/>
      <c r="AI99" s="192"/>
      <c r="AJ99" s="192"/>
      <c r="AK99" s="192"/>
      <c r="AL99" s="192"/>
      <c r="AM99" s="192"/>
      <c r="AN99" s="192"/>
      <c r="AO99" s="192"/>
      <c r="AP99" s="192"/>
      <c r="AQ99" s="192"/>
      <c r="AR99" s="192"/>
      <c r="AS99" s="192"/>
      <c r="AT99" s="192"/>
      <c r="AU99" s="192"/>
      <c r="AV99" s="192"/>
      <c r="AW99" s="192"/>
      <c r="AX99" s="192"/>
      <c r="AY99" s="195" t="s">
        <v>139</v>
      </c>
      <c r="AZ99" s="192"/>
      <c r="BA99" s="192"/>
      <c r="BB99" s="192"/>
      <c r="BC99" s="192"/>
      <c r="BD99" s="192"/>
      <c r="BE99" s="196">
        <f>IF(U99="základní",N99,0)</f>
        <v>0</v>
      </c>
      <c r="BF99" s="196">
        <f>IF(U99="snížená",N99,0)</f>
        <v>0</v>
      </c>
      <c r="BG99" s="196">
        <f>IF(U99="zákl. přenesená",N99,0)</f>
        <v>0</v>
      </c>
      <c r="BH99" s="196">
        <f>IF(U99="sníž. přenesená",N99,0)</f>
        <v>0</v>
      </c>
      <c r="BI99" s="196">
        <f>IF(U99="nulová",N99,0)</f>
        <v>0</v>
      </c>
      <c r="BJ99" s="195" t="s">
        <v>94</v>
      </c>
      <c r="BK99" s="192"/>
      <c r="BL99" s="192"/>
      <c r="BM99" s="192"/>
    </row>
    <row r="100" s="1" customFormat="1" ht="18" customHeight="1">
      <c r="B100" s="49"/>
      <c r="C100" s="50"/>
      <c r="D100" s="146" t="s">
        <v>140</v>
      </c>
      <c r="E100" s="139"/>
      <c r="F100" s="139"/>
      <c r="G100" s="139"/>
      <c r="H100" s="139"/>
      <c r="I100" s="50"/>
      <c r="J100" s="50"/>
      <c r="K100" s="50"/>
      <c r="L100" s="50"/>
      <c r="M100" s="50"/>
      <c r="N100" s="140">
        <f>ROUND(N88*T100,2)</f>
        <v>0</v>
      </c>
      <c r="O100" s="141"/>
      <c r="P100" s="141"/>
      <c r="Q100" s="141"/>
      <c r="R100" s="51"/>
      <c r="S100" s="192"/>
      <c r="T100" s="193"/>
      <c r="U100" s="194" t="s">
        <v>51</v>
      </c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5" t="s">
        <v>139</v>
      </c>
      <c r="AZ100" s="192"/>
      <c r="BA100" s="192"/>
      <c r="BB100" s="192"/>
      <c r="BC100" s="192"/>
      <c r="BD100" s="192"/>
      <c r="BE100" s="196">
        <f>IF(U100="základní",N100,0)</f>
        <v>0</v>
      </c>
      <c r="BF100" s="196">
        <f>IF(U100="snížená",N100,0)</f>
        <v>0</v>
      </c>
      <c r="BG100" s="196">
        <f>IF(U100="zákl. přenesená",N100,0)</f>
        <v>0</v>
      </c>
      <c r="BH100" s="196">
        <f>IF(U100="sníž. přenesená",N100,0)</f>
        <v>0</v>
      </c>
      <c r="BI100" s="196">
        <f>IF(U100="nulová",N100,0)</f>
        <v>0</v>
      </c>
      <c r="BJ100" s="195" t="s">
        <v>94</v>
      </c>
      <c r="BK100" s="192"/>
      <c r="BL100" s="192"/>
      <c r="BM100" s="192"/>
    </row>
    <row r="101" s="1" customFormat="1" ht="18" customHeight="1">
      <c r="B101" s="49"/>
      <c r="C101" s="50"/>
      <c r="D101" s="146" t="s">
        <v>141</v>
      </c>
      <c r="E101" s="139"/>
      <c r="F101" s="139"/>
      <c r="G101" s="139"/>
      <c r="H101" s="139"/>
      <c r="I101" s="50"/>
      <c r="J101" s="50"/>
      <c r="K101" s="50"/>
      <c r="L101" s="50"/>
      <c r="M101" s="50"/>
      <c r="N101" s="140">
        <f>ROUND(N88*T101,2)</f>
        <v>0</v>
      </c>
      <c r="O101" s="141"/>
      <c r="P101" s="141"/>
      <c r="Q101" s="141"/>
      <c r="R101" s="51"/>
      <c r="S101" s="192"/>
      <c r="T101" s="193"/>
      <c r="U101" s="194" t="s">
        <v>51</v>
      </c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192"/>
      <c r="AH101" s="192"/>
      <c r="AI101" s="192"/>
      <c r="AJ101" s="192"/>
      <c r="AK101" s="192"/>
      <c r="AL101" s="192"/>
      <c r="AM101" s="192"/>
      <c r="AN101" s="192"/>
      <c r="AO101" s="192"/>
      <c r="AP101" s="192"/>
      <c r="AQ101" s="192"/>
      <c r="AR101" s="192"/>
      <c r="AS101" s="192"/>
      <c r="AT101" s="192"/>
      <c r="AU101" s="192"/>
      <c r="AV101" s="192"/>
      <c r="AW101" s="192"/>
      <c r="AX101" s="192"/>
      <c r="AY101" s="195" t="s">
        <v>139</v>
      </c>
      <c r="AZ101" s="192"/>
      <c r="BA101" s="192"/>
      <c r="BB101" s="192"/>
      <c r="BC101" s="192"/>
      <c r="BD101" s="192"/>
      <c r="BE101" s="196">
        <f>IF(U101="základní",N101,0)</f>
        <v>0</v>
      </c>
      <c r="BF101" s="196">
        <f>IF(U101="snížená",N101,0)</f>
        <v>0</v>
      </c>
      <c r="BG101" s="196">
        <f>IF(U101="zákl. přenesená",N101,0)</f>
        <v>0</v>
      </c>
      <c r="BH101" s="196">
        <f>IF(U101="sníž. přenesená",N101,0)</f>
        <v>0</v>
      </c>
      <c r="BI101" s="196">
        <f>IF(U101="nulová",N101,0)</f>
        <v>0</v>
      </c>
      <c r="BJ101" s="195" t="s">
        <v>94</v>
      </c>
      <c r="BK101" s="192"/>
      <c r="BL101" s="192"/>
      <c r="BM101" s="192"/>
    </row>
    <row r="102" s="1" customFormat="1" ht="18" customHeight="1">
      <c r="B102" s="49"/>
      <c r="C102" s="50"/>
      <c r="D102" s="146" t="s">
        <v>142</v>
      </c>
      <c r="E102" s="139"/>
      <c r="F102" s="139"/>
      <c r="G102" s="139"/>
      <c r="H102" s="139"/>
      <c r="I102" s="50"/>
      <c r="J102" s="50"/>
      <c r="K102" s="50"/>
      <c r="L102" s="50"/>
      <c r="M102" s="50"/>
      <c r="N102" s="140">
        <f>ROUND(N88*T102,2)</f>
        <v>0</v>
      </c>
      <c r="O102" s="141"/>
      <c r="P102" s="141"/>
      <c r="Q102" s="141"/>
      <c r="R102" s="51"/>
      <c r="S102" s="192"/>
      <c r="T102" s="193"/>
      <c r="U102" s="194" t="s">
        <v>51</v>
      </c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192"/>
      <c r="AF102" s="192"/>
      <c r="AG102" s="192"/>
      <c r="AH102" s="192"/>
      <c r="AI102" s="192"/>
      <c r="AJ102" s="192"/>
      <c r="AK102" s="192"/>
      <c r="AL102" s="192"/>
      <c r="AM102" s="192"/>
      <c r="AN102" s="192"/>
      <c r="AO102" s="192"/>
      <c r="AP102" s="192"/>
      <c r="AQ102" s="192"/>
      <c r="AR102" s="192"/>
      <c r="AS102" s="192"/>
      <c r="AT102" s="192"/>
      <c r="AU102" s="192"/>
      <c r="AV102" s="192"/>
      <c r="AW102" s="192"/>
      <c r="AX102" s="192"/>
      <c r="AY102" s="195" t="s">
        <v>139</v>
      </c>
      <c r="AZ102" s="192"/>
      <c r="BA102" s="192"/>
      <c r="BB102" s="192"/>
      <c r="BC102" s="192"/>
      <c r="BD102" s="192"/>
      <c r="BE102" s="196">
        <f>IF(U102="základní",N102,0)</f>
        <v>0</v>
      </c>
      <c r="BF102" s="196">
        <f>IF(U102="snížená",N102,0)</f>
        <v>0</v>
      </c>
      <c r="BG102" s="196">
        <f>IF(U102="zákl. přenesená",N102,0)</f>
        <v>0</v>
      </c>
      <c r="BH102" s="196">
        <f>IF(U102="sníž. přenesená",N102,0)</f>
        <v>0</v>
      </c>
      <c r="BI102" s="196">
        <f>IF(U102="nulová",N102,0)</f>
        <v>0</v>
      </c>
      <c r="BJ102" s="195" t="s">
        <v>94</v>
      </c>
      <c r="BK102" s="192"/>
      <c r="BL102" s="192"/>
      <c r="BM102" s="192"/>
    </row>
    <row r="103" s="1" customFormat="1" ht="18" customHeight="1">
      <c r="B103" s="49"/>
      <c r="C103" s="50"/>
      <c r="D103" s="146" t="s">
        <v>143</v>
      </c>
      <c r="E103" s="139"/>
      <c r="F103" s="139"/>
      <c r="G103" s="139"/>
      <c r="H103" s="139"/>
      <c r="I103" s="50"/>
      <c r="J103" s="50"/>
      <c r="K103" s="50"/>
      <c r="L103" s="50"/>
      <c r="M103" s="50"/>
      <c r="N103" s="140">
        <f>ROUND(N88*T103,2)</f>
        <v>0</v>
      </c>
      <c r="O103" s="141"/>
      <c r="P103" s="141"/>
      <c r="Q103" s="141"/>
      <c r="R103" s="51"/>
      <c r="S103" s="192"/>
      <c r="T103" s="193"/>
      <c r="U103" s="194" t="s">
        <v>51</v>
      </c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  <c r="AF103" s="192"/>
      <c r="AG103" s="192"/>
      <c r="AH103" s="192"/>
      <c r="AI103" s="192"/>
      <c r="AJ103" s="192"/>
      <c r="AK103" s="192"/>
      <c r="AL103" s="192"/>
      <c r="AM103" s="192"/>
      <c r="AN103" s="192"/>
      <c r="AO103" s="192"/>
      <c r="AP103" s="192"/>
      <c r="AQ103" s="192"/>
      <c r="AR103" s="192"/>
      <c r="AS103" s="192"/>
      <c r="AT103" s="192"/>
      <c r="AU103" s="192"/>
      <c r="AV103" s="192"/>
      <c r="AW103" s="192"/>
      <c r="AX103" s="192"/>
      <c r="AY103" s="195" t="s">
        <v>139</v>
      </c>
      <c r="AZ103" s="192"/>
      <c r="BA103" s="192"/>
      <c r="BB103" s="192"/>
      <c r="BC103" s="192"/>
      <c r="BD103" s="192"/>
      <c r="BE103" s="196">
        <f>IF(U103="základní",N103,0)</f>
        <v>0</v>
      </c>
      <c r="BF103" s="196">
        <f>IF(U103="snížená",N103,0)</f>
        <v>0</v>
      </c>
      <c r="BG103" s="196">
        <f>IF(U103="zákl. přenesená",N103,0)</f>
        <v>0</v>
      </c>
      <c r="BH103" s="196">
        <f>IF(U103="sníž. přenesená",N103,0)</f>
        <v>0</v>
      </c>
      <c r="BI103" s="196">
        <f>IF(U103="nulová",N103,0)</f>
        <v>0</v>
      </c>
      <c r="BJ103" s="195" t="s">
        <v>94</v>
      </c>
      <c r="BK103" s="192"/>
      <c r="BL103" s="192"/>
      <c r="BM103" s="192"/>
    </row>
    <row r="104" s="1" customFormat="1" ht="18" customHeight="1">
      <c r="B104" s="49"/>
      <c r="C104" s="50"/>
      <c r="D104" s="139" t="s">
        <v>144</v>
      </c>
      <c r="E104" s="50"/>
      <c r="F104" s="50"/>
      <c r="G104" s="50"/>
      <c r="H104" s="50"/>
      <c r="I104" s="50"/>
      <c r="J104" s="50"/>
      <c r="K104" s="50"/>
      <c r="L104" s="50"/>
      <c r="M104" s="50"/>
      <c r="N104" s="140">
        <f>ROUND(N88*T104,2)</f>
        <v>0</v>
      </c>
      <c r="O104" s="141"/>
      <c r="P104" s="141"/>
      <c r="Q104" s="141"/>
      <c r="R104" s="51"/>
      <c r="S104" s="192"/>
      <c r="T104" s="197"/>
      <c r="U104" s="198" t="s">
        <v>51</v>
      </c>
      <c r="V104" s="192"/>
      <c r="W104" s="192"/>
      <c r="X104" s="192"/>
      <c r="Y104" s="192"/>
      <c r="Z104" s="192"/>
      <c r="AA104" s="192"/>
      <c r="AB104" s="192"/>
      <c r="AC104" s="192"/>
      <c r="AD104" s="192"/>
      <c r="AE104" s="192"/>
      <c r="AF104" s="192"/>
      <c r="AG104" s="192"/>
      <c r="AH104" s="192"/>
      <c r="AI104" s="192"/>
      <c r="AJ104" s="192"/>
      <c r="AK104" s="192"/>
      <c r="AL104" s="192"/>
      <c r="AM104" s="192"/>
      <c r="AN104" s="192"/>
      <c r="AO104" s="192"/>
      <c r="AP104" s="192"/>
      <c r="AQ104" s="192"/>
      <c r="AR104" s="192"/>
      <c r="AS104" s="192"/>
      <c r="AT104" s="192"/>
      <c r="AU104" s="192"/>
      <c r="AV104" s="192"/>
      <c r="AW104" s="192"/>
      <c r="AX104" s="192"/>
      <c r="AY104" s="195" t="s">
        <v>145</v>
      </c>
      <c r="AZ104" s="192"/>
      <c r="BA104" s="192"/>
      <c r="BB104" s="192"/>
      <c r="BC104" s="192"/>
      <c r="BD104" s="192"/>
      <c r="BE104" s="196">
        <f>IF(U104="základní",N104,0)</f>
        <v>0</v>
      </c>
      <c r="BF104" s="196">
        <f>IF(U104="snížená",N104,0)</f>
        <v>0</v>
      </c>
      <c r="BG104" s="196">
        <f>IF(U104="zákl. přenesená",N104,0)</f>
        <v>0</v>
      </c>
      <c r="BH104" s="196">
        <f>IF(U104="sníž. přenesená",N104,0)</f>
        <v>0</v>
      </c>
      <c r="BI104" s="196">
        <f>IF(U104="nulová",N104,0)</f>
        <v>0</v>
      </c>
      <c r="BJ104" s="195" t="s">
        <v>94</v>
      </c>
      <c r="BK104" s="192"/>
      <c r="BL104" s="192"/>
      <c r="BM104" s="192"/>
    </row>
    <row r="105" s="1" customFormat="1"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1"/>
      <c r="T105" s="174"/>
      <c r="U105" s="174"/>
    </row>
    <row r="106" s="1" customFormat="1" ht="29.28" customHeight="1">
      <c r="B106" s="49"/>
      <c r="C106" s="153" t="s">
        <v>113</v>
      </c>
      <c r="D106" s="154"/>
      <c r="E106" s="154"/>
      <c r="F106" s="154"/>
      <c r="G106" s="154"/>
      <c r="H106" s="154"/>
      <c r="I106" s="154"/>
      <c r="J106" s="154"/>
      <c r="K106" s="154"/>
      <c r="L106" s="155">
        <f>ROUND(SUM(N88+N98),2)</f>
        <v>0</v>
      </c>
      <c r="M106" s="155"/>
      <c r="N106" s="155"/>
      <c r="O106" s="155"/>
      <c r="P106" s="155"/>
      <c r="Q106" s="155"/>
      <c r="R106" s="51"/>
      <c r="T106" s="174"/>
      <c r="U106" s="174"/>
    </row>
    <row r="107" s="1" customFormat="1" ht="6.96" customHeight="1">
      <c r="B107" s="78"/>
      <c r="C107" s="79"/>
      <c r="D107" s="79"/>
      <c r="E107" s="79"/>
      <c r="F107" s="79"/>
      <c r="G107" s="79"/>
      <c r="H107" s="79"/>
      <c r="I107" s="79"/>
      <c r="J107" s="79"/>
      <c r="K107" s="79"/>
      <c r="L107" s="79"/>
      <c r="M107" s="79"/>
      <c r="N107" s="79"/>
      <c r="O107" s="79"/>
      <c r="P107" s="79"/>
      <c r="Q107" s="79"/>
      <c r="R107" s="80"/>
      <c r="T107" s="174"/>
      <c r="U107" s="174"/>
    </row>
    <row r="111" s="1" customFormat="1" ht="6.96" customHeight="1">
      <c r="B111" s="81"/>
      <c r="C111" s="82"/>
      <c r="D111" s="82"/>
      <c r="E111" s="82"/>
      <c r="F111" s="82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  <c r="R111" s="83"/>
    </row>
    <row r="112" s="1" customFormat="1" ht="36.96" customHeight="1">
      <c r="B112" s="49"/>
      <c r="C112" s="29" t="s">
        <v>146</v>
      </c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1"/>
    </row>
    <row r="113" s="1" customFormat="1" ht="6.96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1"/>
    </row>
    <row r="114" s="1" customFormat="1" ht="30" customHeight="1">
      <c r="B114" s="49"/>
      <c r="C114" s="40" t="s">
        <v>19</v>
      </c>
      <c r="D114" s="50"/>
      <c r="E114" s="50"/>
      <c r="F114" s="158" t="str">
        <f>F6</f>
        <v>Revitalizace vnitrobloku v Mochovská Praha 14</v>
      </c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50"/>
      <c r="R114" s="51"/>
    </row>
    <row r="115" s="1" customFormat="1" ht="36.96" customHeight="1">
      <c r="B115" s="49"/>
      <c r="C115" s="88" t="s">
        <v>121</v>
      </c>
      <c r="D115" s="50"/>
      <c r="E115" s="50"/>
      <c r="F115" s="90" t="str">
        <f>F7</f>
        <v>SO-01 - Stavební část</v>
      </c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1"/>
    </row>
    <row r="116" s="1" customFormat="1" ht="6.96" customHeigh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1"/>
    </row>
    <row r="117" s="1" customFormat="1" ht="18" customHeight="1">
      <c r="B117" s="49"/>
      <c r="C117" s="40" t="s">
        <v>25</v>
      </c>
      <c r="D117" s="50"/>
      <c r="E117" s="50"/>
      <c r="F117" s="35" t="str">
        <f>F9</f>
        <v>Praha 14</v>
      </c>
      <c r="G117" s="50"/>
      <c r="H117" s="50"/>
      <c r="I117" s="50"/>
      <c r="J117" s="50"/>
      <c r="K117" s="40" t="s">
        <v>27</v>
      </c>
      <c r="L117" s="50"/>
      <c r="M117" s="93" t="str">
        <f>IF(O9="","",O9)</f>
        <v>9. 7. 2018</v>
      </c>
      <c r="N117" s="93"/>
      <c r="O117" s="93"/>
      <c r="P117" s="93"/>
      <c r="Q117" s="50"/>
      <c r="R117" s="51"/>
    </row>
    <row r="118" s="1" customFormat="1" ht="6.96" customHeight="1"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1"/>
    </row>
    <row r="119" s="1" customFormat="1">
      <c r="B119" s="49"/>
      <c r="C119" s="40" t="s">
        <v>33</v>
      </c>
      <c r="D119" s="50"/>
      <c r="E119" s="50"/>
      <c r="F119" s="35" t="str">
        <f>E12</f>
        <v xml:space="preserve"> </v>
      </c>
      <c r="G119" s="50"/>
      <c r="H119" s="50"/>
      <c r="I119" s="50"/>
      <c r="J119" s="50"/>
      <c r="K119" s="40" t="s">
        <v>40</v>
      </c>
      <c r="L119" s="50"/>
      <c r="M119" s="35" t="str">
        <f>E18</f>
        <v>MO Atelier s.r.o.</v>
      </c>
      <c r="N119" s="35"/>
      <c r="O119" s="35"/>
      <c r="P119" s="35"/>
      <c r="Q119" s="35"/>
      <c r="R119" s="51"/>
    </row>
    <row r="120" s="1" customFormat="1" ht="14.4" customHeight="1">
      <c r="B120" s="49"/>
      <c r="C120" s="40" t="s">
        <v>38</v>
      </c>
      <c r="D120" s="50"/>
      <c r="E120" s="50"/>
      <c r="F120" s="35" t="str">
        <f>IF(E15="","",E15)</f>
        <v>Vyplň údaj</v>
      </c>
      <c r="G120" s="50"/>
      <c r="H120" s="50"/>
      <c r="I120" s="50"/>
      <c r="J120" s="50"/>
      <c r="K120" s="40" t="s">
        <v>43</v>
      </c>
      <c r="L120" s="50"/>
      <c r="M120" s="35" t="str">
        <f>E21</f>
        <v>Zdeněk Drda</v>
      </c>
      <c r="N120" s="35"/>
      <c r="O120" s="35"/>
      <c r="P120" s="35"/>
      <c r="Q120" s="35"/>
      <c r="R120" s="51"/>
    </row>
    <row r="121" s="1" customFormat="1" ht="10.32" customHeight="1">
      <c r="B121" s="49"/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1"/>
    </row>
    <row r="122" s="8" customFormat="1" ht="29.28" customHeight="1">
      <c r="B122" s="199"/>
      <c r="C122" s="200" t="s">
        <v>147</v>
      </c>
      <c r="D122" s="201" t="s">
        <v>148</v>
      </c>
      <c r="E122" s="201" t="s">
        <v>68</v>
      </c>
      <c r="F122" s="201" t="s">
        <v>149</v>
      </c>
      <c r="G122" s="201"/>
      <c r="H122" s="201"/>
      <c r="I122" s="201"/>
      <c r="J122" s="201" t="s">
        <v>150</v>
      </c>
      <c r="K122" s="201" t="s">
        <v>151</v>
      </c>
      <c r="L122" s="201" t="s">
        <v>152</v>
      </c>
      <c r="M122" s="201"/>
      <c r="N122" s="201" t="s">
        <v>126</v>
      </c>
      <c r="O122" s="201"/>
      <c r="P122" s="201"/>
      <c r="Q122" s="202"/>
      <c r="R122" s="203"/>
      <c r="T122" s="109" t="s">
        <v>153</v>
      </c>
      <c r="U122" s="110" t="s">
        <v>50</v>
      </c>
      <c r="V122" s="110" t="s">
        <v>154</v>
      </c>
      <c r="W122" s="110" t="s">
        <v>155</v>
      </c>
      <c r="X122" s="110" t="s">
        <v>156</v>
      </c>
      <c r="Y122" s="110" t="s">
        <v>157</v>
      </c>
      <c r="Z122" s="110" t="s">
        <v>158</v>
      </c>
      <c r="AA122" s="111" t="s">
        <v>159</v>
      </c>
    </row>
    <row r="123" s="1" customFormat="1" ht="29.28" customHeight="1">
      <c r="B123" s="49"/>
      <c r="C123" s="113" t="s">
        <v>123</v>
      </c>
      <c r="D123" s="50"/>
      <c r="E123" s="50"/>
      <c r="F123" s="50"/>
      <c r="G123" s="50"/>
      <c r="H123" s="50"/>
      <c r="I123" s="50"/>
      <c r="J123" s="50"/>
      <c r="K123" s="50"/>
      <c r="L123" s="50"/>
      <c r="M123" s="50"/>
      <c r="N123" s="204">
        <f>BK123</f>
        <v>0</v>
      </c>
      <c r="O123" s="205"/>
      <c r="P123" s="205"/>
      <c r="Q123" s="205"/>
      <c r="R123" s="51"/>
      <c r="T123" s="112"/>
      <c r="U123" s="70"/>
      <c r="V123" s="70"/>
      <c r="W123" s="206">
        <f>W124+W376</f>
        <v>0</v>
      </c>
      <c r="X123" s="70"/>
      <c r="Y123" s="206">
        <f>Y124+Y376</f>
        <v>775.95494426999994</v>
      </c>
      <c r="Z123" s="70"/>
      <c r="AA123" s="207">
        <f>AA124+AA376</f>
        <v>463.987348</v>
      </c>
      <c r="AT123" s="24" t="s">
        <v>85</v>
      </c>
      <c r="AU123" s="24" t="s">
        <v>128</v>
      </c>
      <c r="BK123" s="208">
        <f>BK124+BK376</f>
        <v>0</v>
      </c>
    </row>
    <row r="124" s="9" customFormat="1" ht="37.44001" customHeight="1">
      <c r="B124" s="209"/>
      <c r="C124" s="210"/>
      <c r="D124" s="211" t="s">
        <v>129</v>
      </c>
      <c r="E124" s="211"/>
      <c r="F124" s="211"/>
      <c r="G124" s="211"/>
      <c r="H124" s="211"/>
      <c r="I124" s="211"/>
      <c r="J124" s="211"/>
      <c r="K124" s="211"/>
      <c r="L124" s="211"/>
      <c r="M124" s="211"/>
      <c r="N124" s="188">
        <f>BK124</f>
        <v>0</v>
      </c>
      <c r="O124" s="181"/>
      <c r="P124" s="181"/>
      <c r="Q124" s="181"/>
      <c r="R124" s="212"/>
      <c r="T124" s="213"/>
      <c r="U124" s="210"/>
      <c r="V124" s="210"/>
      <c r="W124" s="214">
        <f>W125+W234+W273+W322+W364+W372</f>
        <v>0</v>
      </c>
      <c r="X124" s="210"/>
      <c r="Y124" s="214">
        <f>Y125+Y234+Y273+Y322+Y364+Y372</f>
        <v>775.95494426999994</v>
      </c>
      <c r="Z124" s="210"/>
      <c r="AA124" s="215">
        <f>AA125+AA234+AA273+AA322+AA364+AA372</f>
        <v>463.987348</v>
      </c>
      <c r="AR124" s="216" t="s">
        <v>94</v>
      </c>
      <c r="AT124" s="217" t="s">
        <v>85</v>
      </c>
      <c r="AU124" s="217" t="s">
        <v>86</v>
      </c>
      <c r="AY124" s="216" t="s">
        <v>160</v>
      </c>
      <c r="BK124" s="218">
        <f>BK125+BK234+BK273+BK322+BK364+BK372</f>
        <v>0</v>
      </c>
    </row>
    <row r="125" s="9" customFormat="1" ht="19.92" customHeight="1">
      <c r="B125" s="209"/>
      <c r="C125" s="210"/>
      <c r="D125" s="219" t="s">
        <v>130</v>
      </c>
      <c r="E125" s="219"/>
      <c r="F125" s="219"/>
      <c r="G125" s="219"/>
      <c r="H125" s="219"/>
      <c r="I125" s="219"/>
      <c r="J125" s="219"/>
      <c r="K125" s="219"/>
      <c r="L125" s="219"/>
      <c r="M125" s="219"/>
      <c r="N125" s="220">
        <f>BK125</f>
        <v>0</v>
      </c>
      <c r="O125" s="221"/>
      <c r="P125" s="221"/>
      <c r="Q125" s="221"/>
      <c r="R125" s="212"/>
      <c r="T125" s="213"/>
      <c r="U125" s="210"/>
      <c r="V125" s="210"/>
      <c r="W125" s="214">
        <f>SUM(W126:W233)</f>
        <v>0</v>
      </c>
      <c r="X125" s="210"/>
      <c r="Y125" s="214">
        <f>SUM(Y126:Y233)</f>
        <v>38.173926999999999</v>
      </c>
      <c r="Z125" s="210"/>
      <c r="AA125" s="215">
        <f>SUM(AA126:AA233)</f>
        <v>463.987348</v>
      </c>
      <c r="AR125" s="216" t="s">
        <v>94</v>
      </c>
      <c r="AT125" s="217" t="s">
        <v>85</v>
      </c>
      <c r="AU125" s="217" t="s">
        <v>94</v>
      </c>
      <c r="AY125" s="216" t="s">
        <v>160</v>
      </c>
      <c r="BK125" s="218">
        <f>SUM(BK126:BK233)</f>
        <v>0</v>
      </c>
    </row>
    <row r="126" s="1" customFormat="1" ht="38.25" customHeight="1">
      <c r="B126" s="49"/>
      <c r="C126" s="222" t="s">
        <v>94</v>
      </c>
      <c r="D126" s="222" t="s">
        <v>161</v>
      </c>
      <c r="E126" s="223" t="s">
        <v>162</v>
      </c>
      <c r="F126" s="224" t="s">
        <v>163</v>
      </c>
      <c r="G126" s="224"/>
      <c r="H126" s="224"/>
      <c r="I126" s="224"/>
      <c r="J126" s="225" t="s">
        <v>164</v>
      </c>
      <c r="K126" s="226">
        <v>2955.7640000000001</v>
      </c>
      <c r="L126" s="227">
        <v>0</v>
      </c>
      <c r="M126" s="228"/>
      <c r="N126" s="229">
        <f>ROUND(L126*K126,2)</f>
        <v>0</v>
      </c>
      <c r="O126" s="229"/>
      <c r="P126" s="229"/>
      <c r="Q126" s="229"/>
      <c r="R126" s="51"/>
      <c r="T126" s="230" t="s">
        <v>35</v>
      </c>
      <c r="U126" s="59" t="s">
        <v>51</v>
      </c>
      <c r="V126" s="50"/>
      <c r="W126" s="231">
        <f>V126*K126</f>
        <v>0</v>
      </c>
      <c r="X126" s="231">
        <v>0</v>
      </c>
      <c r="Y126" s="231">
        <f>X126*K126</f>
        <v>0</v>
      </c>
      <c r="Z126" s="231">
        <v>0</v>
      </c>
      <c r="AA126" s="232">
        <f>Z126*K126</f>
        <v>0</v>
      </c>
      <c r="AR126" s="24" t="s">
        <v>165</v>
      </c>
      <c r="AT126" s="24" t="s">
        <v>161</v>
      </c>
      <c r="AU126" s="24" t="s">
        <v>119</v>
      </c>
      <c r="AY126" s="24" t="s">
        <v>160</v>
      </c>
      <c r="BE126" s="145">
        <f>IF(U126="základní",N126,0)</f>
        <v>0</v>
      </c>
      <c r="BF126" s="145">
        <f>IF(U126="snížená",N126,0)</f>
        <v>0</v>
      </c>
      <c r="BG126" s="145">
        <f>IF(U126="zákl. přenesená",N126,0)</f>
        <v>0</v>
      </c>
      <c r="BH126" s="145">
        <f>IF(U126="sníž. přenesená",N126,0)</f>
        <v>0</v>
      </c>
      <c r="BI126" s="145">
        <f>IF(U126="nulová",N126,0)</f>
        <v>0</v>
      </c>
      <c r="BJ126" s="24" t="s">
        <v>94</v>
      </c>
      <c r="BK126" s="145">
        <f>ROUND(L126*K126,2)</f>
        <v>0</v>
      </c>
      <c r="BL126" s="24" t="s">
        <v>165</v>
      </c>
      <c r="BM126" s="24" t="s">
        <v>166</v>
      </c>
    </row>
    <row r="127" s="10" customFormat="1" ht="25.5" customHeight="1">
      <c r="B127" s="233"/>
      <c r="C127" s="234"/>
      <c r="D127" s="234"/>
      <c r="E127" s="235" t="s">
        <v>35</v>
      </c>
      <c r="F127" s="236" t="s">
        <v>167</v>
      </c>
      <c r="G127" s="237"/>
      <c r="H127" s="237"/>
      <c r="I127" s="237"/>
      <c r="J127" s="234"/>
      <c r="K127" s="235" t="s">
        <v>35</v>
      </c>
      <c r="L127" s="234"/>
      <c r="M127" s="234"/>
      <c r="N127" s="234"/>
      <c r="O127" s="234"/>
      <c r="P127" s="234"/>
      <c r="Q127" s="234"/>
      <c r="R127" s="238"/>
      <c r="T127" s="239"/>
      <c r="U127" s="234"/>
      <c r="V127" s="234"/>
      <c r="W127" s="234"/>
      <c r="X127" s="234"/>
      <c r="Y127" s="234"/>
      <c r="Z127" s="234"/>
      <c r="AA127" s="240"/>
      <c r="AT127" s="241" t="s">
        <v>168</v>
      </c>
      <c r="AU127" s="241" t="s">
        <v>119</v>
      </c>
      <c r="AV127" s="10" t="s">
        <v>94</v>
      </c>
      <c r="AW127" s="10" t="s">
        <v>42</v>
      </c>
      <c r="AX127" s="10" t="s">
        <v>86</v>
      </c>
      <c r="AY127" s="241" t="s">
        <v>160</v>
      </c>
    </row>
    <row r="128" s="10" customFormat="1" ht="16.5" customHeight="1">
      <c r="B128" s="233"/>
      <c r="C128" s="234"/>
      <c r="D128" s="234"/>
      <c r="E128" s="235" t="s">
        <v>35</v>
      </c>
      <c r="F128" s="242" t="s">
        <v>169</v>
      </c>
      <c r="G128" s="234"/>
      <c r="H128" s="234"/>
      <c r="I128" s="234"/>
      <c r="J128" s="234"/>
      <c r="K128" s="235" t="s">
        <v>35</v>
      </c>
      <c r="L128" s="234"/>
      <c r="M128" s="234"/>
      <c r="N128" s="234"/>
      <c r="O128" s="234"/>
      <c r="P128" s="234"/>
      <c r="Q128" s="234"/>
      <c r="R128" s="238"/>
      <c r="T128" s="239"/>
      <c r="U128" s="234"/>
      <c r="V128" s="234"/>
      <c r="W128" s="234"/>
      <c r="X128" s="234"/>
      <c r="Y128" s="234"/>
      <c r="Z128" s="234"/>
      <c r="AA128" s="240"/>
      <c r="AT128" s="241" t="s">
        <v>168</v>
      </c>
      <c r="AU128" s="241" t="s">
        <v>119</v>
      </c>
      <c r="AV128" s="10" t="s">
        <v>94</v>
      </c>
      <c r="AW128" s="10" t="s">
        <v>42</v>
      </c>
      <c r="AX128" s="10" t="s">
        <v>86</v>
      </c>
      <c r="AY128" s="241" t="s">
        <v>160</v>
      </c>
    </row>
    <row r="129" s="11" customFormat="1" ht="16.5" customHeight="1">
      <c r="B129" s="243"/>
      <c r="C129" s="244"/>
      <c r="D129" s="244"/>
      <c r="E129" s="245" t="s">
        <v>35</v>
      </c>
      <c r="F129" s="246" t="s">
        <v>170</v>
      </c>
      <c r="G129" s="244"/>
      <c r="H129" s="244"/>
      <c r="I129" s="244"/>
      <c r="J129" s="244"/>
      <c r="K129" s="247">
        <v>3539.0549999999998</v>
      </c>
      <c r="L129" s="244"/>
      <c r="M129" s="244"/>
      <c r="N129" s="244"/>
      <c r="O129" s="244"/>
      <c r="P129" s="244"/>
      <c r="Q129" s="244"/>
      <c r="R129" s="248"/>
      <c r="T129" s="249"/>
      <c r="U129" s="244"/>
      <c r="V129" s="244"/>
      <c r="W129" s="244"/>
      <c r="X129" s="244"/>
      <c r="Y129" s="244"/>
      <c r="Z129" s="244"/>
      <c r="AA129" s="250"/>
      <c r="AT129" s="251" t="s">
        <v>168</v>
      </c>
      <c r="AU129" s="251" t="s">
        <v>119</v>
      </c>
      <c r="AV129" s="11" t="s">
        <v>119</v>
      </c>
      <c r="AW129" s="11" t="s">
        <v>42</v>
      </c>
      <c r="AX129" s="11" t="s">
        <v>86</v>
      </c>
      <c r="AY129" s="251" t="s">
        <v>160</v>
      </c>
    </row>
    <row r="130" s="10" customFormat="1" ht="16.5" customHeight="1">
      <c r="B130" s="233"/>
      <c r="C130" s="234"/>
      <c r="D130" s="234"/>
      <c r="E130" s="235" t="s">
        <v>35</v>
      </c>
      <c r="F130" s="242" t="s">
        <v>171</v>
      </c>
      <c r="G130" s="234"/>
      <c r="H130" s="234"/>
      <c r="I130" s="234"/>
      <c r="J130" s="234"/>
      <c r="K130" s="235" t="s">
        <v>35</v>
      </c>
      <c r="L130" s="234"/>
      <c r="M130" s="234"/>
      <c r="N130" s="234"/>
      <c r="O130" s="234"/>
      <c r="P130" s="234"/>
      <c r="Q130" s="234"/>
      <c r="R130" s="238"/>
      <c r="T130" s="239"/>
      <c r="U130" s="234"/>
      <c r="V130" s="234"/>
      <c r="W130" s="234"/>
      <c r="X130" s="234"/>
      <c r="Y130" s="234"/>
      <c r="Z130" s="234"/>
      <c r="AA130" s="240"/>
      <c r="AT130" s="241" t="s">
        <v>168</v>
      </c>
      <c r="AU130" s="241" t="s">
        <v>119</v>
      </c>
      <c r="AV130" s="10" t="s">
        <v>94</v>
      </c>
      <c r="AW130" s="10" t="s">
        <v>42</v>
      </c>
      <c r="AX130" s="10" t="s">
        <v>86</v>
      </c>
      <c r="AY130" s="241" t="s">
        <v>160</v>
      </c>
    </row>
    <row r="131" s="11" customFormat="1" ht="16.5" customHeight="1">
      <c r="B131" s="243"/>
      <c r="C131" s="244"/>
      <c r="D131" s="244"/>
      <c r="E131" s="245" t="s">
        <v>35</v>
      </c>
      <c r="F131" s="246" t="s">
        <v>172</v>
      </c>
      <c r="G131" s="244"/>
      <c r="H131" s="244"/>
      <c r="I131" s="244"/>
      <c r="J131" s="244"/>
      <c r="K131" s="247">
        <v>-583.29100000000005</v>
      </c>
      <c r="L131" s="244"/>
      <c r="M131" s="244"/>
      <c r="N131" s="244"/>
      <c r="O131" s="244"/>
      <c r="P131" s="244"/>
      <c r="Q131" s="244"/>
      <c r="R131" s="248"/>
      <c r="T131" s="249"/>
      <c r="U131" s="244"/>
      <c r="V131" s="244"/>
      <c r="W131" s="244"/>
      <c r="X131" s="244"/>
      <c r="Y131" s="244"/>
      <c r="Z131" s="244"/>
      <c r="AA131" s="250"/>
      <c r="AT131" s="251" t="s">
        <v>168</v>
      </c>
      <c r="AU131" s="251" t="s">
        <v>119</v>
      </c>
      <c r="AV131" s="11" t="s">
        <v>119</v>
      </c>
      <c r="AW131" s="11" t="s">
        <v>42</v>
      </c>
      <c r="AX131" s="11" t="s">
        <v>86</v>
      </c>
      <c r="AY131" s="251" t="s">
        <v>160</v>
      </c>
    </row>
    <row r="132" s="12" customFormat="1" ht="16.5" customHeight="1">
      <c r="B132" s="252"/>
      <c r="C132" s="253"/>
      <c r="D132" s="253"/>
      <c r="E132" s="254" t="s">
        <v>35</v>
      </c>
      <c r="F132" s="255" t="s">
        <v>173</v>
      </c>
      <c r="G132" s="253"/>
      <c r="H132" s="253"/>
      <c r="I132" s="253"/>
      <c r="J132" s="253"/>
      <c r="K132" s="256">
        <v>2955.7640000000001</v>
      </c>
      <c r="L132" s="253"/>
      <c r="M132" s="253"/>
      <c r="N132" s="253"/>
      <c r="O132" s="253"/>
      <c r="P132" s="253"/>
      <c r="Q132" s="253"/>
      <c r="R132" s="257"/>
      <c r="T132" s="258"/>
      <c r="U132" s="253"/>
      <c r="V132" s="253"/>
      <c r="W132" s="253"/>
      <c r="X132" s="253"/>
      <c r="Y132" s="253"/>
      <c r="Z132" s="253"/>
      <c r="AA132" s="259"/>
      <c r="AT132" s="260" t="s">
        <v>168</v>
      </c>
      <c r="AU132" s="260" t="s">
        <v>119</v>
      </c>
      <c r="AV132" s="12" t="s">
        <v>174</v>
      </c>
      <c r="AW132" s="12" t="s">
        <v>42</v>
      </c>
      <c r="AX132" s="12" t="s">
        <v>86</v>
      </c>
      <c r="AY132" s="260" t="s">
        <v>160</v>
      </c>
    </row>
    <row r="133" s="13" customFormat="1" ht="16.5" customHeight="1">
      <c r="B133" s="261"/>
      <c r="C133" s="262"/>
      <c r="D133" s="262"/>
      <c r="E133" s="263" t="s">
        <v>35</v>
      </c>
      <c r="F133" s="264" t="s">
        <v>175</v>
      </c>
      <c r="G133" s="262"/>
      <c r="H133" s="262"/>
      <c r="I133" s="262"/>
      <c r="J133" s="262"/>
      <c r="K133" s="265">
        <v>2955.7640000000001</v>
      </c>
      <c r="L133" s="262"/>
      <c r="M133" s="262"/>
      <c r="N133" s="262"/>
      <c r="O133" s="262"/>
      <c r="P133" s="262"/>
      <c r="Q133" s="262"/>
      <c r="R133" s="266"/>
      <c r="T133" s="267"/>
      <c r="U133" s="262"/>
      <c r="V133" s="262"/>
      <c r="W133" s="262"/>
      <c r="X133" s="262"/>
      <c r="Y133" s="262"/>
      <c r="Z133" s="262"/>
      <c r="AA133" s="268"/>
      <c r="AT133" s="269" t="s">
        <v>168</v>
      </c>
      <c r="AU133" s="269" t="s">
        <v>119</v>
      </c>
      <c r="AV133" s="13" t="s">
        <v>165</v>
      </c>
      <c r="AW133" s="13" t="s">
        <v>42</v>
      </c>
      <c r="AX133" s="13" t="s">
        <v>94</v>
      </c>
      <c r="AY133" s="269" t="s">
        <v>160</v>
      </c>
    </row>
    <row r="134" s="1" customFormat="1" ht="25.5" customHeight="1">
      <c r="B134" s="49"/>
      <c r="C134" s="222" t="s">
        <v>119</v>
      </c>
      <c r="D134" s="222" t="s">
        <v>161</v>
      </c>
      <c r="E134" s="223" t="s">
        <v>176</v>
      </c>
      <c r="F134" s="224" t="s">
        <v>177</v>
      </c>
      <c r="G134" s="224"/>
      <c r="H134" s="224"/>
      <c r="I134" s="224"/>
      <c r="J134" s="225" t="s">
        <v>164</v>
      </c>
      <c r="K134" s="226">
        <v>356.31299999999999</v>
      </c>
      <c r="L134" s="227">
        <v>0</v>
      </c>
      <c r="M134" s="228"/>
      <c r="N134" s="229">
        <f>ROUND(L134*K134,2)</f>
        <v>0</v>
      </c>
      <c r="O134" s="229"/>
      <c r="P134" s="229"/>
      <c r="Q134" s="229"/>
      <c r="R134" s="51"/>
      <c r="T134" s="230" t="s">
        <v>35</v>
      </c>
      <c r="U134" s="59" t="s">
        <v>51</v>
      </c>
      <c r="V134" s="50"/>
      <c r="W134" s="231">
        <f>V134*K134</f>
        <v>0</v>
      </c>
      <c r="X134" s="231">
        <v>0</v>
      </c>
      <c r="Y134" s="231">
        <f>X134*K134</f>
        <v>0</v>
      </c>
      <c r="Z134" s="231">
        <v>0.29999999999999999</v>
      </c>
      <c r="AA134" s="232">
        <f>Z134*K134</f>
        <v>106.89389999999999</v>
      </c>
      <c r="AR134" s="24" t="s">
        <v>165</v>
      </c>
      <c r="AT134" s="24" t="s">
        <v>161</v>
      </c>
      <c r="AU134" s="24" t="s">
        <v>119</v>
      </c>
      <c r="AY134" s="24" t="s">
        <v>160</v>
      </c>
      <c r="BE134" s="145">
        <f>IF(U134="základní",N134,0)</f>
        <v>0</v>
      </c>
      <c r="BF134" s="145">
        <f>IF(U134="snížená",N134,0)</f>
        <v>0</v>
      </c>
      <c r="BG134" s="145">
        <f>IF(U134="zákl. přenesená",N134,0)</f>
        <v>0</v>
      </c>
      <c r="BH134" s="145">
        <f>IF(U134="sníž. přenesená",N134,0)</f>
        <v>0</v>
      </c>
      <c r="BI134" s="145">
        <f>IF(U134="nulová",N134,0)</f>
        <v>0</v>
      </c>
      <c r="BJ134" s="24" t="s">
        <v>94</v>
      </c>
      <c r="BK134" s="145">
        <f>ROUND(L134*K134,2)</f>
        <v>0</v>
      </c>
      <c r="BL134" s="24" t="s">
        <v>165</v>
      </c>
      <c r="BM134" s="24" t="s">
        <v>178</v>
      </c>
    </row>
    <row r="135" s="10" customFormat="1" ht="16.5" customHeight="1">
      <c r="B135" s="233"/>
      <c r="C135" s="234"/>
      <c r="D135" s="234"/>
      <c r="E135" s="235" t="s">
        <v>35</v>
      </c>
      <c r="F135" s="236" t="s">
        <v>179</v>
      </c>
      <c r="G135" s="237"/>
      <c r="H135" s="237"/>
      <c r="I135" s="237"/>
      <c r="J135" s="234"/>
      <c r="K135" s="235" t="s">
        <v>35</v>
      </c>
      <c r="L135" s="234"/>
      <c r="M135" s="234"/>
      <c r="N135" s="234"/>
      <c r="O135" s="234"/>
      <c r="P135" s="234"/>
      <c r="Q135" s="234"/>
      <c r="R135" s="238"/>
      <c r="T135" s="239"/>
      <c r="U135" s="234"/>
      <c r="V135" s="234"/>
      <c r="W135" s="234"/>
      <c r="X135" s="234"/>
      <c r="Y135" s="234"/>
      <c r="Z135" s="234"/>
      <c r="AA135" s="240"/>
      <c r="AT135" s="241" t="s">
        <v>168</v>
      </c>
      <c r="AU135" s="241" t="s">
        <v>119</v>
      </c>
      <c r="AV135" s="10" t="s">
        <v>94</v>
      </c>
      <c r="AW135" s="10" t="s">
        <v>42</v>
      </c>
      <c r="AX135" s="10" t="s">
        <v>86</v>
      </c>
      <c r="AY135" s="241" t="s">
        <v>160</v>
      </c>
    </row>
    <row r="136" s="11" customFormat="1" ht="16.5" customHeight="1">
      <c r="B136" s="243"/>
      <c r="C136" s="244"/>
      <c r="D136" s="244"/>
      <c r="E136" s="245" t="s">
        <v>35</v>
      </c>
      <c r="F136" s="246" t="s">
        <v>180</v>
      </c>
      <c r="G136" s="244"/>
      <c r="H136" s="244"/>
      <c r="I136" s="244"/>
      <c r="J136" s="244"/>
      <c r="K136" s="247">
        <v>356.31299999999999</v>
      </c>
      <c r="L136" s="244"/>
      <c r="M136" s="244"/>
      <c r="N136" s="244"/>
      <c r="O136" s="244"/>
      <c r="P136" s="244"/>
      <c r="Q136" s="244"/>
      <c r="R136" s="248"/>
      <c r="T136" s="249"/>
      <c r="U136" s="244"/>
      <c r="V136" s="244"/>
      <c r="W136" s="244"/>
      <c r="X136" s="244"/>
      <c r="Y136" s="244"/>
      <c r="Z136" s="244"/>
      <c r="AA136" s="250"/>
      <c r="AT136" s="251" t="s">
        <v>168</v>
      </c>
      <c r="AU136" s="251" t="s">
        <v>119</v>
      </c>
      <c r="AV136" s="11" t="s">
        <v>119</v>
      </c>
      <c r="AW136" s="11" t="s">
        <v>42</v>
      </c>
      <c r="AX136" s="11" t="s">
        <v>86</v>
      </c>
      <c r="AY136" s="251" t="s">
        <v>160</v>
      </c>
    </row>
    <row r="137" s="13" customFormat="1" ht="16.5" customHeight="1">
      <c r="B137" s="261"/>
      <c r="C137" s="262"/>
      <c r="D137" s="262"/>
      <c r="E137" s="263" t="s">
        <v>35</v>
      </c>
      <c r="F137" s="264" t="s">
        <v>175</v>
      </c>
      <c r="G137" s="262"/>
      <c r="H137" s="262"/>
      <c r="I137" s="262"/>
      <c r="J137" s="262"/>
      <c r="K137" s="265">
        <v>356.31299999999999</v>
      </c>
      <c r="L137" s="262"/>
      <c r="M137" s="262"/>
      <c r="N137" s="262"/>
      <c r="O137" s="262"/>
      <c r="P137" s="262"/>
      <c r="Q137" s="262"/>
      <c r="R137" s="266"/>
      <c r="T137" s="267"/>
      <c r="U137" s="262"/>
      <c r="V137" s="262"/>
      <c r="W137" s="262"/>
      <c r="X137" s="262"/>
      <c r="Y137" s="262"/>
      <c r="Z137" s="262"/>
      <c r="AA137" s="268"/>
      <c r="AT137" s="269" t="s">
        <v>168</v>
      </c>
      <c r="AU137" s="269" t="s">
        <v>119</v>
      </c>
      <c r="AV137" s="13" t="s">
        <v>165</v>
      </c>
      <c r="AW137" s="13" t="s">
        <v>42</v>
      </c>
      <c r="AX137" s="13" t="s">
        <v>94</v>
      </c>
      <c r="AY137" s="269" t="s">
        <v>160</v>
      </c>
    </row>
    <row r="138" s="1" customFormat="1" ht="25.5" customHeight="1">
      <c r="B138" s="49"/>
      <c r="C138" s="222" t="s">
        <v>174</v>
      </c>
      <c r="D138" s="222" t="s">
        <v>161</v>
      </c>
      <c r="E138" s="223" t="s">
        <v>181</v>
      </c>
      <c r="F138" s="224" t="s">
        <v>182</v>
      </c>
      <c r="G138" s="224"/>
      <c r="H138" s="224"/>
      <c r="I138" s="224"/>
      <c r="J138" s="225" t="s">
        <v>164</v>
      </c>
      <c r="K138" s="226">
        <v>226.97999999999999</v>
      </c>
      <c r="L138" s="227">
        <v>0</v>
      </c>
      <c r="M138" s="228"/>
      <c r="N138" s="229">
        <f>ROUND(L138*K138,2)</f>
        <v>0</v>
      </c>
      <c r="O138" s="229"/>
      <c r="P138" s="229"/>
      <c r="Q138" s="229"/>
      <c r="R138" s="51"/>
      <c r="T138" s="230" t="s">
        <v>35</v>
      </c>
      <c r="U138" s="59" t="s">
        <v>51</v>
      </c>
      <c r="V138" s="50"/>
      <c r="W138" s="231">
        <f>V138*K138</f>
        <v>0</v>
      </c>
      <c r="X138" s="231">
        <v>0</v>
      </c>
      <c r="Y138" s="231">
        <f>X138*K138</f>
        <v>0</v>
      </c>
      <c r="Z138" s="231">
        <v>0.625</v>
      </c>
      <c r="AA138" s="232">
        <f>Z138*K138</f>
        <v>141.86249999999998</v>
      </c>
      <c r="AR138" s="24" t="s">
        <v>165</v>
      </c>
      <c r="AT138" s="24" t="s">
        <v>161</v>
      </c>
      <c r="AU138" s="24" t="s">
        <v>119</v>
      </c>
      <c r="AY138" s="24" t="s">
        <v>160</v>
      </c>
      <c r="BE138" s="145">
        <f>IF(U138="základní",N138,0)</f>
        <v>0</v>
      </c>
      <c r="BF138" s="145">
        <f>IF(U138="snížená",N138,0)</f>
        <v>0</v>
      </c>
      <c r="BG138" s="145">
        <f>IF(U138="zákl. přenesená",N138,0)</f>
        <v>0</v>
      </c>
      <c r="BH138" s="145">
        <f>IF(U138="sníž. přenesená",N138,0)</f>
        <v>0</v>
      </c>
      <c r="BI138" s="145">
        <f>IF(U138="nulová",N138,0)</f>
        <v>0</v>
      </c>
      <c r="BJ138" s="24" t="s">
        <v>94</v>
      </c>
      <c r="BK138" s="145">
        <f>ROUND(L138*K138,2)</f>
        <v>0</v>
      </c>
      <c r="BL138" s="24" t="s">
        <v>165</v>
      </c>
      <c r="BM138" s="24" t="s">
        <v>183</v>
      </c>
    </row>
    <row r="139" s="10" customFormat="1" ht="16.5" customHeight="1">
      <c r="B139" s="233"/>
      <c r="C139" s="234"/>
      <c r="D139" s="234"/>
      <c r="E139" s="235" t="s">
        <v>35</v>
      </c>
      <c r="F139" s="236" t="s">
        <v>184</v>
      </c>
      <c r="G139" s="237"/>
      <c r="H139" s="237"/>
      <c r="I139" s="237"/>
      <c r="J139" s="234"/>
      <c r="K139" s="235" t="s">
        <v>35</v>
      </c>
      <c r="L139" s="234"/>
      <c r="M139" s="234"/>
      <c r="N139" s="234"/>
      <c r="O139" s="234"/>
      <c r="P139" s="234"/>
      <c r="Q139" s="234"/>
      <c r="R139" s="238"/>
      <c r="T139" s="239"/>
      <c r="U139" s="234"/>
      <c r="V139" s="234"/>
      <c r="W139" s="234"/>
      <c r="X139" s="234"/>
      <c r="Y139" s="234"/>
      <c r="Z139" s="234"/>
      <c r="AA139" s="240"/>
      <c r="AT139" s="241" t="s">
        <v>168</v>
      </c>
      <c r="AU139" s="241" t="s">
        <v>119</v>
      </c>
      <c r="AV139" s="10" t="s">
        <v>94</v>
      </c>
      <c r="AW139" s="10" t="s">
        <v>42</v>
      </c>
      <c r="AX139" s="10" t="s">
        <v>86</v>
      </c>
      <c r="AY139" s="241" t="s">
        <v>160</v>
      </c>
    </row>
    <row r="140" s="11" customFormat="1" ht="16.5" customHeight="1">
      <c r="B140" s="243"/>
      <c r="C140" s="244"/>
      <c r="D140" s="244"/>
      <c r="E140" s="245" t="s">
        <v>35</v>
      </c>
      <c r="F140" s="246" t="s">
        <v>185</v>
      </c>
      <c r="G140" s="244"/>
      <c r="H140" s="244"/>
      <c r="I140" s="244"/>
      <c r="J140" s="244"/>
      <c r="K140" s="247">
        <v>226.97999999999999</v>
      </c>
      <c r="L140" s="244"/>
      <c r="M140" s="244"/>
      <c r="N140" s="244"/>
      <c r="O140" s="244"/>
      <c r="P140" s="244"/>
      <c r="Q140" s="244"/>
      <c r="R140" s="248"/>
      <c r="T140" s="249"/>
      <c r="U140" s="244"/>
      <c r="V140" s="244"/>
      <c r="W140" s="244"/>
      <c r="X140" s="244"/>
      <c r="Y140" s="244"/>
      <c r="Z140" s="244"/>
      <c r="AA140" s="250"/>
      <c r="AT140" s="251" t="s">
        <v>168</v>
      </c>
      <c r="AU140" s="251" t="s">
        <v>119</v>
      </c>
      <c r="AV140" s="11" t="s">
        <v>119</v>
      </c>
      <c r="AW140" s="11" t="s">
        <v>42</v>
      </c>
      <c r="AX140" s="11" t="s">
        <v>86</v>
      </c>
      <c r="AY140" s="251" t="s">
        <v>160</v>
      </c>
    </row>
    <row r="141" s="13" customFormat="1" ht="16.5" customHeight="1">
      <c r="B141" s="261"/>
      <c r="C141" s="262"/>
      <c r="D141" s="262"/>
      <c r="E141" s="263" t="s">
        <v>35</v>
      </c>
      <c r="F141" s="264" t="s">
        <v>175</v>
      </c>
      <c r="G141" s="262"/>
      <c r="H141" s="262"/>
      <c r="I141" s="262"/>
      <c r="J141" s="262"/>
      <c r="K141" s="265">
        <v>226.97999999999999</v>
      </c>
      <c r="L141" s="262"/>
      <c r="M141" s="262"/>
      <c r="N141" s="262"/>
      <c r="O141" s="262"/>
      <c r="P141" s="262"/>
      <c r="Q141" s="262"/>
      <c r="R141" s="266"/>
      <c r="T141" s="267"/>
      <c r="U141" s="262"/>
      <c r="V141" s="262"/>
      <c r="W141" s="262"/>
      <c r="X141" s="262"/>
      <c r="Y141" s="262"/>
      <c r="Z141" s="262"/>
      <c r="AA141" s="268"/>
      <c r="AT141" s="269" t="s">
        <v>168</v>
      </c>
      <c r="AU141" s="269" t="s">
        <v>119</v>
      </c>
      <c r="AV141" s="13" t="s">
        <v>165</v>
      </c>
      <c r="AW141" s="13" t="s">
        <v>42</v>
      </c>
      <c r="AX141" s="13" t="s">
        <v>94</v>
      </c>
      <c r="AY141" s="269" t="s">
        <v>160</v>
      </c>
    </row>
    <row r="142" s="1" customFormat="1" ht="25.5" customHeight="1">
      <c r="B142" s="49"/>
      <c r="C142" s="222" t="s">
        <v>165</v>
      </c>
      <c r="D142" s="222" t="s">
        <v>161</v>
      </c>
      <c r="E142" s="223" t="s">
        <v>186</v>
      </c>
      <c r="F142" s="224" t="s">
        <v>187</v>
      </c>
      <c r="G142" s="224"/>
      <c r="H142" s="224"/>
      <c r="I142" s="224"/>
      <c r="J142" s="225" t="s">
        <v>164</v>
      </c>
      <c r="K142" s="226">
        <v>356.31299999999999</v>
      </c>
      <c r="L142" s="227">
        <v>0</v>
      </c>
      <c r="M142" s="228"/>
      <c r="N142" s="229">
        <f>ROUND(L142*K142,2)</f>
        <v>0</v>
      </c>
      <c r="O142" s="229"/>
      <c r="P142" s="229"/>
      <c r="Q142" s="229"/>
      <c r="R142" s="51"/>
      <c r="T142" s="230" t="s">
        <v>35</v>
      </c>
      <c r="U142" s="59" t="s">
        <v>51</v>
      </c>
      <c r="V142" s="50"/>
      <c r="W142" s="231">
        <f>V142*K142</f>
        <v>0</v>
      </c>
      <c r="X142" s="231">
        <v>0</v>
      </c>
      <c r="Y142" s="231">
        <f>X142*K142</f>
        <v>0</v>
      </c>
      <c r="Z142" s="231">
        <v>0.316</v>
      </c>
      <c r="AA142" s="232">
        <f>Z142*K142</f>
        <v>112.594908</v>
      </c>
      <c r="AR142" s="24" t="s">
        <v>165</v>
      </c>
      <c r="AT142" s="24" t="s">
        <v>161</v>
      </c>
      <c r="AU142" s="24" t="s">
        <v>119</v>
      </c>
      <c r="AY142" s="24" t="s">
        <v>160</v>
      </c>
      <c r="BE142" s="145">
        <f>IF(U142="základní",N142,0)</f>
        <v>0</v>
      </c>
      <c r="BF142" s="145">
        <f>IF(U142="snížená",N142,0)</f>
        <v>0</v>
      </c>
      <c r="BG142" s="145">
        <f>IF(U142="zákl. přenesená",N142,0)</f>
        <v>0</v>
      </c>
      <c r="BH142" s="145">
        <f>IF(U142="sníž. přenesená",N142,0)</f>
        <v>0</v>
      </c>
      <c r="BI142" s="145">
        <f>IF(U142="nulová",N142,0)</f>
        <v>0</v>
      </c>
      <c r="BJ142" s="24" t="s">
        <v>94</v>
      </c>
      <c r="BK142" s="145">
        <f>ROUND(L142*K142,2)</f>
        <v>0</v>
      </c>
      <c r="BL142" s="24" t="s">
        <v>165</v>
      </c>
      <c r="BM142" s="24" t="s">
        <v>188</v>
      </c>
    </row>
    <row r="143" s="10" customFormat="1" ht="16.5" customHeight="1">
      <c r="B143" s="233"/>
      <c r="C143" s="234"/>
      <c r="D143" s="234"/>
      <c r="E143" s="235" t="s">
        <v>35</v>
      </c>
      <c r="F143" s="236" t="s">
        <v>179</v>
      </c>
      <c r="G143" s="237"/>
      <c r="H143" s="237"/>
      <c r="I143" s="237"/>
      <c r="J143" s="234"/>
      <c r="K143" s="235" t="s">
        <v>35</v>
      </c>
      <c r="L143" s="234"/>
      <c r="M143" s="234"/>
      <c r="N143" s="234"/>
      <c r="O143" s="234"/>
      <c r="P143" s="234"/>
      <c r="Q143" s="234"/>
      <c r="R143" s="238"/>
      <c r="T143" s="239"/>
      <c r="U143" s="234"/>
      <c r="V143" s="234"/>
      <c r="W143" s="234"/>
      <c r="X143" s="234"/>
      <c r="Y143" s="234"/>
      <c r="Z143" s="234"/>
      <c r="AA143" s="240"/>
      <c r="AT143" s="241" t="s">
        <v>168</v>
      </c>
      <c r="AU143" s="241" t="s">
        <v>119</v>
      </c>
      <c r="AV143" s="10" t="s">
        <v>94</v>
      </c>
      <c r="AW143" s="10" t="s">
        <v>42</v>
      </c>
      <c r="AX143" s="10" t="s">
        <v>86</v>
      </c>
      <c r="AY143" s="241" t="s">
        <v>160</v>
      </c>
    </row>
    <row r="144" s="11" customFormat="1" ht="16.5" customHeight="1">
      <c r="B144" s="243"/>
      <c r="C144" s="244"/>
      <c r="D144" s="244"/>
      <c r="E144" s="245" t="s">
        <v>35</v>
      </c>
      <c r="F144" s="246" t="s">
        <v>180</v>
      </c>
      <c r="G144" s="244"/>
      <c r="H144" s="244"/>
      <c r="I144" s="244"/>
      <c r="J144" s="244"/>
      <c r="K144" s="247">
        <v>356.31299999999999</v>
      </c>
      <c r="L144" s="244"/>
      <c r="M144" s="244"/>
      <c r="N144" s="244"/>
      <c r="O144" s="244"/>
      <c r="P144" s="244"/>
      <c r="Q144" s="244"/>
      <c r="R144" s="248"/>
      <c r="T144" s="249"/>
      <c r="U144" s="244"/>
      <c r="V144" s="244"/>
      <c r="W144" s="244"/>
      <c r="X144" s="244"/>
      <c r="Y144" s="244"/>
      <c r="Z144" s="244"/>
      <c r="AA144" s="250"/>
      <c r="AT144" s="251" t="s">
        <v>168</v>
      </c>
      <c r="AU144" s="251" t="s">
        <v>119</v>
      </c>
      <c r="AV144" s="11" t="s">
        <v>119</v>
      </c>
      <c r="AW144" s="11" t="s">
        <v>42</v>
      </c>
      <c r="AX144" s="11" t="s">
        <v>86</v>
      </c>
      <c r="AY144" s="251" t="s">
        <v>160</v>
      </c>
    </row>
    <row r="145" s="13" customFormat="1" ht="16.5" customHeight="1">
      <c r="B145" s="261"/>
      <c r="C145" s="262"/>
      <c r="D145" s="262"/>
      <c r="E145" s="263" t="s">
        <v>35</v>
      </c>
      <c r="F145" s="264" t="s">
        <v>175</v>
      </c>
      <c r="G145" s="262"/>
      <c r="H145" s="262"/>
      <c r="I145" s="262"/>
      <c r="J145" s="262"/>
      <c r="K145" s="265">
        <v>356.31299999999999</v>
      </c>
      <c r="L145" s="262"/>
      <c r="M145" s="262"/>
      <c r="N145" s="262"/>
      <c r="O145" s="262"/>
      <c r="P145" s="262"/>
      <c r="Q145" s="262"/>
      <c r="R145" s="266"/>
      <c r="T145" s="267"/>
      <c r="U145" s="262"/>
      <c r="V145" s="262"/>
      <c r="W145" s="262"/>
      <c r="X145" s="262"/>
      <c r="Y145" s="262"/>
      <c r="Z145" s="262"/>
      <c r="AA145" s="268"/>
      <c r="AT145" s="269" t="s">
        <v>168</v>
      </c>
      <c r="AU145" s="269" t="s">
        <v>119</v>
      </c>
      <c r="AV145" s="13" t="s">
        <v>165</v>
      </c>
      <c r="AW145" s="13" t="s">
        <v>42</v>
      </c>
      <c r="AX145" s="13" t="s">
        <v>94</v>
      </c>
      <c r="AY145" s="269" t="s">
        <v>160</v>
      </c>
    </row>
    <row r="146" s="1" customFormat="1" ht="63.75" customHeight="1">
      <c r="B146" s="49"/>
      <c r="C146" s="222" t="s">
        <v>189</v>
      </c>
      <c r="D146" s="222" t="s">
        <v>161</v>
      </c>
      <c r="E146" s="223" t="s">
        <v>190</v>
      </c>
      <c r="F146" s="224" t="s">
        <v>191</v>
      </c>
      <c r="G146" s="224"/>
      <c r="H146" s="224"/>
      <c r="I146" s="224"/>
      <c r="J146" s="225" t="s">
        <v>164</v>
      </c>
      <c r="K146" s="226">
        <v>285.15800000000002</v>
      </c>
      <c r="L146" s="227">
        <v>0</v>
      </c>
      <c r="M146" s="228"/>
      <c r="N146" s="229">
        <f>ROUND(L146*K146,2)</f>
        <v>0</v>
      </c>
      <c r="O146" s="229"/>
      <c r="P146" s="229"/>
      <c r="Q146" s="229"/>
      <c r="R146" s="51"/>
      <c r="T146" s="230" t="s">
        <v>35</v>
      </c>
      <c r="U146" s="59" t="s">
        <v>51</v>
      </c>
      <c r="V146" s="50"/>
      <c r="W146" s="231">
        <f>V146*K146</f>
        <v>0</v>
      </c>
      <c r="X146" s="231">
        <v>0</v>
      </c>
      <c r="Y146" s="231">
        <f>X146*K146</f>
        <v>0</v>
      </c>
      <c r="Z146" s="231">
        <v>0.29999999999999999</v>
      </c>
      <c r="AA146" s="232">
        <f>Z146*K146</f>
        <v>85.547399999999996</v>
      </c>
      <c r="AR146" s="24" t="s">
        <v>165</v>
      </c>
      <c r="AT146" s="24" t="s">
        <v>161</v>
      </c>
      <c r="AU146" s="24" t="s">
        <v>119</v>
      </c>
      <c r="AY146" s="24" t="s">
        <v>160</v>
      </c>
      <c r="BE146" s="145">
        <f>IF(U146="základní",N146,0)</f>
        <v>0</v>
      </c>
      <c r="BF146" s="145">
        <f>IF(U146="snížená",N146,0)</f>
        <v>0</v>
      </c>
      <c r="BG146" s="145">
        <f>IF(U146="zákl. přenesená",N146,0)</f>
        <v>0</v>
      </c>
      <c r="BH146" s="145">
        <f>IF(U146="sníž. přenesená",N146,0)</f>
        <v>0</v>
      </c>
      <c r="BI146" s="145">
        <f>IF(U146="nulová",N146,0)</f>
        <v>0</v>
      </c>
      <c r="BJ146" s="24" t="s">
        <v>94</v>
      </c>
      <c r="BK146" s="145">
        <f>ROUND(L146*K146,2)</f>
        <v>0</v>
      </c>
      <c r="BL146" s="24" t="s">
        <v>165</v>
      </c>
      <c r="BM146" s="24" t="s">
        <v>192</v>
      </c>
    </row>
    <row r="147" s="10" customFormat="1" ht="16.5" customHeight="1">
      <c r="B147" s="233"/>
      <c r="C147" s="234"/>
      <c r="D147" s="234"/>
      <c r="E147" s="235" t="s">
        <v>35</v>
      </c>
      <c r="F147" s="236" t="s">
        <v>193</v>
      </c>
      <c r="G147" s="237"/>
      <c r="H147" s="237"/>
      <c r="I147" s="237"/>
      <c r="J147" s="234"/>
      <c r="K147" s="235" t="s">
        <v>35</v>
      </c>
      <c r="L147" s="234"/>
      <c r="M147" s="234"/>
      <c r="N147" s="234"/>
      <c r="O147" s="234"/>
      <c r="P147" s="234"/>
      <c r="Q147" s="234"/>
      <c r="R147" s="238"/>
      <c r="T147" s="239"/>
      <c r="U147" s="234"/>
      <c r="V147" s="234"/>
      <c r="W147" s="234"/>
      <c r="X147" s="234"/>
      <c r="Y147" s="234"/>
      <c r="Z147" s="234"/>
      <c r="AA147" s="240"/>
      <c r="AT147" s="241" t="s">
        <v>168</v>
      </c>
      <c r="AU147" s="241" t="s">
        <v>119</v>
      </c>
      <c r="AV147" s="10" t="s">
        <v>94</v>
      </c>
      <c r="AW147" s="10" t="s">
        <v>42</v>
      </c>
      <c r="AX147" s="10" t="s">
        <v>86</v>
      </c>
      <c r="AY147" s="241" t="s">
        <v>160</v>
      </c>
    </row>
    <row r="148" s="10" customFormat="1" ht="16.5" customHeight="1">
      <c r="B148" s="233"/>
      <c r="C148" s="234"/>
      <c r="D148" s="234"/>
      <c r="E148" s="235" t="s">
        <v>35</v>
      </c>
      <c r="F148" s="242" t="s">
        <v>169</v>
      </c>
      <c r="G148" s="234"/>
      <c r="H148" s="234"/>
      <c r="I148" s="234"/>
      <c r="J148" s="234"/>
      <c r="K148" s="235" t="s">
        <v>35</v>
      </c>
      <c r="L148" s="234"/>
      <c r="M148" s="234"/>
      <c r="N148" s="234"/>
      <c r="O148" s="234"/>
      <c r="P148" s="234"/>
      <c r="Q148" s="234"/>
      <c r="R148" s="238"/>
      <c r="T148" s="239"/>
      <c r="U148" s="234"/>
      <c r="V148" s="234"/>
      <c r="W148" s="234"/>
      <c r="X148" s="234"/>
      <c r="Y148" s="234"/>
      <c r="Z148" s="234"/>
      <c r="AA148" s="240"/>
      <c r="AT148" s="241" t="s">
        <v>168</v>
      </c>
      <c r="AU148" s="241" t="s">
        <v>119</v>
      </c>
      <c r="AV148" s="10" t="s">
        <v>94</v>
      </c>
      <c r="AW148" s="10" t="s">
        <v>42</v>
      </c>
      <c r="AX148" s="10" t="s">
        <v>86</v>
      </c>
      <c r="AY148" s="241" t="s">
        <v>160</v>
      </c>
    </row>
    <row r="149" s="11" customFormat="1" ht="16.5" customHeight="1">
      <c r="B149" s="243"/>
      <c r="C149" s="244"/>
      <c r="D149" s="244"/>
      <c r="E149" s="245" t="s">
        <v>35</v>
      </c>
      <c r="F149" s="246" t="s">
        <v>194</v>
      </c>
      <c r="G149" s="244"/>
      <c r="H149" s="244"/>
      <c r="I149" s="244"/>
      <c r="J149" s="244"/>
      <c r="K149" s="247">
        <v>285.15800000000002</v>
      </c>
      <c r="L149" s="244"/>
      <c r="M149" s="244"/>
      <c r="N149" s="244"/>
      <c r="O149" s="244"/>
      <c r="P149" s="244"/>
      <c r="Q149" s="244"/>
      <c r="R149" s="248"/>
      <c r="T149" s="249"/>
      <c r="U149" s="244"/>
      <c r="V149" s="244"/>
      <c r="W149" s="244"/>
      <c r="X149" s="244"/>
      <c r="Y149" s="244"/>
      <c r="Z149" s="244"/>
      <c r="AA149" s="250"/>
      <c r="AT149" s="251" t="s">
        <v>168</v>
      </c>
      <c r="AU149" s="251" t="s">
        <v>119</v>
      </c>
      <c r="AV149" s="11" t="s">
        <v>119</v>
      </c>
      <c r="AW149" s="11" t="s">
        <v>42</v>
      </c>
      <c r="AX149" s="11" t="s">
        <v>86</v>
      </c>
      <c r="AY149" s="251" t="s">
        <v>160</v>
      </c>
    </row>
    <row r="150" s="13" customFormat="1" ht="16.5" customHeight="1">
      <c r="B150" s="261"/>
      <c r="C150" s="262"/>
      <c r="D150" s="262"/>
      <c r="E150" s="263" t="s">
        <v>35</v>
      </c>
      <c r="F150" s="264" t="s">
        <v>175</v>
      </c>
      <c r="G150" s="262"/>
      <c r="H150" s="262"/>
      <c r="I150" s="262"/>
      <c r="J150" s="262"/>
      <c r="K150" s="265">
        <v>285.15800000000002</v>
      </c>
      <c r="L150" s="262"/>
      <c r="M150" s="262"/>
      <c r="N150" s="262"/>
      <c r="O150" s="262"/>
      <c r="P150" s="262"/>
      <c r="Q150" s="262"/>
      <c r="R150" s="266"/>
      <c r="T150" s="267"/>
      <c r="U150" s="262"/>
      <c r="V150" s="262"/>
      <c r="W150" s="262"/>
      <c r="X150" s="262"/>
      <c r="Y150" s="262"/>
      <c r="Z150" s="262"/>
      <c r="AA150" s="268"/>
      <c r="AT150" s="269" t="s">
        <v>168</v>
      </c>
      <c r="AU150" s="269" t="s">
        <v>119</v>
      </c>
      <c r="AV150" s="13" t="s">
        <v>165</v>
      </c>
      <c r="AW150" s="13" t="s">
        <v>42</v>
      </c>
      <c r="AX150" s="13" t="s">
        <v>94</v>
      </c>
      <c r="AY150" s="269" t="s">
        <v>160</v>
      </c>
    </row>
    <row r="151" s="1" customFormat="1" ht="16.5" customHeight="1">
      <c r="B151" s="49"/>
      <c r="C151" s="222" t="s">
        <v>195</v>
      </c>
      <c r="D151" s="222" t="s">
        <v>161</v>
      </c>
      <c r="E151" s="223" t="s">
        <v>196</v>
      </c>
      <c r="F151" s="224" t="s">
        <v>197</v>
      </c>
      <c r="G151" s="224"/>
      <c r="H151" s="224"/>
      <c r="I151" s="224"/>
      <c r="J151" s="225" t="s">
        <v>198</v>
      </c>
      <c r="K151" s="226">
        <v>427.21600000000001</v>
      </c>
      <c r="L151" s="227">
        <v>0</v>
      </c>
      <c r="M151" s="228"/>
      <c r="N151" s="229">
        <f>ROUND(L151*K151,2)</f>
        <v>0</v>
      </c>
      <c r="O151" s="229"/>
      <c r="P151" s="229"/>
      <c r="Q151" s="229"/>
      <c r="R151" s="51"/>
      <c r="T151" s="230" t="s">
        <v>35</v>
      </c>
      <c r="U151" s="59" t="s">
        <v>51</v>
      </c>
      <c r="V151" s="50"/>
      <c r="W151" s="231">
        <f>V151*K151</f>
        <v>0</v>
      </c>
      <c r="X151" s="231">
        <v>0</v>
      </c>
      <c r="Y151" s="231">
        <f>X151*K151</f>
        <v>0</v>
      </c>
      <c r="Z151" s="231">
        <v>0.040000000000000001</v>
      </c>
      <c r="AA151" s="232">
        <f>Z151*K151</f>
        <v>17.088640000000002</v>
      </c>
      <c r="AR151" s="24" t="s">
        <v>165</v>
      </c>
      <c r="AT151" s="24" t="s">
        <v>161</v>
      </c>
      <c r="AU151" s="24" t="s">
        <v>119</v>
      </c>
      <c r="AY151" s="24" t="s">
        <v>160</v>
      </c>
      <c r="BE151" s="145">
        <f>IF(U151="základní",N151,0)</f>
        <v>0</v>
      </c>
      <c r="BF151" s="145">
        <f>IF(U151="snížená",N151,0)</f>
        <v>0</v>
      </c>
      <c r="BG151" s="145">
        <f>IF(U151="zákl. přenesená",N151,0)</f>
        <v>0</v>
      </c>
      <c r="BH151" s="145">
        <f>IF(U151="sníž. přenesená",N151,0)</f>
        <v>0</v>
      </c>
      <c r="BI151" s="145">
        <f>IF(U151="nulová",N151,0)</f>
        <v>0</v>
      </c>
      <c r="BJ151" s="24" t="s">
        <v>94</v>
      </c>
      <c r="BK151" s="145">
        <f>ROUND(L151*K151,2)</f>
        <v>0</v>
      </c>
      <c r="BL151" s="24" t="s">
        <v>165</v>
      </c>
      <c r="BM151" s="24" t="s">
        <v>199</v>
      </c>
    </row>
    <row r="152" s="10" customFormat="1" ht="16.5" customHeight="1">
      <c r="B152" s="233"/>
      <c r="C152" s="234"/>
      <c r="D152" s="234"/>
      <c r="E152" s="235" t="s">
        <v>35</v>
      </c>
      <c r="F152" s="236" t="s">
        <v>200</v>
      </c>
      <c r="G152" s="237"/>
      <c r="H152" s="237"/>
      <c r="I152" s="237"/>
      <c r="J152" s="234"/>
      <c r="K152" s="235" t="s">
        <v>35</v>
      </c>
      <c r="L152" s="234"/>
      <c r="M152" s="234"/>
      <c r="N152" s="234"/>
      <c r="O152" s="234"/>
      <c r="P152" s="234"/>
      <c r="Q152" s="234"/>
      <c r="R152" s="238"/>
      <c r="T152" s="239"/>
      <c r="U152" s="234"/>
      <c r="V152" s="234"/>
      <c r="W152" s="234"/>
      <c r="X152" s="234"/>
      <c r="Y152" s="234"/>
      <c r="Z152" s="234"/>
      <c r="AA152" s="240"/>
      <c r="AT152" s="241" t="s">
        <v>168</v>
      </c>
      <c r="AU152" s="241" t="s">
        <v>119</v>
      </c>
      <c r="AV152" s="10" t="s">
        <v>94</v>
      </c>
      <c r="AW152" s="10" t="s">
        <v>42</v>
      </c>
      <c r="AX152" s="10" t="s">
        <v>86</v>
      </c>
      <c r="AY152" s="241" t="s">
        <v>160</v>
      </c>
    </row>
    <row r="153" s="10" customFormat="1" ht="16.5" customHeight="1">
      <c r="B153" s="233"/>
      <c r="C153" s="234"/>
      <c r="D153" s="234"/>
      <c r="E153" s="235" t="s">
        <v>35</v>
      </c>
      <c r="F153" s="242" t="s">
        <v>169</v>
      </c>
      <c r="G153" s="234"/>
      <c r="H153" s="234"/>
      <c r="I153" s="234"/>
      <c r="J153" s="234"/>
      <c r="K153" s="235" t="s">
        <v>35</v>
      </c>
      <c r="L153" s="234"/>
      <c r="M153" s="234"/>
      <c r="N153" s="234"/>
      <c r="O153" s="234"/>
      <c r="P153" s="234"/>
      <c r="Q153" s="234"/>
      <c r="R153" s="238"/>
      <c r="T153" s="239"/>
      <c r="U153" s="234"/>
      <c r="V153" s="234"/>
      <c r="W153" s="234"/>
      <c r="X153" s="234"/>
      <c r="Y153" s="234"/>
      <c r="Z153" s="234"/>
      <c r="AA153" s="240"/>
      <c r="AT153" s="241" t="s">
        <v>168</v>
      </c>
      <c r="AU153" s="241" t="s">
        <v>119</v>
      </c>
      <c r="AV153" s="10" t="s">
        <v>94</v>
      </c>
      <c r="AW153" s="10" t="s">
        <v>42</v>
      </c>
      <c r="AX153" s="10" t="s">
        <v>86</v>
      </c>
      <c r="AY153" s="241" t="s">
        <v>160</v>
      </c>
    </row>
    <row r="154" s="11" customFormat="1" ht="38.25" customHeight="1">
      <c r="B154" s="243"/>
      <c r="C154" s="244"/>
      <c r="D154" s="244"/>
      <c r="E154" s="245" t="s">
        <v>35</v>
      </c>
      <c r="F154" s="246" t="s">
        <v>201</v>
      </c>
      <c r="G154" s="244"/>
      <c r="H154" s="244"/>
      <c r="I154" s="244"/>
      <c r="J154" s="244"/>
      <c r="K154" s="247">
        <v>237.542</v>
      </c>
      <c r="L154" s="244"/>
      <c r="M154" s="244"/>
      <c r="N154" s="244"/>
      <c r="O154" s="244"/>
      <c r="P154" s="244"/>
      <c r="Q154" s="244"/>
      <c r="R154" s="248"/>
      <c r="T154" s="249"/>
      <c r="U154" s="244"/>
      <c r="V154" s="244"/>
      <c r="W154" s="244"/>
      <c r="X154" s="244"/>
      <c r="Y154" s="244"/>
      <c r="Z154" s="244"/>
      <c r="AA154" s="250"/>
      <c r="AT154" s="251" t="s">
        <v>168</v>
      </c>
      <c r="AU154" s="251" t="s">
        <v>119</v>
      </c>
      <c r="AV154" s="11" t="s">
        <v>119</v>
      </c>
      <c r="AW154" s="11" t="s">
        <v>42</v>
      </c>
      <c r="AX154" s="11" t="s">
        <v>86</v>
      </c>
      <c r="AY154" s="251" t="s">
        <v>160</v>
      </c>
    </row>
    <row r="155" s="12" customFormat="1" ht="16.5" customHeight="1">
      <c r="B155" s="252"/>
      <c r="C155" s="253"/>
      <c r="D155" s="253"/>
      <c r="E155" s="254" t="s">
        <v>35</v>
      </c>
      <c r="F155" s="255" t="s">
        <v>173</v>
      </c>
      <c r="G155" s="253"/>
      <c r="H155" s="253"/>
      <c r="I155" s="253"/>
      <c r="J155" s="253"/>
      <c r="K155" s="256">
        <v>237.542</v>
      </c>
      <c r="L155" s="253"/>
      <c r="M155" s="253"/>
      <c r="N155" s="253"/>
      <c r="O155" s="253"/>
      <c r="P155" s="253"/>
      <c r="Q155" s="253"/>
      <c r="R155" s="257"/>
      <c r="T155" s="258"/>
      <c r="U155" s="253"/>
      <c r="V155" s="253"/>
      <c r="W155" s="253"/>
      <c r="X155" s="253"/>
      <c r="Y155" s="253"/>
      <c r="Z155" s="253"/>
      <c r="AA155" s="259"/>
      <c r="AT155" s="260" t="s">
        <v>168</v>
      </c>
      <c r="AU155" s="260" t="s">
        <v>119</v>
      </c>
      <c r="AV155" s="12" t="s">
        <v>174</v>
      </c>
      <c r="AW155" s="12" t="s">
        <v>42</v>
      </c>
      <c r="AX155" s="12" t="s">
        <v>86</v>
      </c>
      <c r="AY155" s="260" t="s">
        <v>160</v>
      </c>
    </row>
    <row r="156" s="10" customFormat="1" ht="16.5" customHeight="1">
      <c r="B156" s="233"/>
      <c r="C156" s="234"/>
      <c r="D156" s="234"/>
      <c r="E156" s="235" t="s">
        <v>35</v>
      </c>
      <c r="F156" s="242" t="s">
        <v>202</v>
      </c>
      <c r="G156" s="234"/>
      <c r="H156" s="234"/>
      <c r="I156" s="234"/>
      <c r="J156" s="234"/>
      <c r="K156" s="235" t="s">
        <v>35</v>
      </c>
      <c r="L156" s="234"/>
      <c r="M156" s="234"/>
      <c r="N156" s="234"/>
      <c r="O156" s="234"/>
      <c r="P156" s="234"/>
      <c r="Q156" s="234"/>
      <c r="R156" s="238"/>
      <c r="T156" s="239"/>
      <c r="U156" s="234"/>
      <c r="V156" s="234"/>
      <c r="W156" s="234"/>
      <c r="X156" s="234"/>
      <c r="Y156" s="234"/>
      <c r="Z156" s="234"/>
      <c r="AA156" s="240"/>
      <c r="AT156" s="241" t="s">
        <v>168</v>
      </c>
      <c r="AU156" s="241" t="s">
        <v>119</v>
      </c>
      <c r="AV156" s="10" t="s">
        <v>94</v>
      </c>
      <c r="AW156" s="10" t="s">
        <v>42</v>
      </c>
      <c r="AX156" s="10" t="s">
        <v>86</v>
      </c>
      <c r="AY156" s="241" t="s">
        <v>160</v>
      </c>
    </row>
    <row r="157" s="11" customFormat="1" ht="16.5" customHeight="1">
      <c r="B157" s="243"/>
      <c r="C157" s="244"/>
      <c r="D157" s="244"/>
      <c r="E157" s="245" t="s">
        <v>35</v>
      </c>
      <c r="F157" s="246" t="s">
        <v>203</v>
      </c>
      <c r="G157" s="244"/>
      <c r="H157" s="244"/>
      <c r="I157" s="244"/>
      <c r="J157" s="244"/>
      <c r="K157" s="247">
        <v>53.409999999999997</v>
      </c>
      <c r="L157" s="244"/>
      <c r="M157" s="244"/>
      <c r="N157" s="244"/>
      <c r="O157" s="244"/>
      <c r="P157" s="244"/>
      <c r="Q157" s="244"/>
      <c r="R157" s="248"/>
      <c r="T157" s="249"/>
      <c r="U157" s="244"/>
      <c r="V157" s="244"/>
      <c r="W157" s="244"/>
      <c r="X157" s="244"/>
      <c r="Y157" s="244"/>
      <c r="Z157" s="244"/>
      <c r="AA157" s="250"/>
      <c r="AT157" s="251" t="s">
        <v>168</v>
      </c>
      <c r="AU157" s="251" t="s">
        <v>119</v>
      </c>
      <c r="AV157" s="11" t="s">
        <v>119</v>
      </c>
      <c r="AW157" s="11" t="s">
        <v>42</v>
      </c>
      <c r="AX157" s="11" t="s">
        <v>86</v>
      </c>
      <c r="AY157" s="251" t="s">
        <v>160</v>
      </c>
    </row>
    <row r="158" s="12" customFormat="1" ht="16.5" customHeight="1">
      <c r="B158" s="252"/>
      <c r="C158" s="253"/>
      <c r="D158" s="253"/>
      <c r="E158" s="254" t="s">
        <v>35</v>
      </c>
      <c r="F158" s="255" t="s">
        <v>173</v>
      </c>
      <c r="G158" s="253"/>
      <c r="H158" s="253"/>
      <c r="I158" s="253"/>
      <c r="J158" s="253"/>
      <c r="K158" s="256">
        <v>53.409999999999997</v>
      </c>
      <c r="L158" s="253"/>
      <c r="M158" s="253"/>
      <c r="N158" s="253"/>
      <c r="O158" s="253"/>
      <c r="P158" s="253"/>
      <c r="Q158" s="253"/>
      <c r="R158" s="257"/>
      <c r="T158" s="258"/>
      <c r="U158" s="253"/>
      <c r="V158" s="253"/>
      <c r="W158" s="253"/>
      <c r="X158" s="253"/>
      <c r="Y158" s="253"/>
      <c r="Z158" s="253"/>
      <c r="AA158" s="259"/>
      <c r="AT158" s="260" t="s">
        <v>168</v>
      </c>
      <c r="AU158" s="260" t="s">
        <v>119</v>
      </c>
      <c r="AV158" s="12" t="s">
        <v>174</v>
      </c>
      <c r="AW158" s="12" t="s">
        <v>42</v>
      </c>
      <c r="AX158" s="12" t="s">
        <v>86</v>
      </c>
      <c r="AY158" s="260" t="s">
        <v>160</v>
      </c>
    </row>
    <row r="159" s="10" customFormat="1" ht="25.5" customHeight="1">
      <c r="B159" s="233"/>
      <c r="C159" s="234"/>
      <c r="D159" s="234"/>
      <c r="E159" s="235" t="s">
        <v>35</v>
      </c>
      <c r="F159" s="242" t="s">
        <v>204</v>
      </c>
      <c r="G159" s="234"/>
      <c r="H159" s="234"/>
      <c r="I159" s="234"/>
      <c r="J159" s="234"/>
      <c r="K159" s="235" t="s">
        <v>35</v>
      </c>
      <c r="L159" s="234"/>
      <c r="M159" s="234"/>
      <c r="N159" s="234"/>
      <c r="O159" s="234"/>
      <c r="P159" s="234"/>
      <c r="Q159" s="234"/>
      <c r="R159" s="238"/>
      <c r="T159" s="239"/>
      <c r="U159" s="234"/>
      <c r="V159" s="234"/>
      <c r="W159" s="234"/>
      <c r="X159" s="234"/>
      <c r="Y159" s="234"/>
      <c r="Z159" s="234"/>
      <c r="AA159" s="240"/>
      <c r="AT159" s="241" t="s">
        <v>168</v>
      </c>
      <c r="AU159" s="241" t="s">
        <v>119</v>
      </c>
      <c r="AV159" s="10" t="s">
        <v>94</v>
      </c>
      <c r="AW159" s="10" t="s">
        <v>42</v>
      </c>
      <c r="AX159" s="10" t="s">
        <v>86</v>
      </c>
      <c r="AY159" s="241" t="s">
        <v>160</v>
      </c>
    </row>
    <row r="160" s="11" customFormat="1" ht="25.5" customHeight="1">
      <c r="B160" s="243"/>
      <c r="C160" s="244"/>
      <c r="D160" s="244"/>
      <c r="E160" s="245" t="s">
        <v>35</v>
      </c>
      <c r="F160" s="246" t="s">
        <v>205</v>
      </c>
      <c r="G160" s="244"/>
      <c r="H160" s="244"/>
      <c r="I160" s="244"/>
      <c r="J160" s="244"/>
      <c r="K160" s="247">
        <v>136.26400000000001</v>
      </c>
      <c r="L160" s="244"/>
      <c r="M160" s="244"/>
      <c r="N160" s="244"/>
      <c r="O160" s="244"/>
      <c r="P160" s="244"/>
      <c r="Q160" s="244"/>
      <c r="R160" s="248"/>
      <c r="T160" s="249"/>
      <c r="U160" s="244"/>
      <c r="V160" s="244"/>
      <c r="W160" s="244"/>
      <c r="X160" s="244"/>
      <c r="Y160" s="244"/>
      <c r="Z160" s="244"/>
      <c r="AA160" s="250"/>
      <c r="AT160" s="251" t="s">
        <v>168</v>
      </c>
      <c r="AU160" s="251" t="s">
        <v>119</v>
      </c>
      <c r="AV160" s="11" t="s">
        <v>119</v>
      </c>
      <c r="AW160" s="11" t="s">
        <v>42</v>
      </c>
      <c r="AX160" s="11" t="s">
        <v>86</v>
      </c>
      <c r="AY160" s="251" t="s">
        <v>160</v>
      </c>
    </row>
    <row r="161" s="13" customFormat="1" ht="16.5" customHeight="1">
      <c r="B161" s="261"/>
      <c r="C161" s="262"/>
      <c r="D161" s="262"/>
      <c r="E161" s="263" t="s">
        <v>35</v>
      </c>
      <c r="F161" s="264" t="s">
        <v>175</v>
      </c>
      <c r="G161" s="262"/>
      <c r="H161" s="262"/>
      <c r="I161" s="262"/>
      <c r="J161" s="262"/>
      <c r="K161" s="265">
        <v>427.21600000000001</v>
      </c>
      <c r="L161" s="262"/>
      <c r="M161" s="262"/>
      <c r="N161" s="262"/>
      <c r="O161" s="262"/>
      <c r="P161" s="262"/>
      <c r="Q161" s="262"/>
      <c r="R161" s="266"/>
      <c r="T161" s="267"/>
      <c r="U161" s="262"/>
      <c r="V161" s="262"/>
      <c r="W161" s="262"/>
      <c r="X161" s="262"/>
      <c r="Y161" s="262"/>
      <c r="Z161" s="262"/>
      <c r="AA161" s="268"/>
      <c r="AT161" s="269" t="s">
        <v>168</v>
      </c>
      <c r="AU161" s="269" t="s">
        <v>119</v>
      </c>
      <c r="AV161" s="13" t="s">
        <v>165</v>
      </c>
      <c r="AW161" s="13" t="s">
        <v>42</v>
      </c>
      <c r="AX161" s="13" t="s">
        <v>94</v>
      </c>
      <c r="AY161" s="269" t="s">
        <v>160</v>
      </c>
    </row>
    <row r="162" s="1" customFormat="1" ht="25.5" customHeight="1">
      <c r="B162" s="49"/>
      <c r="C162" s="222" t="s">
        <v>206</v>
      </c>
      <c r="D162" s="222" t="s">
        <v>161</v>
      </c>
      <c r="E162" s="223" t="s">
        <v>207</v>
      </c>
      <c r="F162" s="224" t="s">
        <v>208</v>
      </c>
      <c r="G162" s="224"/>
      <c r="H162" s="224"/>
      <c r="I162" s="224"/>
      <c r="J162" s="225" t="s">
        <v>209</v>
      </c>
      <c r="K162" s="226">
        <v>301.47300000000001</v>
      </c>
      <c r="L162" s="227">
        <v>0</v>
      </c>
      <c r="M162" s="228"/>
      <c r="N162" s="229">
        <f>ROUND(L162*K162,2)</f>
        <v>0</v>
      </c>
      <c r="O162" s="229"/>
      <c r="P162" s="229"/>
      <c r="Q162" s="229"/>
      <c r="R162" s="51"/>
      <c r="T162" s="230" t="s">
        <v>35</v>
      </c>
      <c r="U162" s="59" t="s">
        <v>51</v>
      </c>
      <c r="V162" s="50"/>
      <c r="W162" s="231">
        <f>V162*K162</f>
        <v>0</v>
      </c>
      <c r="X162" s="231">
        <v>0</v>
      </c>
      <c r="Y162" s="231">
        <f>X162*K162</f>
        <v>0</v>
      </c>
      <c r="Z162" s="231">
        <v>0</v>
      </c>
      <c r="AA162" s="232">
        <f>Z162*K162</f>
        <v>0</v>
      </c>
      <c r="AR162" s="24" t="s">
        <v>165</v>
      </c>
      <c r="AT162" s="24" t="s">
        <v>161</v>
      </c>
      <c r="AU162" s="24" t="s">
        <v>119</v>
      </c>
      <c r="AY162" s="24" t="s">
        <v>160</v>
      </c>
      <c r="BE162" s="145">
        <f>IF(U162="základní",N162,0)</f>
        <v>0</v>
      </c>
      <c r="BF162" s="145">
        <f>IF(U162="snížená",N162,0)</f>
        <v>0</v>
      </c>
      <c r="BG162" s="145">
        <f>IF(U162="zákl. přenesená",N162,0)</f>
        <v>0</v>
      </c>
      <c r="BH162" s="145">
        <f>IF(U162="sníž. přenesená",N162,0)</f>
        <v>0</v>
      </c>
      <c r="BI162" s="145">
        <f>IF(U162="nulová",N162,0)</f>
        <v>0</v>
      </c>
      <c r="BJ162" s="24" t="s">
        <v>94</v>
      </c>
      <c r="BK162" s="145">
        <f>ROUND(L162*K162,2)</f>
        <v>0</v>
      </c>
      <c r="BL162" s="24" t="s">
        <v>165</v>
      </c>
      <c r="BM162" s="24" t="s">
        <v>210</v>
      </c>
    </row>
    <row r="163" s="1" customFormat="1" ht="36" customHeight="1">
      <c r="B163" s="49"/>
      <c r="C163" s="50"/>
      <c r="D163" s="50"/>
      <c r="E163" s="50"/>
      <c r="F163" s="270" t="s">
        <v>211</v>
      </c>
      <c r="G163" s="70"/>
      <c r="H163" s="70"/>
      <c r="I163" s="70"/>
      <c r="J163" s="50"/>
      <c r="K163" s="50"/>
      <c r="L163" s="50"/>
      <c r="M163" s="50"/>
      <c r="N163" s="50"/>
      <c r="O163" s="50"/>
      <c r="P163" s="50"/>
      <c r="Q163" s="50"/>
      <c r="R163" s="51"/>
      <c r="T163" s="193"/>
      <c r="U163" s="50"/>
      <c r="V163" s="50"/>
      <c r="W163" s="50"/>
      <c r="X163" s="50"/>
      <c r="Y163" s="50"/>
      <c r="Z163" s="50"/>
      <c r="AA163" s="103"/>
      <c r="AT163" s="24" t="s">
        <v>212</v>
      </c>
      <c r="AU163" s="24" t="s">
        <v>119</v>
      </c>
    </row>
    <row r="164" s="10" customFormat="1" ht="16.5" customHeight="1">
      <c r="B164" s="233"/>
      <c r="C164" s="234"/>
      <c r="D164" s="234"/>
      <c r="E164" s="235" t="s">
        <v>35</v>
      </c>
      <c r="F164" s="242" t="s">
        <v>213</v>
      </c>
      <c r="G164" s="234"/>
      <c r="H164" s="234"/>
      <c r="I164" s="234"/>
      <c r="J164" s="234"/>
      <c r="K164" s="235" t="s">
        <v>35</v>
      </c>
      <c r="L164" s="234"/>
      <c r="M164" s="234"/>
      <c r="N164" s="234"/>
      <c r="O164" s="234"/>
      <c r="P164" s="234"/>
      <c r="Q164" s="234"/>
      <c r="R164" s="238"/>
      <c r="T164" s="239"/>
      <c r="U164" s="234"/>
      <c r="V164" s="234"/>
      <c r="W164" s="234"/>
      <c r="X164" s="234"/>
      <c r="Y164" s="234"/>
      <c r="Z164" s="234"/>
      <c r="AA164" s="240"/>
      <c r="AT164" s="241" t="s">
        <v>168</v>
      </c>
      <c r="AU164" s="241" t="s">
        <v>119</v>
      </c>
      <c r="AV164" s="10" t="s">
        <v>94</v>
      </c>
      <c r="AW164" s="10" t="s">
        <v>42</v>
      </c>
      <c r="AX164" s="10" t="s">
        <v>86</v>
      </c>
      <c r="AY164" s="241" t="s">
        <v>160</v>
      </c>
    </row>
    <row r="165" s="10" customFormat="1" ht="16.5" customHeight="1">
      <c r="B165" s="233"/>
      <c r="C165" s="234"/>
      <c r="D165" s="234"/>
      <c r="E165" s="235" t="s">
        <v>35</v>
      </c>
      <c r="F165" s="242" t="s">
        <v>169</v>
      </c>
      <c r="G165" s="234"/>
      <c r="H165" s="234"/>
      <c r="I165" s="234"/>
      <c r="J165" s="234"/>
      <c r="K165" s="235" t="s">
        <v>35</v>
      </c>
      <c r="L165" s="234"/>
      <c r="M165" s="234"/>
      <c r="N165" s="234"/>
      <c r="O165" s="234"/>
      <c r="P165" s="234"/>
      <c r="Q165" s="234"/>
      <c r="R165" s="238"/>
      <c r="T165" s="239"/>
      <c r="U165" s="234"/>
      <c r="V165" s="234"/>
      <c r="W165" s="234"/>
      <c r="X165" s="234"/>
      <c r="Y165" s="234"/>
      <c r="Z165" s="234"/>
      <c r="AA165" s="240"/>
      <c r="AT165" s="241" t="s">
        <v>168</v>
      </c>
      <c r="AU165" s="241" t="s">
        <v>119</v>
      </c>
      <c r="AV165" s="10" t="s">
        <v>94</v>
      </c>
      <c r="AW165" s="10" t="s">
        <v>42</v>
      </c>
      <c r="AX165" s="10" t="s">
        <v>86</v>
      </c>
      <c r="AY165" s="241" t="s">
        <v>160</v>
      </c>
    </row>
    <row r="166" s="11" customFormat="1" ht="16.5" customHeight="1">
      <c r="B166" s="243"/>
      <c r="C166" s="244"/>
      <c r="D166" s="244"/>
      <c r="E166" s="245" t="s">
        <v>35</v>
      </c>
      <c r="F166" s="246" t="s">
        <v>214</v>
      </c>
      <c r="G166" s="244"/>
      <c r="H166" s="244"/>
      <c r="I166" s="244"/>
      <c r="J166" s="244"/>
      <c r="K166" s="247">
        <v>884.76400000000001</v>
      </c>
      <c r="L166" s="244"/>
      <c r="M166" s="244"/>
      <c r="N166" s="244"/>
      <c r="O166" s="244"/>
      <c r="P166" s="244"/>
      <c r="Q166" s="244"/>
      <c r="R166" s="248"/>
      <c r="T166" s="249"/>
      <c r="U166" s="244"/>
      <c r="V166" s="244"/>
      <c r="W166" s="244"/>
      <c r="X166" s="244"/>
      <c r="Y166" s="244"/>
      <c r="Z166" s="244"/>
      <c r="AA166" s="250"/>
      <c r="AT166" s="251" t="s">
        <v>168</v>
      </c>
      <c r="AU166" s="251" t="s">
        <v>119</v>
      </c>
      <c r="AV166" s="11" t="s">
        <v>119</v>
      </c>
      <c r="AW166" s="11" t="s">
        <v>42</v>
      </c>
      <c r="AX166" s="11" t="s">
        <v>86</v>
      </c>
      <c r="AY166" s="251" t="s">
        <v>160</v>
      </c>
    </row>
    <row r="167" s="10" customFormat="1" ht="16.5" customHeight="1">
      <c r="B167" s="233"/>
      <c r="C167" s="234"/>
      <c r="D167" s="234"/>
      <c r="E167" s="235" t="s">
        <v>35</v>
      </c>
      <c r="F167" s="242" t="s">
        <v>171</v>
      </c>
      <c r="G167" s="234"/>
      <c r="H167" s="234"/>
      <c r="I167" s="234"/>
      <c r="J167" s="234"/>
      <c r="K167" s="235" t="s">
        <v>35</v>
      </c>
      <c r="L167" s="234"/>
      <c r="M167" s="234"/>
      <c r="N167" s="234"/>
      <c r="O167" s="234"/>
      <c r="P167" s="234"/>
      <c r="Q167" s="234"/>
      <c r="R167" s="238"/>
      <c r="T167" s="239"/>
      <c r="U167" s="234"/>
      <c r="V167" s="234"/>
      <c r="W167" s="234"/>
      <c r="X167" s="234"/>
      <c r="Y167" s="234"/>
      <c r="Z167" s="234"/>
      <c r="AA167" s="240"/>
      <c r="AT167" s="241" t="s">
        <v>168</v>
      </c>
      <c r="AU167" s="241" t="s">
        <v>119</v>
      </c>
      <c r="AV167" s="10" t="s">
        <v>94</v>
      </c>
      <c r="AW167" s="10" t="s">
        <v>42</v>
      </c>
      <c r="AX167" s="10" t="s">
        <v>86</v>
      </c>
      <c r="AY167" s="241" t="s">
        <v>160</v>
      </c>
    </row>
    <row r="168" s="11" customFormat="1" ht="16.5" customHeight="1">
      <c r="B168" s="243"/>
      <c r="C168" s="244"/>
      <c r="D168" s="244"/>
      <c r="E168" s="245" t="s">
        <v>35</v>
      </c>
      <c r="F168" s="246" t="s">
        <v>172</v>
      </c>
      <c r="G168" s="244"/>
      <c r="H168" s="244"/>
      <c r="I168" s="244"/>
      <c r="J168" s="244"/>
      <c r="K168" s="247">
        <v>-583.29100000000005</v>
      </c>
      <c r="L168" s="244"/>
      <c r="M168" s="244"/>
      <c r="N168" s="244"/>
      <c r="O168" s="244"/>
      <c r="P168" s="244"/>
      <c r="Q168" s="244"/>
      <c r="R168" s="248"/>
      <c r="T168" s="249"/>
      <c r="U168" s="244"/>
      <c r="V168" s="244"/>
      <c r="W168" s="244"/>
      <c r="X168" s="244"/>
      <c r="Y168" s="244"/>
      <c r="Z168" s="244"/>
      <c r="AA168" s="250"/>
      <c r="AT168" s="251" t="s">
        <v>168</v>
      </c>
      <c r="AU168" s="251" t="s">
        <v>119</v>
      </c>
      <c r="AV168" s="11" t="s">
        <v>119</v>
      </c>
      <c r="AW168" s="11" t="s">
        <v>42</v>
      </c>
      <c r="AX168" s="11" t="s">
        <v>86</v>
      </c>
      <c r="AY168" s="251" t="s">
        <v>160</v>
      </c>
    </row>
    <row r="169" s="12" customFormat="1" ht="16.5" customHeight="1">
      <c r="B169" s="252"/>
      <c r="C169" s="253"/>
      <c r="D169" s="253"/>
      <c r="E169" s="254" t="s">
        <v>35</v>
      </c>
      <c r="F169" s="255" t="s">
        <v>173</v>
      </c>
      <c r="G169" s="253"/>
      <c r="H169" s="253"/>
      <c r="I169" s="253"/>
      <c r="J169" s="253"/>
      <c r="K169" s="256">
        <v>301.47300000000001</v>
      </c>
      <c r="L169" s="253"/>
      <c r="M169" s="253"/>
      <c r="N169" s="253"/>
      <c r="O169" s="253"/>
      <c r="P169" s="253"/>
      <c r="Q169" s="253"/>
      <c r="R169" s="257"/>
      <c r="T169" s="258"/>
      <c r="U169" s="253"/>
      <c r="V169" s="253"/>
      <c r="W169" s="253"/>
      <c r="X169" s="253"/>
      <c r="Y169" s="253"/>
      <c r="Z169" s="253"/>
      <c r="AA169" s="259"/>
      <c r="AT169" s="260" t="s">
        <v>168</v>
      </c>
      <c r="AU169" s="260" t="s">
        <v>119</v>
      </c>
      <c r="AV169" s="12" t="s">
        <v>174</v>
      </c>
      <c r="AW169" s="12" t="s">
        <v>42</v>
      </c>
      <c r="AX169" s="12" t="s">
        <v>86</v>
      </c>
      <c r="AY169" s="260" t="s">
        <v>160</v>
      </c>
    </row>
    <row r="170" s="13" customFormat="1" ht="16.5" customHeight="1">
      <c r="B170" s="261"/>
      <c r="C170" s="262"/>
      <c r="D170" s="262"/>
      <c r="E170" s="263" t="s">
        <v>35</v>
      </c>
      <c r="F170" s="264" t="s">
        <v>175</v>
      </c>
      <c r="G170" s="262"/>
      <c r="H170" s="262"/>
      <c r="I170" s="262"/>
      <c r="J170" s="262"/>
      <c r="K170" s="265">
        <v>301.47300000000001</v>
      </c>
      <c r="L170" s="262"/>
      <c r="M170" s="262"/>
      <c r="N170" s="262"/>
      <c r="O170" s="262"/>
      <c r="P170" s="262"/>
      <c r="Q170" s="262"/>
      <c r="R170" s="266"/>
      <c r="T170" s="267"/>
      <c r="U170" s="262"/>
      <c r="V170" s="262"/>
      <c r="W170" s="262"/>
      <c r="X170" s="262"/>
      <c r="Y170" s="262"/>
      <c r="Z170" s="262"/>
      <c r="AA170" s="268"/>
      <c r="AT170" s="269" t="s">
        <v>168</v>
      </c>
      <c r="AU170" s="269" t="s">
        <v>119</v>
      </c>
      <c r="AV170" s="13" t="s">
        <v>165</v>
      </c>
      <c r="AW170" s="13" t="s">
        <v>42</v>
      </c>
      <c r="AX170" s="13" t="s">
        <v>94</v>
      </c>
      <c r="AY170" s="269" t="s">
        <v>160</v>
      </c>
    </row>
    <row r="171" s="1" customFormat="1" ht="38.25" customHeight="1">
      <c r="B171" s="49"/>
      <c r="C171" s="222" t="s">
        <v>215</v>
      </c>
      <c r="D171" s="222" t="s">
        <v>161</v>
      </c>
      <c r="E171" s="223" t="s">
        <v>216</v>
      </c>
      <c r="F171" s="224" t="s">
        <v>217</v>
      </c>
      <c r="G171" s="224"/>
      <c r="H171" s="224"/>
      <c r="I171" s="224"/>
      <c r="J171" s="225" t="s">
        <v>209</v>
      </c>
      <c r="K171" s="226">
        <v>14.710000000000001</v>
      </c>
      <c r="L171" s="227">
        <v>0</v>
      </c>
      <c r="M171" s="228"/>
      <c r="N171" s="229">
        <f>ROUND(L171*K171,2)</f>
        <v>0</v>
      </c>
      <c r="O171" s="229"/>
      <c r="P171" s="229"/>
      <c r="Q171" s="229"/>
      <c r="R171" s="51"/>
      <c r="T171" s="230" t="s">
        <v>35</v>
      </c>
      <c r="U171" s="59" t="s">
        <v>51</v>
      </c>
      <c r="V171" s="50"/>
      <c r="W171" s="231">
        <f>V171*K171</f>
        <v>0</v>
      </c>
      <c r="X171" s="231">
        <v>0</v>
      </c>
      <c r="Y171" s="231">
        <f>X171*K171</f>
        <v>0</v>
      </c>
      <c r="Z171" s="231">
        <v>0</v>
      </c>
      <c r="AA171" s="232">
        <f>Z171*K171</f>
        <v>0</v>
      </c>
      <c r="AR171" s="24" t="s">
        <v>165</v>
      </c>
      <c r="AT171" s="24" t="s">
        <v>161</v>
      </c>
      <c r="AU171" s="24" t="s">
        <v>119</v>
      </c>
      <c r="AY171" s="24" t="s">
        <v>160</v>
      </c>
      <c r="BE171" s="145">
        <f>IF(U171="základní",N171,0)</f>
        <v>0</v>
      </c>
      <c r="BF171" s="145">
        <f>IF(U171="snížená",N171,0)</f>
        <v>0</v>
      </c>
      <c r="BG171" s="145">
        <f>IF(U171="zákl. přenesená",N171,0)</f>
        <v>0</v>
      </c>
      <c r="BH171" s="145">
        <f>IF(U171="sníž. přenesená",N171,0)</f>
        <v>0</v>
      </c>
      <c r="BI171" s="145">
        <f>IF(U171="nulová",N171,0)</f>
        <v>0</v>
      </c>
      <c r="BJ171" s="24" t="s">
        <v>94</v>
      </c>
      <c r="BK171" s="145">
        <f>ROUND(L171*K171,2)</f>
        <v>0</v>
      </c>
      <c r="BL171" s="24" t="s">
        <v>165</v>
      </c>
      <c r="BM171" s="24" t="s">
        <v>218</v>
      </c>
    </row>
    <row r="172" s="10" customFormat="1" ht="16.5" customHeight="1">
      <c r="B172" s="233"/>
      <c r="C172" s="234"/>
      <c r="D172" s="234"/>
      <c r="E172" s="235" t="s">
        <v>35</v>
      </c>
      <c r="F172" s="236" t="s">
        <v>219</v>
      </c>
      <c r="G172" s="237"/>
      <c r="H172" s="237"/>
      <c r="I172" s="237"/>
      <c r="J172" s="234"/>
      <c r="K172" s="235" t="s">
        <v>35</v>
      </c>
      <c r="L172" s="234"/>
      <c r="M172" s="234"/>
      <c r="N172" s="234"/>
      <c r="O172" s="234"/>
      <c r="P172" s="234"/>
      <c r="Q172" s="234"/>
      <c r="R172" s="238"/>
      <c r="T172" s="239"/>
      <c r="U172" s="234"/>
      <c r="V172" s="234"/>
      <c r="W172" s="234"/>
      <c r="X172" s="234"/>
      <c r="Y172" s="234"/>
      <c r="Z172" s="234"/>
      <c r="AA172" s="240"/>
      <c r="AT172" s="241" t="s">
        <v>168</v>
      </c>
      <c r="AU172" s="241" t="s">
        <v>119</v>
      </c>
      <c r="AV172" s="10" t="s">
        <v>94</v>
      </c>
      <c r="AW172" s="10" t="s">
        <v>42</v>
      </c>
      <c r="AX172" s="10" t="s">
        <v>86</v>
      </c>
      <c r="AY172" s="241" t="s">
        <v>160</v>
      </c>
    </row>
    <row r="173" s="11" customFormat="1" ht="16.5" customHeight="1">
      <c r="B173" s="243"/>
      <c r="C173" s="244"/>
      <c r="D173" s="244"/>
      <c r="E173" s="245" t="s">
        <v>35</v>
      </c>
      <c r="F173" s="246" t="s">
        <v>220</v>
      </c>
      <c r="G173" s="244"/>
      <c r="H173" s="244"/>
      <c r="I173" s="244"/>
      <c r="J173" s="244"/>
      <c r="K173" s="247">
        <v>14.710000000000001</v>
      </c>
      <c r="L173" s="244"/>
      <c r="M173" s="244"/>
      <c r="N173" s="244"/>
      <c r="O173" s="244"/>
      <c r="P173" s="244"/>
      <c r="Q173" s="244"/>
      <c r="R173" s="248"/>
      <c r="T173" s="249"/>
      <c r="U173" s="244"/>
      <c r="V173" s="244"/>
      <c r="W173" s="244"/>
      <c r="X173" s="244"/>
      <c r="Y173" s="244"/>
      <c r="Z173" s="244"/>
      <c r="AA173" s="250"/>
      <c r="AT173" s="251" t="s">
        <v>168</v>
      </c>
      <c r="AU173" s="251" t="s">
        <v>119</v>
      </c>
      <c r="AV173" s="11" t="s">
        <v>119</v>
      </c>
      <c r="AW173" s="11" t="s">
        <v>42</v>
      </c>
      <c r="AX173" s="11" t="s">
        <v>86</v>
      </c>
      <c r="AY173" s="251" t="s">
        <v>160</v>
      </c>
    </row>
    <row r="174" s="13" customFormat="1" ht="16.5" customHeight="1">
      <c r="B174" s="261"/>
      <c r="C174" s="262"/>
      <c r="D174" s="262"/>
      <c r="E174" s="263" t="s">
        <v>35</v>
      </c>
      <c r="F174" s="264" t="s">
        <v>175</v>
      </c>
      <c r="G174" s="262"/>
      <c r="H174" s="262"/>
      <c r="I174" s="262"/>
      <c r="J174" s="262"/>
      <c r="K174" s="265">
        <v>14.710000000000001</v>
      </c>
      <c r="L174" s="262"/>
      <c r="M174" s="262"/>
      <c r="N174" s="262"/>
      <c r="O174" s="262"/>
      <c r="P174" s="262"/>
      <c r="Q174" s="262"/>
      <c r="R174" s="266"/>
      <c r="T174" s="267"/>
      <c r="U174" s="262"/>
      <c r="V174" s="262"/>
      <c r="W174" s="262"/>
      <c r="X174" s="262"/>
      <c r="Y174" s="262"/>
      <c r="Z174" s="262"/>
      <c r="AA174" s="268"/>
      <c r="AT174" s="269" t="s">
        <v>168</v>
      </c>
      <c r="AU174" s="269" t="s">
        <v>119</v>
      </c>
      <c r="AV174" s="13" t="s">
        <v>165</v>
      </c>
      <c r="AW174" s="13" t="s">
        <v>42</v>
      </c>
      <c r="AX174" s="13" t="s">
        <v>94</v>
      </c>
      <c r="AY174" s="269" t="s">
        <v>160</v>
      </c>
    </row>
    <row r="175" s="1" customFormat="1" ht="38.25" customHeight="1">
      <c r="B175" s="49"/>
      <c r="C175" s="222" t="s">
        <v>221</v>
      </c>
      <c r="D175" s="222" t="s">
        <v>161</v>
      </c>
      <c r="E175" s="223" t="s">
        <v>222</v>
      </c>
      <c r="F175" s="224" t="s">
        <v>223</v>
      </c>
      <c r="G175" s="224"/>
      <c r="H175" s="224"/>
      <c r="I175" s="224"/>
      <c r="J175" s="225" t="s">
        <v>209</v>
      </c>
      <c r="K175" s="226">
        <v>14.710000000000001</v>
      </c>
      <c r="L175" s="227">
        <v>0</v>
      </c>
      <c r="M175" s="228"/>
      <c r="N175" s="229">
        <f>ROUND(L175*K175,2)</f>
        <v>0</v>
      </c>
      <c r="O175" s="229"/>
      <c r="P175" s="229"/>
      <c r="Q175" s="229"/>
      <c r="R175" s="51"/>
      <c r="T175" s="230" t="s">
        <v>35</v>
      </c>
      <c r="U175" s="59" t="s">
        <v>51</v>
      </c>
      <c r="V175" s="50"/>
      <c r="W175" s="231">
        <f>V175*K175</f>
        <v>0</v>
      </c>
      <c r="X175" s="231">
        <v>0</v>
      </c>
      <c r="Y175" s="231">
        <f>X175*K175</f>
        <v>0</v>
      </c>
      <c r="Z175" s="231">
        <v>0</v>
      </c>
      <c r="AA175" s="232">
        <f>Z175*K175</f>
        <v>0</v>
      </c>
      <c r="AR175" s="24" t="s">
        <v>165</v>
      </c>
      <c r="AT175" s="24" t="s">
        <v>161</v>
      </c>
      <c r="AU175" s="24" t="s">
        <v>119</v>
      </c>
      <c r="AY175" s="24" t="s">
        <v>160</v>
      </c>
      <c r="BE175" s="145">
        <f>IF(U175="základní",N175,0)</f>
        <v>0</v>
      </c>
      <c r="BF175" s="145">
        <f>IF(U175="snížená",N175,0)</f>
        <v>0</v>
      </c>
      <c r="BG175" s="145">
        <f>IF(U175="zákl. přenesená",N175,0)</f>
        <v>0</v>
      </c>
      <c r="BH175" s="145">
        <f>IF(U175="sníž. přenesená",N175,0)</f>
        <v>0</v>
      </c>
      <c r="BI175" s="145">
        <f>IF(U175="nulová",N175,0)</f>
        <v>0</v>
      </c>
      <c r="BJ175" s="24" t="s">
        <v>94</v>
      </c>
      <c r="BK175" s="145">
        <f>ROUND(L175*K175,2)</f>
        <v>0</v>
      </c>
      <c r="BL175" s="24" t="s">
        <v>165</v>
      </c>
      <c r="BM175" s="24" t="s">
        <v>224</v>
      </c>
    </row>
    <row r="176" s="1" customFormat="1" ht="25.5" customHeight="1">
      <c r="B176" s="49"/>
      <c r="C176" s="222" t="s">
        <v>225</v>
      </c>
      <c r="D176" s="222" t="s">
        <v>161</v>
      </c>
      <c r="E176" s="223" t="s">
        <v>226</v>
      </c>
      <c r="F176" s="224" t="s">
        <v>227</v>
      </c>
      <c r="G176" s="224"/>
      <c r="H176" s="224"/>
      <c r="I176" s="224"/>
      <c r="J176" s="225" t="s">
        <v>209</v>
      </c>
      <c r="K176" s="226">
        <v>301.47300000000001</v>
      </c>
      <c r="L176" s="227">
        <v>0</v>
      </c>
      <c r="M176" s="228"/>
      <c r="N176" s="229">
        <f>ROUND(L176*K176,2)</f>
        <v>0</v>
      </c>
      <c r="O176" s="229"/>
      <c r="P176" s="229"/>
      <c r="Q176" s="229"/>
      <c r="R176" s="51"/>
      <c r="T176" s="230" t="s">
        <v>35</v>
      </c>
      <c r="U176" s="59" t="s">
        <v>51</v>
      </c>
      <c r="V176" s="50"/>
      <c r="W176" s="231">
        <f>V176*K176</f>
        <v>0</v>
      </c>
      <c r="X176" s="231">
        <v>0</v>
      </c>
      <c r="Y176" s="231">
        <f>X176*K176</f>
        <v>0</v>
      </c>
      <c r="Z176" s="231">
        <v>0</v>
      </c>
      <c r="AA176" s="232">
        <f>Z176*K176</f>
        <v>0</v>
      </c>
      <c r="AR176" s="24" t="s">
        <v>165</v>
      </c>
      <c r="AT176" s="24" t="s">
        <v>161</v>
      </c>
      <c r="AU176" s="24" t="s">
        <v>119</v>
      </c>
      <c r="AY176" s="24" t="s">
        <v>160</v>
      </c>
      <c r="BE176" s="145">
        <f>IF(U176="základní",N176,0)</f>
        <v>0</v>
      </c>
      <c r="BF176" s="145">
        <f>IF(U176="snížená",N176,0)</f>
        <v>0</v>
      </c>
      <c r="BG176" s="145">
        <f>IF(U176="zákl. přenesená",N176,0)</f>
        <v>0</v>
      </c>
      <c r="BH176" s="145">
        <f>IF(U176="sníž. přenesená",N176,0)</f>
        <v>0</v>
      </c>
      <c r="BI176" s="145">
        <f>IF(U176="nulová",N176,0)</f>
        <v>0</v>
      </c>
      <c r="BJ176" s="24" t="s">
        <v>94</v>
      </c>
      <c r="BK176" s="145">
        <f>ROUND(L176*K176,2)</f>
        <v>0</v>
      </c>
      <c r="BL176" s="24" t="s">
        <v>165</v>
      </c>
      <c r="BM176" s="24" t="s">
        <v>228</v>
      </c>
    </row>
    <row r="177" s="10" customFormat="1" ht="25.5" customHeight="1">
      <c r="B177" s="233"/>
      <c r="C177" s="234"/>
      <c r="D177" s="234"/>
      <c r="E177" s="235" t="s">
        <v>35</v>
      </c>
      <c r="F177" s="236" t="s">
        <v>229</v>
      </c>
      <c r="G177" s="237"/>
      <c r="H177" s="237"/>
      <c r="I177" s="237"/>
      <c r="J177" s="234"/>
      <c r="K177" s="235" t="s">
        <v>35</v>
      </c>
      <c r="L177" s="234"/>
      <c r="M177" s="234"/>
      <c r="N177" s="234"/>
      <c r="O177" s="234"/>
      <c r="P177" s="234"/>
      <c r="Q177" s="234"/>
      <c r="R177" s="238"/>
      <c r="T177" s="239"/>
      <c r="U177" s="234"/>
      <c r="V177" s="234"/>
      <c r="W177" s="234"/>
      <c r="X177" s="234"/>
      <c r="Y177" s="234"/>
      <c r="Z177" s="234"/>
      <c r="AA177" s="240"/>
      <c r="AT177" s="241" t="s">
        <v>168</v>
      </c>
      <c r="AU177" s="241" t="s">
        <v>119</v>
      </c>
      <c r="AV177" s="10" t="s">
        <v>94</v>
      </c>
      <c r="AW177" s="10" t="s">
        <v>42</v>
      </c>
      <c r="AX177" s="10" t="s">
        <v>86</v>
      </c>
      <c r="AY177" s="241" t="s">
        <v>160</v>
      </c>
    </row>
    <row r="178" s="11" customFormat="1" ht="16.5" customHeight="1">
      <c r="B178" s="243"/>
      <c r="C178" s="244"/>
      <c r="D178" s="244"/>
      <c r="E178" s="245" t="s">
        <v>35</v>
      </c>
      <c r="F178" s="246" t="s">
        <v>230</v>
      </c>
      <c r="G178" s="244"/>
      <c r="H178" s="244"/>
      <c r="I178" s="244"/>
      <c r="J178" s="244"/>
      <c r="K178" s="247">
        <v>301.47300000000001</v>
      </c>
      <c r="L178" s="244"/>
      <c r="M178" s="244"/>
      <c r="N178" s="244"/>
      <c r="O178" s="244"/>
      <c r="P178" s="244"/>
      <c r="Q178" s="244"/>
      <c r="R178" s="248"/>
      <c r="T178" s="249"/>
      <c r="U178" s="244"/>
      <c r="V178" s="244"/>
      <c r="W178" s="244"/>
      <c r="X178" s="244"/>
      <c r="Y178" s="244"/>
      <c r="Z178" s="244"/>
      <c r="AA178" s="250"/>
      <c r="AT178" s="251" t="s">
        <v>168</v>
      </c>
      <c r="AU178" s="251" t="s">
        <v>119</v>
      </c>
      <c r="AV178" s="11" t="s">
        <v>119</v>
      </c>
      <c r="AW178" s="11" t="s">
        <v>42</v>
      </c>
      <c r="AX178" s="11" t="s">
        <v>86</v>
      </c>
      <c r="AY178" s="251" t="s">
        <v>160</v>
      </c>
    </row>
    <row r="179" s="13" customFormat="1" ht="16.5" customHeight="1">
      <c r="B179" s="261"/>
      <c r="C179" s="262"/>
      <c r="D179" s="262"/>
      <c r="E179" s="263" t="s">
        <v>35</v>
      </c>
      <c r="F179" s="264" t="s">
        <v>175</v>
      </c>
      <c r="G179" s="262"/>
      <c r="H179" s="262"/>
      <c r="I179" s="262"/>
      <c r="J179" s="262"/>
      <c r="K179" s="265">
        <v>301.47300000000001</v>
      </c>
      <c r="L179" s="262"/>
      <c r="M179" s="262"/>
      <c r="N179" s="262"/>
      <c r="O179" s="262"/>
      <c r="P179" s="262"/>
      <c r="Q179" s="262"/>
      <c r="R179" s="266"/>
      <c r="T179" s="267"/>
      <c r="U179" s="262"/>
      <c r="V179" s="262"/>
      <c r="W179" s="262"/>
      <c r="X179" s="262"/>
      <c r="Y179" s="262"/>
      <c r="Z179" s="262"/>
      <c r="AA179" s="268"/>
      <c r="AT179" s="269" t="s">
        <v>168</v>
      </c>
      <c r="AU179" s="269" t="s">
        <v>119</v>
      </c>
      <c r="AV179" s="13" t="s">
        <v>165</v>
      </c>
      <c r="AW179" s="13" t="s">
        <v>42</v>
      </c>
      <c r="AX179" s="13" t="s">
        <v>94</v>
      </c>
      <c r="AY179" s="269" t="s">
        <v>160</v>
      </c>
    </row>
    <row r="180" s="1" customFormat="1" ht="38.25" customHeight="1">
      <c r="B180" s="49"/>
      <c r="C180" s="222" t="s">
        <v>231</v>
      </c>
      <c r="D180" s="222" t="s">
        <v>161</v>
      </c>
      <c r="E180" s="223" t="s">
        <v>232</v>
      </c>
      <c r="F180" s="224" t="s">
        <v>233</v>
      </c>
      <c r="G180" s="224"/>
      <c r="H180" s="224"/>
      <c r="I180" s="224"/>
      <c r="J180" s="225" t="s">
        <v>209</v>
      </c>
      <c r="K180" s="226">
        <v>1205.8920000000001</v>
      </c>
      <c r="L180" s="227">
        <v>0</v>
      </c>
      <c r="M180" s="228"/>
      <c r="N180" s="229">
        <f>ROUND(L180*K180,2)</f>
        <v>0</v>
      </c>
      <c r="O180" s="229"/>
      <c r="P180" s="229"/>
      <c r="Q180" s="229"/>
      <c r="R180" s="51"/>
      <c r="T180" s="230" t="s">
        <v>35</v>
      </c>
      <c r="U180" s="59" t="s">
        <v>51</v>
      </c>
      <c r="V180" s="50"/>
      <c r="W180" s="231">
        <f>V180*K180</f>
        <v>0</v>
      </c>
      <c r="X180" s="231">
        <v>0</v>
      </c>
      <c r="Y180" s="231">
        <f>X180*K180</f>
        <v>0</v>
      </c>
      <c r="Z180" s="231">
        <v>0</v>
      </c>
      <c r="AA180" s="232">
        <f>Z180*K180</f>
        <v>0</v>
      </c>
      <c r="AR180" s="24" t="s">
        <v>165</v>
      </c>
      <c r="AT180" s="24" t="s">
        <v>161</v>
      </c>
      <c r="AU180" s="24" t="s">
        <v>119</v>
      </c>
      <c r="AY180" s="24" t="s">
        <v>160</v>
      </c>
      <c r="BE180" s="145">
        <f>IF(U180="základní",N180,0)</f>
        <v>0</v>
      </c>
      <c r="BF180" s="145">
        <f>IF(U180="snížená",N180,0)</f>
        <v>0</v>
      </c>
      <c r="BG180" s="145">
        <f>IF(U180="zákl. přenesená",N180,0)</f>
        <v>0</v>
      </c>
      <c r="BH180" s="145">
        <f>IF(U180="sníž. přenesená",N180,0)</f>
        <v>0</v>
      </c>
      <c r="BI180" s="145">
        <f>IF(U180="nulová",N180,0)</f>
        <v>0</v>
      </c>
      <c r="BJ180" s="24" t="s">
        <v>94</v>
      </c>
      <c r="BK180" s="145">
        <f>ROUND(L180*K180,2)</f>
        <v>0</v>
      </c>
      <c r="BL180" s="24" t="s">
        <v>165</v>
      </c>
      <c r="BM180" s="24" t="s">
        <v>234</v>
      </c>
    </row>
    <row r="181" s="11" customFormat="1" ht="16.5" customHeight="1">
      <c r="B181" s="243"/>
      <c r="C181" s="244"/>
      <c r="D181" s="244"/>
      <c r="E181" s="245" t="s">
        <v>35</v>
      </c>
      <c r="F181" s="271" t="s">
        <v>235</v>
      </c>
      <c r="G181" s="272"/>
      <c r="H181" s="272"/>
      <c r="I181" s="272"/>
      <c r="J181" s="244"/>
      <c r="K181" s="247">
        <v>1205.8920000000001</v>
      </c>
      <c r="L181" s="244"/>
      <c r="M181" s="244"/>
      <c r="N181" s="244"/>
      <c r="O181" s="244"/>
      <c r="P181" s="244"/>
      <c r="Q181" s="244"/>
      <c r="R181" s="248"/>
      <c r="T181" s="249"/>
      <c r="U181" s="244"/>
      <c r="V181" s="244"/>
      <c r="W181" s="244"/>
      <c r="X181" s="244"/>
      <c r="Y181" s="244"/>
      <c r="Z181" s="244"/>
      <c r="AA181" s="250"/>
      <c r="AT181" s="251" t="s">
        <v>168</v>
      </c>
      <c r="AU181" s="251" t="s">
        <v>119</v>
      </c>
      <c r="AV181" s="11" t="s">
        <v>119</v>
      </c>
      <c r="AW181" s="11" t="s">
        <v>42</v>
      </c>
      <c r="AX181" s="11" t="s">
        <v>86</v>
      </c>
      <c r="AY181" s="251" t="s">
        <v>160</v>
      </c>
    </row>
    <row r="182" s="13" customFormat="1" ht="16.5" customHeight="1">
      <c r="B182" s="261"/>
      <c r="C182" s="262"/>
      <c r="D182" s="262"/>
      <c r="E182" s="263" t="s">
        <v>35</v>
      </c>
      <c r="F182" s="264" t="s">
        <v>175</v>
      </c>
      <c r="G182" s="262"/>
      <c r="H182" s="262"/>
      <c r="I182" s="262"/>
      <c r="J182" s="262"/>
      <c r="K182" s="265">
        <v>1205.8920000000001</v>
      </c>
      <c r="L182" s="262"/>
      <c r="M182" s="262"/>
      <c r="N182" s="262"/>
      <c r="O182" s="262"/>
      <c r="P182" s="262"/>
      <c r="Q182" s="262"/>
      <c r="R182" s="266"/>
      <c r="T182" s="267"/>
      <c r="U182" s="262"/>
      <c r="V182" s="262"/>
      <c r="W182" s="262"/>
      <c r="X182" s="262"/>
      <c r="Y182" s="262"/>
      <c r="Z182" s="262"/>
      <c r="AA182" s="268"/>
      <c r="AT182" s="269" t="s">
        <v>168</v>
      </c>
      <c r="AU182" s="269" t="s">
        <v>119</v>
      </c>
      <c r="AV182" s="13" t="s">
        <v>165</v>
      </c>
      <c r="AW182" s="13" t="s">
        <v>42</v>
      </c>
      <c r="AX182" s="13" t="s">
        <v>94</v>
      </c>
      <c r="AY182" s="269" t="s">
        <v>160</v>
      </c>
    </row>
    <row r="183" s="1" customFormat="1" ht="38.25" customHeight="1">
      <c r="B183" s="49"/>
      <c r="C183" s="222" t="s">
        <v>236</v>
      </c>
      <c r="D183" s="222" t="s">
        <v>161</v>
      </c>
      <c r="E183" s="223" t="s">
        <v>237</v>
      </c>
      <c r="F183" s="224" t="s">
        <v>238</v>
      </c>
      <c r="G183" s="224"/>
      <c r="H183" s="224"/>
      <c r="I183" s="224"/>
      <c r="J183" s="225" t="s">
        <v>164</v>
      </c>
      <c r="K183" s="226">
        <v>2682.0749999999998</v>
      </c>
      <c r="L183" s="227">
        <v>0</v>
      </c>
      <c r="M183" s="228"/>
      <c r="N183" s="229">
        <f>ROUND(L183*K183,2)</f>
        <v>0</v>
      </c>
      <c r="O183" s="229"/>
      <c r="P183" s="229"/>
      <c r="Q183" s="229"/>
      <c r="R183" s="51"/>
      <c r="T183" s="230" t="s">
        <v>35</v>
      </c>
      <c r="U183" s="59" t="s">
        <v>51</v>
      </c>
      <c r="V183" s="50"/>
      <c r="W183" s="231">
        <f>V183*K183</f>
        <v>0</v>
      </c>
      <c r="X183" s="231">
        <v>0</v>
      </c>
      <c r="Y183" s="231">
        <f>X183*K183</f>
        <v>0</v>
      </c>
      <c r="Z183" s="231">
        <v>0</v>
      </c>
      <c r="AA183" s="232">
        <f>Z183*K183</f>
        <v>0</v>
      </c>
      <c r="AR183" s="24" t="s">
        <v>165</v>
      </c>
      <c r="AT183" s="24" t="s">
        <v>161</v>
      </c>
      <c r="AU183" s="24" t="s">
        <v>119</v>
      </c>
      <c r="AY183" s="24" t="s">
        <v>160</v>
      </c>
      <c r="BE183" s="145">
        <f>IF(U183="základní",N183,0)</f>
        <v>0</v>
      </c>
      <c r="BF183" s="145">
        <f>IF(U183="snížená",N183,0)</f>
        <v>0</v>
      </c>
      <c r="BG183" s="145">
        <f>IF(U183="zákl. přenesená",N183,0)</f>
        <v>0</v>
      </c>
      <c r="BH183" s="145">
        <f>IF(U183="sníž. přenesená",N183,0)</f>
        <v>0</v>
      </c>
      <c r="BI183" s="145">
        <f>IF(U183="nulová",N183,0)</f>
        <v>0</v>
      </c>
      <c r="BJ183" s="24" t="s">
        <v>94</v>
      </c>
      <c r="BK183" s="145">
        <f>ROUND(L183*K183,2)</f>
        <v>0</v>
      </c>
      <c r="BL183" s="24" t="s">
        <v>165</v>
      </c>
      <c r="BM183" s="24" t="s">
        <v>239</v>
      </c>
    </row>
    <row r="184" s="1" customFormat="1" ht="38.25" customHeight="1">
      <c r="B184" s="49"/>
      <c r="C184" s="222" t="s">
        <v>240</v>
      </c>
      <c r="D184" s="222" t="s">
        <v>161</v>
      </c>
      <c r="E184" s="223" t="s">
        <v>241</v>
      </c>
      <c r="F184" s="224" t="s">
        <v>242</v>
      </c>
      <c r="G184" s="224"/>
      <c r="H184" s="224"/>
      <c r="I184" s="224"/>
      <c r="J184" s="225" t="s">
        <v>164</v>
      </c>
      <c r="K184" s="226">
        <v>2682.0749999999998</v>
      </c>
      <c r="L184" s="227">
        <v>0</v>
      </c>
      <c r="M184" s="228"/>
      <c r="N184" s="229">
        <f>ROUND(L184*K184,2)</f>
        <v>0</v>
      </c>
      <c r="O184" s="229"/>
      <c r="P184" s="229"/>
      <c r="Q184" s="229"/>
      <c r="R184" s="51"/>
      <c r="T184" s="230" t="s">
        <v>35</v>
      </c>
      <c r="U184" s="59" t="s">
        <v>51</v>
      </c>
      <c r="V184" s="50"/>
      <c r="W184" s="231">
        <f>V184*K184</f>
        <v>0</v>
      </c>
      <c r="X184" s="231">
        <v>0</v>
      </c>
      <c r="Y184" s="231">
        <f>X184*K184</f>
        <v>0</v>
      </c>
      <c r="Z184" s="231">
        <v>0</v>
      </c>
      <c r="AA184" s="232">
        <f>Z184*K184</f>
        <v>0</v>
      </c>
      <c r="AR184" s="24" t="s">
        <v>165</v>
      </c>
      <c r="AT184" s="24" t="s">
        <v>161</v>
      </c>
      <c r="AU184" s="24" t="s">
        <v>119</v>
      </c>
      <c r="AY184" s="24" t="s">
        <v>160</v>
      </c>
      <c r="BE184" s="145">
        <f>IF(U184="základní",N184,0)</f>
        <v>0</v>
      </c>
      <c r="BF184" s="145">
        <f>IF(U184="snížená",N184,0)</f>
        <v>0</v>
      </c>
      <c r="BG184" s="145">
        <f>IF(U184="zákl. přenesená",N184,0)</f>
        <v>0</v>
      </c>
      <c r="BH184" s="145">
        <f>IF(U184="sníž. přenesená",N184,0)</f>
        <v>0</v>
      </c>
      <c r="BI184" s="145">
        <f>IF(U184="nulová",N184,0)</f>
        <v>0</v>
      </c>
      <c r="BJ184" s="24" t="s">
        <v>94</v>
      </c>
      <c r="BK184" s="145">
        <f>ROUND(L184*K184,2)</f>
        <v>0</v>
      </c>
      <c r="BL184" s="24" t="s">
        <v>165</v>
      </c>
      <c r="BM184" s="24" t="s">
        <v>243</v>
      </c>
    </row>
    <row r="185" s="1" customFormat="1" ht="16.5" customHeight="1">
      <c r="B185" s="49"/>
      <c r="C185" s="273" t="s">
        <v>244</v>
      </c>
      <c r="D185" s="273" t="s">
        <v>245</v>
      </c>
      <c r="E185" s="274" t="s">
        <v>246</v>
      </c>
      <c r="F185" s="275" t="s">
        <v>247</v>
      </c>
      <c r="G185" s="275"/>
      <c r="H185" s="275"/>
      <c r="I185" s="275"/>
      <c r="J185" s="276" t="s">
        <v>248</v>
      </c>
      <c r="K185" s="277">
        <v>40.231000000000002</v>
      </c>
      <c r="L185" s="278">
        <v>0</v>
      </c>
      <c r="M185" s="279"/>
      <c r="N185" s="280">
        <f>ROUND(L185*K185,2)</f>
        <v>0</v>
      </c>
      <c r="O185" s="229"/>
      <c r="P185" s="229"/>
      <c r="Q185" s="229"/>
      <c r="R185" s="51"/>
      <c r="T185" s="230" t="s">
        <v>35</v>
      </c>
      <c r="U185" s="59" t="s">
        <v>51</v>
      </c>
      <c r="V185" s="50"/>
      <c r="W185" s="231">
        <f>V185*K185</f>
        <v>0</v>
      </c>
      <c r="X185" s="231">
        <v>0.001</v>
      </c>
      <c r="Y185" s="231">
        <f>X185*K185</f>
        <v>0.040231000000000003</v>
      </c>
      <c r="Z185" s="231">
        <v>0</v>
      </c>
      <c r="AA185" s="232">
        <f>Z185*K185</f>
        <v>0</v>
      </c>
      <c r="AR185" s="24" t="s">
        <v>215</v>
      </c>
      <c r="AT185" s="24" t="s">
        <v>245</v>
      </c>
      <c r="AU185" s="24" t="s">
        <v>119</v>
      </c>
      <c r="AY185" s="24" t="s">
        <v>160</v>
      </c>
      <c r="BE185" s="145">
        <f>IF(U185="základní",N185,0)</f>
        <v>0</v>
      </c>
      <c r="BF185" s="145">
        <f>IF(U185="snížená",N185,0)</f>
        <v>0</v>
      </c>
      <c r="BG185" s="145">
        <f>IF(U185="zákl. přenesená",N185,0)</f>
        <v>0</v>
      </c>
      <c r="BH185" s="145">
        <f>IF(U185="sníž. přenesená",N185,0)</f>
        <v>0</v>
      </c>
      <c r="BI185" s="145">
        <f>IF(U185="nulová",N185,0)</f>
        <v>0</v>
      </c>
      <c r="BJ185" s="24" t="s">
        <v>94</v>
      </c>
      <c r="BK185" s="145">
        <f>ROUND(L185*K185,2)</f>
        <v>0</v>
      </c>
      <c r="BL185" s="24" t="s">
        <v>165</v>
      </c>
      <c r="BM185" s="24" t="s">
        <v>249</v>
      </c>
    </row>
    <row r="186" s="1" customFormat="1" ht="25.5" customHeight="1">
      <c r="B186" s="49"/>
      <c r="C186" s="222" t="s">
        <v>11</v>
      </c>
      <c r="D186" s="222" t="s">
        <v>161</v>
      </c>
      <c r="E186" s="223" t="s">
        <v>250</v>
      </c>
      <c r="F186" s="224" t="s">
        <v>251</v>
      </c>
      <c r="G186" s="224"/>
      <c r="H186" s="224"/>
      <c r="I186" s="224"/>
      <c r="J186" s="225" t="s">
        <v>164</v>
      </c>
      <c r="K186" s="226">
        <v>2682.0749999999998</v>
      </c>
      <c r="L186" s="227">
        <v>0</v>
      </c>
      <c r="M186" s="228"/>
      <c r="N186" s="229">
        <f>ROUND(L186*K186,2)</f>
        <v>0</v>
      </c>
      <c r="O186" s="229"/>
      <c r="P186" s="229"/>
      <c r="Q186" s="229"/>
      <c r="R186" s="51"/>
      <c r="T186" s="230" t="s">
        <v>35</v>
      </c>
      <c r="U186" s="59" t="s">
        <v>51</v>
      </c>
      <c r="V186" s="50"/>
      <c r="W186" s="231">
        <f>V186*K186</f>
        <v>0</v>
      </c>
      <c r="X186" s="231">
        <v>0</v>
      </c>
      <c r="Y186" s="231">
        <f>X186*K186</f>
        <v>0</v>
      </c>
      <c r="Z186" s="231">
        <v>0</v>
      </c>
      <c r="AA186" s="232">
        <f>Z186*K186</f>
        <v>0</v>
      </c>
      <c r="AR186" s="24" t="s">
        <v>165</v>
      </c>
      <c r="AT186" s="24" t="s">
        <v>161</v>
      </c>
      <c r="AU186" s="24" t="s">
        <v>119</v>
      </c>
      <c r="AY186" s="24" t="s">
        <v>160</v>
      </c>
      <c r="BE186" s="145">
        <f>IF(U186="základní",N186,0)</f>
        <v>0</v>
      </c>
      <c r="BF186" s="145">
        <f>IF(U186="snížená",N186,0)</f>
        <v>0</v>
      </c>
      <c r="BG186" s="145">
        <f>IF(U186="zákl. přenesená",N186,0)</f>
        <v>0</v>
      </c>
      <c r="BH186" s="145">
        <f>IF(U186="sníž. přenesená",N186,0)</f>
        <v>0</v>
      </c>
      <c r="BI186" s="145">
        <f>IF(U186="nulová",N186,0)</f>
        <v>0</v>
      </c>
      <c r="BJ186" s="24" t="s">
        <v>94</v>
      </c>
      <c r="BK186" s="145">
        <f>ROUND(L186*K186,2)</f>
        <v>0</v>
      </c>
      <c r="BL186" s="24" t="s">
        <v>165</v>
      </c>
      <c r="BM186" s="24" t="s">
        <v>252</v>
      </c>
    </row>
    <row r="187" s="10" customFormat="1" ht="25.5" customHeight="1">
      <c r="B187" s="233"/>
      <c r="C187" s="234"/>
      <c r="D187" s="234"/>
      <c r="E187" s="235" t="s">
        <v>35</v>
      </c>
      <c r="F187" s="236" t="s">
        <v>253</v>
      </c>
      <c r="G187" s="237"/>
      <c r="H187" s="237"/>
      <c r="I187" s="237"/>
      <c r="J187" s="234"/>
      <c r="K187" s="235" t="s">
        <v>35</v>
      </c>
      <c r="L187" s="234"/>
      <c r="M187" s="234"/>
      <c r="N187" s="234"/>
      <c r="O187" s="234"/>
      <c r="P187" s="234"/>
      <c r="Q187" s="234"/>
      <c r="R187" s="238"/>
      <c r="T187" s="239"/>
      <c r="U187" s="234"/>
      <c r="V187" s="234"/>
      <c r="W187" s="234"/>
      <c r="X187" s="234"/>
      <c r="Y187" s="234"/>
      <c r="Z187" s="234"/>
      <c r="AA187" s="240"/>
      <c r="AT187" s="241" t="s">
        <v>168</v>
      </c>
      <c r="AU187" s="241" t="s">
        <v>119</v>
      </c>
      <c r="AV187" s="10" t="s">
        <v>94</v>
      </c>
      <c r="AW187" s="10" t="s">
        <v>42</v>
      </c>
      <c r="AX187" s="10" t="s">
        <v>86</v>
      </c>
      <c r="AY187" s="241" t="s">
        <v>160</v>
      </c>
    </row>
    <row r="188" s="10" customFormat="1" ht="16.5" customHeight="1">
      <c r="B188" s="233"/>
      <c r="C188" s="234"/>
      <c r="D188" s="234"/>
      <c r="E188" s="235" t="s">
        <v>35</v>
      </c>
      <c r="F188" s="242" t="s">
        <v>169</v>
      </c>
      <c r="G188" s="234"/>
      <c r="H188" s="234"/>
      <c r="I188" s="234"/>
      <c r="J188" s="234"/>
      <c r="K188" s="235" t="s">
        <v>35</v>
      </c>
      <c r="L188" s="234"/>
      <c r="M188" s="234"/>
      <c r="N188" s="234"/>
      <c r="O188" s="234"/>
      <c r="P188" s="234"/>
      <c r="Q188" s="234"/>
      <c r="R188" s="238"/>
      <c r="T188" s="239"/>
      <c r="U188" s="234"/>
      <c r="V188" s="234"/>
      <c r="W188" s="234"/>
      <c r="X188" s="234"/>
      <c r="Y188" s="234"/>
      <c r="Z188" s="234"/>
      <c r="AA188" s="240"/>
      <c r="AT188" s="241" t="s">
        <v>168</v>
      </c>
      <c r="AU188" s="241" t="s">
        <v>119</v>
      </c>
      <c r="AV188" s="10" t="s">
        <v>94</v>
      </c>
      <c r="AW188" s="10" t="s">
        <v>42</v>
      </c>
      <c r="AX188" s="10" t="s">
        <v>86</v>
      </c>
      <c r="AY188" s="241" t="s">
        <v>160</v>
      </c>
    </row>
    <row r="189" s="11" customFormat="1" ht="16.5" customHeight="1">
      <c r="B189" s="243"/>
      <c r="C189" s="244"/>
      <c r="D189" s="244"/>
      <c r="E189" s="245" t="s">
        <v>35</v>
      </c>
      <c r="F189" s="246" t="s">
        <v>170</v>
      </c>
      <c r="G189" s="244"/>
      <c r="H189" s="244"/>
      <c r="I189" s="244"/>
      <c r="J189" s="244"/>
      <c r="K189" s="247">
        <v>3539.0549999999998</v>
      </c>
      <c r="L189" s="244"/>
      <c r="M189" s="244"/>
      <c r="N189" s="244"/>
      <c r="O189" s="244"/>
      <c r="P189" s="244"/>
      <c r="Q189" s="244"/>
      <c r="R189" s="248"/>
      <c r="T189" s="249"/>
      <c r="U189" s="244"/>
      <c r="V189" s="244"/>
      <c r="W189" s="244"/>
      <c r="X189" s="244"/>
      <c r="Y189" s="244"/>
      <c r="Z189" s="244"/>
      <c r="AA189" s="250"/>
      <c r="AT189" s="251" t="s">
        <v>168</v>
      </c>
      <c r="AU189" s="251" t="s">
        <v>119</v>
      </c>
      <c r="AV189" s="11" t="s">
        <v>119</v>
      </c>
      <c r="AW189" s="11" t="s">
        <v>42</v>
      </c>
      <c r="AX189" s="11" t="s">
        <v>86</v>
      </c>
      <c r="AY189" s="251" t="s">
        <v>160</v>
      </c>
    </row>
    <row r="190" s="12" customFormat="1" ht="16.5" customHeight="1">
      <c r="B190" s="252"/>
      <c r="C190" s="253"/>
      <c r="D190" s="253"/>
      <c r="E190" s="254" t="s">
        <v>35</v>
      </c>
      <c r="F190" s="255" t="s">
        <v>173</v>
      </c>
      <c r="G190" s="253"/>
      <c r="H190" s="253"/>
      <c r="I190" s="253"/>
      <c r="J190" s="253"/>
      <c r="K190" s="256">
        <v>3539.0549999999998</v>
      </c>
      <c r="L190" s="253"/>
      <c r="M190" s="253"/>
      <c r="N190" s="253"/>
      <c r="O190" s="253"/>
      <c r="P190" s="253"/>
      <c r="Q190" s="253"/>
      <c r="R190" s="257"/>
      <c r="T190" s="258"/>
      <c r="U190" s="253"/>
      <c r="V190" s="253"/>
      <c r="W190" s="253"/>
      <c r="X190" s="253"/>
      <c r="Y190" s="253"/>
      <c r="Z190" s="253"/>
      <c r="AA190" s="259"/>
      <c r="AT190" s="260" t="s">
        <v>168</v>
      </c>
      <c r="AU190" s="260" t="s">
        <v>119</v>
      </c>
      <c r="AV190" s="12" t="s">
        <v>174</v>
      </c>
      <c r="AW190" s="12" t="s">
        <v>42</v>
      </c>
      <c r="AX190" s="12" t="s">
        <v>86</v>
      </c>
      <c r="AY190" s="260" t="s">
        <v>160</v>
      </c>
    </row>
    <row r="191" s="10" customFormat="1" ht="16.5" customHeight="1">
      <c r="B191" s="233"/>
      <c r="C191" s="234"/>
      <c r="D191" s="234"/>
      <c r="E191" s="235" t="s">
        <v>35</v>
      </c>
      <c r="F191" s="242" t="s">
        <v>254</v>
      </c>
      <c r="G191" s="234"/>
      <c r="H191" s="234"/>
      <c r="I191" s="234"/>
      <c r="J191" s="234"/>
      <c r="K191" s="235" t="s">
        <v>35</v>
      </c>
      <c r="L191" s="234"/>
      <c r="M191" s="234"/>
      <c r="N191" s="234"/>
      <c r="O191" s="234"/>
      <c r="P191" s="234"/>
      <c r="Q191" s="234"/>
      <c r="R191" s="238"/>
      <c r="T191" s="239"/>
      <c r="U191" s="234"/>
      <c r="V191" s="234"/>
      <c r="W191" s="234"/>
      <c r="X191" s="234"/>
      <c r="Y191" s="234"/>
      <c r="Z191" s="234"/>
      <c r="AA191" s="240"/>
      <c r="AT191" s="241" t="s">
        <v>168</v>
      </c>
      <c r="AU191" s="241" t="s">
        <v>119</v>
      </c>
      <c r="AV191" s="10" t="s">
        <v>94</v>
      </c>
      <c r="AW191" s="10" t="s">
        <v>42</v>
      </c>
      <c r="AX191" s="10" t="s">
        <v>86</v>
      </c>
      <c r="AY191" s="241" t="s">
        <v>160</v>
      </c>
    </row>
    <row r="192" s="11" customFormat="1" ht="16.5" customHeight="1">
      <c r="B192" s="243"/>
      <c r="C192" s="244"/>
      <c r="D192" s="244"/>
      <c r="E192" s="245" t="s">
        <v>35</v>
      </c>
      <c r="F192" s="246" t="s">
        <v>255</v>
      </c>
      <c r="G192" s="244"/>
      <c r="H192" s="244"/>
      <c r="I192" s="244"/>
      <c r="J192" s="244"/>
      <c r="K192" s="247">
        <v>-856.98000000000002</v>
      </c>
      <c r="L192" s="244"/>
      <c r="M192" s="244"/>
      <c r="N192" s="244"/>
      <c r="O192" s="244"/>
      <c r="P192" s="244"/>
      <c r="Q192" s="244"/>
      <c r="R192" s="248"/>
      <c r="T192" s="249"/>
      <c r="U192" s="244"/>
      <c r="V192" s="244"/>
      <c r="W192" s="244"/>
      <c r="X192" s="244"/>
      <c r="Y192" s="244"/>
      <c r="Z192" s="244"/>
      <c r="AA192" s="250"/>
      <c r="AT192" s="251" t="s">
        <v>168</v>
      </c>
      <c r="AU192" s="251" t="s">
        <v>119</v>
      </c>
      <c r="AV192" s="11" t="s">
        <v>119</v>
      </c>
      <c r="AW192" s="11" t="s">
        <v>42</v>
      </c>
      <c r="AX192" s="11" t="s">
        <v>86</v>
      </c>
      <c r="AY192" s="251" t="s">
        <v>160</v>
      </c>
    </row>
    <row r="193" s="12" customFormat="1" ht="16.5" customHeight="1">
      <c r="B193" s="252"/>
      <c r="C193" s="253"/>
      <c r="D193" s="253"/>
      <c r="E193" s="254" t="s">
        <v>35</v>
      </c>
      <c r="F193" s="255" t="s">
        <v>173</v>
      </c>
      <c r="G193" s="253"/>
      <c r="H193" s="253"/>
      <c r="I193" s="253"/>
      <c r="J193" s="253"/>
      <c r="K193" s="256">
        <v>-856.98000000000002</v>
      </c>
      <c r="L193" s="253"/>
      <c r="M193" s="253"/>
      <c r="N193" s="253"/>
      <c r="O193" s="253"/>
      <c r="P193" s="253"/>
      <c r="Q193" s="253"/>
      <c r="R193" s="257"/>
      <c r="T193" s="258"/>
      <c r="U193" s="253"/>
      <c r="V193" s="253"/>
      <c r="W193" s="253"/>
      <c r="X193" s="253"/>
      <c r="Y193" s="253"/>
      <c r="Z193" s="253"/>
      <c r="AA193" s="259"/>
      <c r="AT193" s="260" t="s">
        <v>168</v>
      </c>
      <c r="AU193" s="260" t="s">
        <v>119</v>
      </c>
      <c r="AV193" s="12" t="s">
        <v>174</v>
      </c>
      <c r="AW193" s="12" t="s">
        <v>42</v>
      </c>
      <c r="AX193" s="12" t="s">
        <v>86</v>
      </c>
      <c r="AY193" s="260" t="s">
        <v>160</v>
      </c>
    </row>
    <row r="194" s="13" customFormat="1" ht="16.5" customHeight="1">
      <c r="B194" s="261"/>
      <c r="C194" s="262"/>
      <c r="D194" s="262"/>
      <c r="E194" s="263" t="s">
        <v>35</v>
      </c>
      <c r="F194" s="264" t="s">
        <v>175</v>
      </c>
      <c r="G194" s="262"/>
      <c r="H194" s="262"/>
      <c r="I194" s="262"/>
      <c r="J194" s="262"/>
      <c r="K194" s="265">
        <v>2682.0749999999998</v>
      </c>
      <c r="L194" s="262"/>
      <c r="M194" s="262"/>
      <c r="N194" s="262"/>
      <c r="O194" s="262"/>
      <c r="P194" s="262"/>
      <c r="Q194" s="262"/>
      <c r="R194" s="266"/>
      <c r="T194" s="267"/>
      <c r="U194" s="262"/>
      <c r="V194" s="262"/>
      <c r="W194" s="262"/>
      <c r="X194" s="262"/>
      <c r="Y194" s="262"/>
      <c r="Z194" s="262"/>
      <c r="AA194" s="268"/>
      <c r="AT194" s="269" t="s">
        <v>168</v>
      </c>
      <c r="AU194" s="269" t="s">
        <v>119</v>
      </c>
      <c r="AV194" s="13" t="s">
        <v>165</v>
      </c>
      <c r="AW194" s="13" t="s">
        <v>42</v>
      </c>
      <c r="AX194" s="13" t="s">
        <v>94</v>
      </c>
      <c r="AY194" s="269" t="s">
        <v>160</v>
      </c>
    </row>
    <row r="195" s="1" customFormat="1" ht="25.5" customHeight="1">
      <c r="B195" s="49"/>
      <c r="C195" s="222" t="s">
        <v>256</v>
      </c>
      <c r="D195" s="222" t="s">
        <v>161</v>
      </c>
      <c r="E195" s="223" t="s">
        <v>257</v>
      </c>
      <c r="F195" s="224" t="s">
        <v>258</v>
      </c>
      <c r="G195" s="224"/>
      <c r="H195" s="224"/>
      <c r="I195" s="224"/>
      <c r="J195" s="225" t="s">
        <v>164</v>
      </c>
      <c r="K195" s="226">
        <v>856.98000000000002</v>
      </c>
      <c r="L195" s="227">
        <v>0</v>
      </c>
      <c r="M195" s="228"/>
      <c r="N195" s="229">
        <f>ROUND(L195*K195,2)</f>
        <v>0</v>
      </c>
      <c r="O195" s="229"/>
      <c r="P195" s="229"/>
      <c r="Q195" s="229"/>
      <c r="R195" s="51"/>
      <c r="T195" s="230" t="s">
        <v>35</v>
      </c>
      <c r="U195" s="59" t="s">
        <v>51</v>
      </c>
      <c r="V195" s="50"/>
      <c r="W195" s="231">
        <f>V195*K195</f>
        <v>0</v>
      </c>
      <c r="X195" s="231">
        <v>0</v>
      </c>
      <c r="Y195" s="231">
        <f>X195*K195</f>
        <v>0</v>
      </c>
      <c r="Z195" s="231">
        <v>0</v>
      </c>
      <c r="AA195" s="232">
        <f>Z195*K195</f>
        <v>0</v>
      </c>
      <c r="AR195" s="24" t="s">
        <v>165</v>
      </c>
      <c r="AT195" s="24" t="s">
        <v>161</v>
      </c>
      <c r="AU195" s="24" t="s">
        <v>119</v>
      </c>
      <c r="AY195" s="24" t="s">
        <v>160</v>
      </c>
      <c r="BE195" s="145">
        <f>IF(U195="základní",N195,0)</f>
        <v>0</v>
      </c>
      <c r="BF195" s="145">
        <f>IF(U195="snížená",N195,0)</f>
        <v>0</v>
      </c>
      <c r="BG195" s="145">
        <f>IF(U195="zákl. přenesená",N195,0)</f>
        <v>0</v>
      </c>
      <c r="BH195" s="145">
        <f>IF(U195="sníž. přenesená",N195,0)</f>
        <v>0</v>
      </c>
      <c r="BI195" s="145">
        <f>IF(U195="nulová",N195,0)</f>
        <v>0</v>
      </c>
      <c r="BJ195" s="24" t="s">
        <v>94</v>
      </c>
      <c r="BK195" s="145">
        <f>ROUND(L195*K195,2)</f>
        <v>0</v>
      </c>
      <c r="BL195" s="24" t="s">
        <v>165</v>
      </c>
      <c r="BM195" s="24" t="s">
        <v>259</v>
      </c>
    </row>
    <row r="196" s="10" customFormat="1" ht="16.5" customHeight="1">
      <c r="B196" s="233"/>
      <c r="C196" s="234"/>
      <c r="D196" s="234"/>
      <c r="E196" s="235" t="s">
        <v>35</v>
      </c>
      <c r="F196" s="236" t="s">
        <v>260</v>
      </c>
      <c r="G196" s="237"/>
      <c r="H196" s="237"/>
      <c r="I196" s="237"/>
      <c r="J196" s="234"/>
      <c r="K196" s="235" t="s">
        <v>35</v>
      </c>
      <c r="L196" s="234"/>
      <c r="M196" s="234"/>
      <c r="N196" s="234"/>
      <c r="O196" s="234"/>
      <c r="P196" s="234"/>
      <c r="Q196" s="234"/>
      <c r="R196" s="238"/>
      <c r="T196" s="239"/>
      <c r="U196" s="234"/>
      <c r="V196" s="234"/>
      <c r="W196" s="234"/>
      <c r="X196" s="234"/>
      <c r="Y196" s="234"/>
      <c r="Z196" s="234"/>
      <c r="AA196" s="240"/>
      <c r="AT196" s="241" t="s">
        <v>168</v>
      </c>
      <c r="AU196" s="241" t="s">
        <v>119</v>
      </c>
      <c r="AV196" s="10" t="s">
        <v>94</v>
      </c>
      <c r="AW196" s="10" t="s">
        <v>42</v>
      </c>
      <c r="AX196" s="10" t="s">
        <v>86</v>
      </c>
      <c r="AY196" s="241" t="s">
        <v>160</v>
      </c>
    </row>
    <row r="197" s="10" customFormat="1" ht="16.5" customHeight="1">
      <c r="B197" s="233"/>
      <c r="C197" s="234"/>
      <c r="D197" s="234"/>
      <c r="E197" s="235" t="s">
        <v>35</v>
      </c>
      <c r="F197" s="242" t="s">
        <v>261</v>
      </c>
      <c r="G197" s="234"/>
      <c r="H197" s="234"/>
      <c r="I197" s="234"/>
      <c r="J197" s="234"/>
      <c r="K197" s="235" t="s">
        <v>35</v>
      </c>
      <c r="L197" s="234"/>
      <c r="M197" s="234"/>
      <c r="N197" s="234"/>
      <c r="O197" s="234"/>
      <c r="P197" s="234"/>
      <c r="Q197" s="234"/>
      <c r="R197" s="238"/>
      <c r="T197" s="239"/>
      <c r="U197" s="234"/>
      <c r="V197" s="234"/>
      <c r="W197" s="234"/>
      <c r="X197" s="234"/>
      <c r="Y197" s="234"/>
      <c r="Z197" s="234"/>
      <c r="AA197" s="240"/>
      <c r="AT197" s="241" t="s">
        <v>168</v>
      </c>
      <c r="AU197" s="241" t="s">
        <v>119</v>
      </c>
      <c r="AV197" s="10" t="s">
        <v>94</v>
      </c>
      <c r="AW197" s="10" t="s">
        <v>42</v>
      </c>
      <c r="AX197" s="10" t="s">
        <v>86</v>
      </c>
      <c r="AY197" s="241" t="s">
        <v>160</v>
      </c>
    </row>
    <row r="198" s="11" customFormat="1" ht="16.5" customHeight="1">
      <c r="B198" s="243"/>
      <c r="C198" s="244"/>
      <c r="D198" s="244"/>
      <c r="E198" s="245" t="s">
        <v>35</v>
      </c>
      <c r="F198" s="246" t="s">
        <v>262</v>
      </c>
      <c r="G198" s="244"/>
      <c r="H198" s="244"/>
      <c r="I198" s="244"/>
      <c r="J198" s="244"/>
      <c r="K198" s="247">
        <v>231</v>
      </c>
      <c r="L198" s="244"/>
      <c r="M198" s="244"/>
      <c r="N198" s="244"/>
      <c r="O198" s="244"/>
      <c r="P198" s="244"/>
      <c r="Q198" s="244"/>
      <c r="R198" s="248"/>
      <c r="T198" s="249"/>
      <c r="U198" s="244"/>
      <c r="V198" s="244"/>
      <c r="W198" s="244"/>
      <c r="X198" s="244"/>
      <c r="Y198" s="244"/>
      <c r="Z198" s="244"/>
      <c r="AA198" s="250"/>
      <c r="AT198" s="251" t="s">
        <v>168</v>
      </c>
      <c r="AU198" s="251" t="s">
        <v>119</v>
      </c>
      <c r="AV198" s="11" t="s">
        <v>119</v>
      </c>
      <c r="AW198" s="11" t="s">
        <v>42</v>
      </c>
      <c r="AX198" s="11" t="s">
        <v>86</v>
      </c>
      <c r="AY198" s="251" t="s">
        <v>160</v>
      </c>
    </row>
    <row r="199" s="12" customFormat="1" ht="16.5" customHeight="1">
      <c r="B199" s="252"/>
      <c r="C199" s="253"/>
      <c r="D199" s="253"/>
      <c r="E199" s="254" t="s">
        <v>35</v>
      </c>
      <c r="F199" s="255" t="s">
        <v>173</v>
      </c>
      <c r="G199" s="253"/>
      <c r="H199" s="253"/>
      <c r="I199" s="253"/>
      <c r="J199" s="253"/>
      <c r="K199" s="256">
        <v>231</v>
      </c>
      <c r="L199" s="253"/>
      <c r="M199" s="253"/>
      <c r="N199" s="253"/>
      <c r="O199" s="253"/>
      <c r="P199" s="253"/>
      <c r="Q199" s="253"/>
      <c r="R199" s="257"/>
      <c r="T199" s="258"/>
      <c r="U199" s="253"/>
      <c r="V199" s="253"/>
      <c r="W199" s="253"/>
      <c r="X199" s="253"/>
      <c r="Y199" s="253"/>
      <c r="Z199" s="253"/>
      <c r="AA199" s="259"/>
      <c r="AT199" s="260" t="s">
        <v>168</v>
      </c>
      <c r="AU199" s="260" t="s">
        <v>119</v>
      </c>
      <c r="AV199" s="12" t="s">
        <v>174</v>
      </c>
      <c r="AW199" s="12" t="s">
        <v>42</v>
      </c>
      <c r="AX199" s="12" t="s">
        <v>86</v>
      </c>
      <c r="AY199" s="260" t="s">
        <v>160</v>
      </c>
    </row>
    <row r="200" s="10" customFormat="1" ht="16.5" customHeight="1">
      <c r="B200" s="233"/>
      <c r="C200" s="234"/>
      <c r="D200" s="234"/>
      <c r="E200" s="235" t="s">
        <v>35</v>
      </c>
      <c r="F200" s="242" t="s">
        <v>263</v>
      </c>
      <c r="G200" s="234"/>
      <c r="H200" s="234"/>
      <c r="I200" s="234"/>
      <c r="J200" s="234"/>
      <c r="K200" s="235" t="s">
        <v>35</v>
      </c>
      <c r="L200" s="234"/>
      <c r="M200" s="234"/>
      <c r="N200" s="234"/>
      <c r="O200" s="234"/>
      <c r="P200" s="234"/>
      <c r="Q200" s="234"/>
      <c r="R200" s="238"/>
      <c r="T200" s="239"/>
      <c r="U200" s="234"/>
      <c r="V200" s="234"/>
      <c r="W200" s="234"/>
      <c r="X200" s="234"/>
      <c r="Y200" s="234"/>
      <c r="Z200" s="234"/>
      <c r="AA200" s="240"/>
      <c r="AT200" s="241" t="s">
        <v>168</v>
      </c>
      <c r="AU200" s="241" t="s">
        <v>119</v>
      </c>
      <c r="AV200" s="10" t="s">
        <v>94</v>
      </c>
      <c r="AW200" s="10" t="s">
        <v>42</v>
      </c>
      <c r="AX200" s="10" t="s">
        <v>86</v>
      </c>
      <c r="AY200" s="241" t="s">
        <v>160</v>
      </c>
    </row>
    <row r="201" s="11" customFormat="1" ht="16.5" customHeight="1">
      <c r="B201" s="243"/>
      <c r="C201" s="244"/>
      <c r="D201" s="244"/>
      <c r="E201" s="245" t="s">
        <v>35</v>
      </c>
      <c r="F201" s="246" t="s">
        <v>264</v>
      </c>
      <c r="G201" s="244"/>
      <c r="H201" s="244"/>
      <c r="I201" s="244"/>
      <c r="J201" s="244"/>
      <c r="K201" s="247">
        <v>381</v>
      </c>
      <c r="L201" s="244"/>
      <c r="M201" s="244"/>
      <c r="N201" s="244"/>
      <c r="O201" s="244"/>
      <c r="P201" s="244"/>
      <c r="Q201" s="244"/>
      <c r="R201" s="248"/>
      <c r="T201" s="249"/>
      <c r="U201" s="244"/>
      <c r="V201" s="244"/>
      <c r="W201" s="244"/>
      <c r="X201" s="244"/>
      <c r="Y201" s="244"/>
      <c r="Z201" s="244"/>
      <c r="AA201" s="250"/>
      <c r="AT201" s="251" t="s">
        <v>168</v>
      </c>
      <c r="AU201" s="251" t="s">
        <v>119</v>
      </c>
      <c r="AV201" s="11" t="s">
        <v>119</v>
      </c>
      <c r="AW201" s="11" t="s">
        <v>42</v>
      </c>
      <c r="AX201" s="11" t="s">
        <v>86</v>
      </c>
      <c r="AY201" s="251" t="s">
        <v>160</v>
      </c>
    </row>
    <row r="202" s="12" customFormat="1" ht="16.5" customHeight="1">
      <c r="B202" s="252"/>
      <c r="C202" s="253"/>
      <c r="D202" s="253"/>
      <c r="E202" s="254" t="s">
        <v>35</v>
      </c>
      <c r="F202" s="255" t="s">
        <v>173</v>
      </c>
      <c r="G202" s="253"/>
      <c r="H202" s="253"/>
      <c r="I202" s="253"/>
      <c r="J202" s="253"/>
      <c r="K202" s="256">
        <v>381</v>
      </c>
      <c r="L202" s="253"/>
      <c r="M202" s="253"/>
      <c r="N202" s="253"/>
      <c r="O202" s="253"/>
      <c r="P202" s="253"/>
      <c r="Q202" s="253"/>
      <c r="R202" s="257"/>
      <c r="T202" s="258"/>
      <c r="U202" s="253"/>
      <c r="V202" s="253"/>
      <c r="W202" s="253"/>
      <c r="X202" s="253"/>
      <c r="Y202" s="253"/>
      <c r="Z202" s="253"/>
      <c r="AA202" s="259"/>
      <c r="AT202" s="260" t="s">
        <v>168</v>
      </c>
      <c r="AU202" s="260" t="s">
        <v>119</v>
      </c>
      <c r="AV202" s="12" t="s">
        <v>174</v>
      </c>
      <c r="AW202" s="12" t="s">
        <v>42</v>
      </c>
      <c r="AX202" s="12" t="s">
        <v>86</v>
      </c>
      <c r="AY202" s="260" t="s">
        <v>160</v>
      </c>
    </row>
    <row r="203" s="10" customFormat="1" ht="16.5" customHeight="1">
      <c r="B203" s="233"/>
      <c r="C203" s="234"/>
      <c r="D203" s="234"/>
      <c r="E203" s="235" t="s">
        <v>35</v>
      </c>
      <c r="F203" s="242" t="s">
        <v>265</v>
      </c>
      <c r="G203" s="234"/>
      <c r="H203" s="234"/>
      <c r="I203" s="234"/>
      <c r="J203" s="234"/>
      <c r="K203" s="235" t="s">
        <v>35</v>
      </c>
      <c r="L203" s="234"/>
      <c r="M203" s="234"/>
      <c r="N203" s="234"/>
      <c r="O203" s="234"/>
      <c r="P203" s="234"/>
      <c r="Q203" s="234"/>
      <c r="R203" s="238"/>
      <c r="T203" s="239"/>
      <c r="U203" s="234"/>
      <c r="V203" s="234"/>
      <c r="W203" s="234"/>
      <c r="X203" s="234"/>
      <c r="Y203" s="234"/>
      <c r="Z203" s="234"/>
      <c r="AA203" s="240"/>
      <c r="AT203" s="241" t="s">
        <v>168</v>
      </c>
      <c r="AU203" s="241" t="s">
        <v>119</v>
      </c>
      <c r="AV203" s="10" t="s">
        <v>94</v>
      </c>
      <c r="AW203" s="10" t="s">
        <v>42</v>
      </c>
      <c r="AX203" s="10" t="s">
        <v>86</v>
      </c>
      <c r="AY203" s="241" t="s">
        <v>160</v>
      </c>
    </row>
    <row r="204" s="11" customFormat="1" ht="16.5" customHeight="1">
      <c r="B204" s="243"/>
      <c r="C204" s="244"/>
      <c r="D204" s="244"/>
      <c r="E204" s="245" t="s">
        <v>35</v>
      </c>
      <c r="F204" s="246" t="s">
        <v>185</v>
      </c>
      <c r="G204" s="244"/>
      <c r="H204" s="244"/>
      <c r="I204" s="244"/>
      <c r="J204" s="244"/>
      <c r="K204" s="247">
        <v>226.97999999999999</v>
      </c>
      <c r="L204" s="244"/>
      <c r="M204" s="244"/>
      <c r="N204" s="244"/>
      <c r="O204" s="244"/>
      <c r="P204" s="244"/>
      <c r="Q204" s="244"/>
      <c r="R204" s="248"/>
      <c r="T204" s="249"/>
      <c r="U204" s="244"/>
      <c r="V204" s="244"/>
      <c r="W204" s="244"/>
      <c r="X204" s="244"/>
      <c r="Y204" s="244"/>
      <c r="Z204" s="244"/>
      <c r="AA204" s="250"/>
      <c r="AT204" s="251" t="s">
        <v>168</v>
      </c>
      <c r="AU204" s="251" t="s">
        <v>119</v>
      </c>
      <c r="AV204" s="11" t="s">
        <v>119</v>
      </c>
      <c r="AW204" s="11" t="s">
        <v>42</v>
      </c>
      <c r="AX204" s="11" t="s">
        <v>86</v>
      </c>
      <c r="AY204" s="251" t="s">
        <v>160</v>
      </c>
    </row>
    <row r="205" s="12" customFormat="1" ht="16.5" customHeight="1">
      <c r="B205" s="252"/>
      <c r="C205" s="253"/>
      <c r="D205" s="253"/>
      <c r="E205" s="254" t="s">
        <v>35</v>
      </c>
      <c r="F205" s="255" t="s">
        <v>173</v>
      </c>
      <c r="G205" s="253"/>
      <c r="H205" s="253"/>
      <c r="I205" s="253"/>
      <c r="J205" s="253"/>
      <c r="K205" s="256">
        <v>226.97999999999999</v>
      </c>
      <c r="L205" s="253"/>
      <c r="M205" s="253"/>
      <c r="N205" s="253"/>
      <c r="O205" s="253"/>
      <c r="P205" s="253"/>
      <c r="Q205" s="253"/>
      <c r="R205" s="257"/>
      <c r="T205" s="258"/>
      <c r="U205" s="253"/>
      <c r="V205" s="253"/>
      <c r="W205" s="253"/>
      <c r="X205" s="253"/>
      <c r="Y205" s="253"/>
      <c r="Z205" s="253"/>
      <c r="AA205" s="259"/>
      <c r="AT205" s="260" t="s">
        <v>168</v>
      </c>
      <c r="AU205" s="260" t="s">
        <v>119</v>
      </c>
      <c r="AV205" s="12" t="s">
        <v>174</v>
      </c>
      <c r="AW205" s="12" t="s">
        <v>42</v>
      </c>
      <c r="AX205" s="12" t="s">
        <v>86</v>
      </c>
      <c r="AY205" s="260" t="s">
        <v>160</v>
      </c>
    </row>
    <row r="206" s="10" customFormat="1" ht="16.5" customHeight="1">
      <c r="B206" s="233"/>
      <c r="C206" s="234"/>
      <c r="D206" s="234"/>
      <c r="E206" s="235" t="s">
        <v>35</v>
      </c>
      <c r="F206" s="242" t="s">
        <v>266</v>
      </c>
      <c r="G206" s="234"/>
      <c r="H206" s="234"/>
      <c r="I206" s="234"/>
      <c r="J206" s="234"/>
      <c r="K206" s="235" t="s">
        <v>35</v>
      </c>
      <c r="L206" s="234"/>
      <c r="M206" s="234"/>
      <c r="N206" s="234"/>
      <c r="O206" s="234"/>
      <c r="P206" s="234"/>
      <c r="Q206" s="234"/>
      <c r="R206" s="238"/>
      <c r="T206" s="239"/>
      <c r="U206" s="234"/>
      <c r="V206" s="234"/>
      <c r="W206" s="234"/>
      <c r="X206" s="234"/>
      <c r="Y206" s="234"/>
      <c r="Z206" s="234"/>
      <c r="AA206" s="240"/>
      <c r="AT206" s="241" t="s">
        <v>168</v>
      </c>
      <c r="AU206" s="241" t="s">
        <v>119</v>
      </c>
      <c r="AV206" s="10" t="s">
        <v>94</v>
      </c>
      <c r="AW206" s="10" t="s">
        <v>42</v>
      </c>
      <c r="AX206" s="10" t="s">
        <v>86</v>
      </c>
      <c r="AY206" s="241" t="s">
        <v>160</v>
      </c>
    </row>
    <row r="207" s="11" customFormat="1" ht="16.5" customHeight="1">
      <c r="B207" s="243"/>
      <c r="C207" s="244"/>
      <c r="D207" s="244"/>
      <c r="E207" s="245" t="s">
        <v>35</v>
      </c>
      <c r="F207" s="246" t="s">
        <v>267</v>
      </c>
      <c r="G207" s="244"/>
      <c r="H207" s="244"/>
      <c r="I207" s="244"/>
      <c r="J207" s="244"/>
      <c r="K207" s="247">
        <v>18</v>
      </c>
      <c r="L207" s="244"/>
      <c r="M207" s="244"/>
      <c r="N207" s="244"/>
      <c r="O207" s="244"/>
      <c r="P207" s="244"/>
      <c r="Q207" s="244"/>
      <c r="R207" s="248"/>
      <c r="T207" s="249"/>
      <c r="U207" s="244"/>
      <c r="V207" s="244"/>
      <c r="W207" s="244"/>
      <c r="X207" s="244"/>
      <c r="Y207" s="244"/>
      <c r="Z207" s="244"/>
      <c r="AA207" s="250"/>
      <c r="AT207" s="251" t="s">
        <v>168</v>
      </c>
      <c r="AU207" s="251" t="s">
        <v>119</v>
      </c>
      <c r="AV207" s="11" t="s">
        <v>119</v>
      </c>
      <c r="AW207" s="11" t="s">
        <v>42</v>
      </c>
      <c r="AX207" s="11" t="s">
        <v>86</v>
      </c>
      <c r="AY207" s="251" t="s">
        <v>160</v>
      </c>
    </row>
    <row r="208" s="12" customFormat="1" ht="16.5" customHeight="1">
      <c r="B208" s="252"/>
      <c r="C208" s="253"/>
      <c r="D208" s="253"/>
      <c r="E208" s="254" t="s">
        <v>35</v>
      </c>
      <c r="F208" s="255" t="s">
        <v>173</v>
      </c>
      <c r="G208" s="253"/>
      <c r="H208" s="253"/>
      <c r="I208" s="253"/>
      <c r="J208" s="253"/>
      <c r="K208" s="256">
        <v>18</v>
      </c>
      <c r="L208" s="253"/>
      <c r="M208" s="253"/>
      <c r="N208" s="253"/>
      <c r="O208" s="253"/>
      <c r="P208" s="253"/>
      <c r="Q208" s="253"/>
      <c r="R208" s="257"/>
      <c r="T208" s="258"/>
      <c r="U208" s="253"/>
      <c r="V208" s="253"/>
      <c r="W208" s="253"/>
      <c r="X208" s="253"/>
      <c r="Y208" s="253"/>
      <c r="Z208" s="253"/>
      <c r="AA208" s="259"/>
      <c r="AT208" s="260" t="s">
        <v>168</v>
      </c>
      <c r="AU208" s="260" t="s">
        <v>119</v>
      </c>
      <c r="AV208" s="12" t="s">
        <v>174</v>
      </c>
      <c r="AW208" s="12" t="s">
        <v>42</v>
      </c>
      <c r="AX208" s="12" t="s">
        <v>86</v>
      </c>
      <c r="AY208" s="260" t="s">
        <v>160</v>
      </c>
    </row>
    <row r="209" s="13" customFormat="1" ht="16.5" customHeight="1">
      <c r="B209" s="261"/>
      <c r="C209" s="262"/>
      <c r="D209" s="262"/>
      <c r="E209" s="263" t="s">
        <v>35</v>
      </c>
      <c r="F209" s="264" t="s">
        <v>175</v>
      </c>
      <c r="G209" s="262"/>
      <c r="H209" s="262"/>
      <c r="I209" s="262"/>
      <c r="J209" s="262"/>
      <c r="K209" s="265">
        <v>856.98000000000002</v>
      </c>
      <c r="L209" s="262"/>
      <c r="M209" s="262"/>
      <c r="N209" s="262"/>
      <c r="O209" s="262"/>
      <c r="P209" s="262"/>
      <c r="Q209" s="262"/>
      <c r="R209" s="266"/>
      <c r="T209" s="267"/>
      <c r="U209" s="262"/>
      <c r="V209" s="262"/>
      <c r="W209" s="262"/>
      <c r="X209" s="262"/>
      <c r="Y209" s="262"/>
      <c r="Z209" s="262"/>
      <c r="AA209" s="268"/>
      <c r="AT209" s="269" t="s">
        <v>168</v>
      </c>
      <c r="AU209" s="269" t="s">
        <v>119</v>
      </c>
      <c r="AV209" s="13" t="s">
        <v>165</v>
      </c>
      <c r="AW209" s="13" t="s">
        <v>42</v>
      </c>
      <c r="AX209" s="13" t="s">
        <v>94</v>
      </c>
      <c r="AY209" s="269" t="s">
        <v>160</v>
      </c>
    </row>
    <row r="210" s="1" customFormat="1" ht="16.5" customHeight="1">
      <c r="B210" s="49"/>
      <c r="C210" s="222" t="s">
        <v>268</v>
      </c>
      <c r="D210" s="222" t="s">
        <v>161</v>
      </c>
      <c r="E210" s="223" t="s">
        <v>269</v>
      </c>
      <c r="F210" s="224" t="s">
        <v>270</v>
      </c>
      <c r="G210" s="224"/>
      <c r="H210" s="224"/>
      <c r="I210" s="224"/>
      <c r="J210" s="225" t="s">
        <v>164</v>
      </c>
      <c r="K210" s="226">
        <v>2657.0749999999998</v>
      </c>
      <c r="L210" s="227">
        <v>0</v>
      </c>
      <c r="M210" s="228"/>
      <c r="N210" s="229">
        <f>ROUND(L210*K210,2)</f>
        <v>0</v>
      </c>
      <c r="O210" s="229"/>
      <c r="P210" s="229"/>
      <c r="Q210" s="229"/>
      <c r="R210" s="51"/>
      <c r="T210" s="230" t="s">
        <v>35</v>
      </c>
      <c r="U210" s="59" t="s">
        <v>51</v>
      </c>
      <c r="V210" s="50"/>
      <c r="W210" s="231">
        <f>V210*K210</f>
        <v>0</v>
      </c>
      <c r="X210" s="231">
        <v>0</v>
      </c>
      <c r="Y210" s="231">
        <f>X210*K210</f>
        <v>0</v>
      </c>
      <c r="Z210" s="231">
        <v>0</v>
      </c>
      <c r="AA210" s="232">
        <f>Z210*K210</f>
        <v>0</v>
      </c>
      <c r="AR210" s="24" t="s">
        <v>165</v>
      </c>
      <c r="AT210" s="24" t="s">
        <v>161</v>
      </c>
      <c r="AU210" s="24" t="s">
        <v>119</v>
      </c>
      <c r="AY210" s="24" t="s">
        <v>160</v>
      </c>
      <c r="BE210" s="145">
        <f>IF(U210="základní",N210,0)</f>
        <v>0</v>
      </c>
      <c r="BF210" s="145">
        <f>IF(U210="snížená",N210,0)</f>
        <v>0</v>
      </c>
      <c r="BG210" s="145">
        <f>IF(U210="zákl. přenesená",N210,0)</f>
        <v>0</v>
      </c>
      <c r="BH210" s="145">
        <f>IF(U210="sníž. přenesená",N210,0)</f>
        <v>0</v>
      </c>
      <c r="BI210" s="145">
        <f>IF(U210="nulová",N210,0)</f>
        <v>0</v>
      </c>
      <c r="BJ210" s="24" t="s">
        <v>94</v>
      </c>
      <c r="BK210" s="145">
        <f>ROUND(L210*K210,2)</f>
        <v>0</v>
      </c>
      <c r="BL210" s="24" t="s">
        <v>165</v>
      </c>
      <c r="BM210" s="24" t="s">
        <v>271</v>
      </c>
    </row>
    <row r="211" s="1" customFormat="1" ht="38.25" customHeight="1">
      <c r="B211" s="49"/>
      <c r="C211" s="222" t="s">
        <v>272</v>
      </c>
      <c r="D211" s="222" t="s">
        <v>161</v>
      </c>
      <c r="E211" s="223" t="s">
        <v>273</v>
      </c>
      <c r="F211" s="224" t="s">
        <v>274</v>
      </c>
      <c r="G211" s="224"/>
      <c r="H211" s="224"/>
      <c r="I211" s="224"/>
      <c r="J211" s="225" t="s">
        <v>164</v>
      </c>
      <c r="K211" s="226">
        <v>2682.0749999999998</v>
      </c>
      <c r="L211" s="227">
        <v>0</v>
      </c>
      <c r="M211" s="228"/>
      <c r="N211" s="229">
        <f>ROUND(L211*K211,2)</f>
        <v>0</v>
      </c>
      <c r="O211" s="229"/>
      <c r="P211" s="229"/>
      <c r="Q211" s="229"/>
      <c r="R211" s="51"/>
      <c r="T211" s="230" t="s">
        <v>35</v>
      </c>
      <c r="U211" s="59" t="s">
        <v>51</v>
      </c>
      <c r="V211" s="50"/>
      <c r="W211" s="231">
        <f>V211*K211</f>
        <v>0</v>
      </c>
      <c r="X211" s="231">
        <v>0</v>
      </c>
      <c r="Y211" s="231">
        <f>X211*K211</f>
        <v>0</v>
      </c>
      <c r="Z211" s="231">
        <v>0</v>
      </c>
      <c r="AA211" s="232">
        <f>Z211*K211</f>
        <v>0</v>
      </c>
      <c r="AR211" s="24" t="s">
        <v>165</v>
      </c>
      <c r="AT211" s="24" t="s">
        <v>161</v>
      </c>
      <c r="AU211" s="24" t="s">
        <v>119</v>
      </c>
      <c r="AY211" s="24" t="s">
        <v>160</v>
      </c>
      <c r="BE211" s="145">
        <f>IF(U211="základní",N211,0)</f>
        <v>0</v>
      </c>
      <c r="BF211" s="145">
        <f>IF(U211="snížená",N211,0)</f>
        <v>0</v>
      </c>
      <c r="BG211" s="145">
        <f>IF(U211="zákl. přenesená",N211,0)</f>
        <v>0</v>
      </c>
      <c r="BH211" s="145">
        <f>IF(U211="sníž. přenesená",N211,0)</f>
        <v>0</v>
      </c>
      <c r="BI211" s="145">
        <f>IF(U211="nulová",N211,0)</f>
        <v>0</v>
      </c>
      <c r="BJ211" s="24" t="s">
        <v>94</v>
      </c>
      <c r="BK211" s="145">
        <f>ROUND(L211*K211,2)</f>
        <v>0</v>
      </c>
      <c r="BL211" s="24" t="s">
        <v>165</v>
      </c>
      <c r="BM211" s="24" t="s">
        <v>275</v>
      </c>
    </row>
    <row r="212" s="1" customFormat="1" ht="16.5" customHeight="1">
      <c r="B212" s="49"/>
      <c r="C212" s="273" t="s">
        <v>276</v>
      </c>
      <c r="D212" s="273" t="s">
        <v>245</v>
      </c>
      <c r="E212" s="274" t="s">
        <v>277</v>
      </c>
      <c r="F212" s="275" t="s">
        <v>278</v>
      </c>
      <c r="G212" s="275"/>
      <c r="H212" s="275"/>
      <c r="I212" s="275"/>
      <c r="J212" s="276" t="s">
        <v>209</v>
      </c>
      <c r="K212" s="277">
        <v>7.7779999999999996</v>
      </c>
      <c r="L212" s="278">
        <v>0</v>
      </c>
      <c r="M212" s="279"/>
      <c r="N212" s="280">
        <f>ROUND(L212*K212,2)</f>
        <v>0</v>
      </c>
      <c r="O212" s="229"/>
      <c r="P212" s="229"/>
      <c r="Q212" s="229"/>
      <c r="R212" s="51"/>
      <c r="T212" s="230" t="s">
        <v>35</v>
      </c>
      <c r="U212" s="59" t="s">
        <v>51</v>
      </c>
      <c r="V212" s="50"/>
      <c r="W212" s="231">
        <f>V212*K212</f>
        <v>0</v>
      </c>
      <c r="X212" s="231">
        <v>0.20999999999999999</v>
      </c>
      <c r="Y212" s="231">
        <f>X212*K212</f>
        <v>1.6333799999999998</v>
      </c>
      <c r="Z212" s="231">
        <v>0</v>
      </c>
      <c r="AA212" s="232">
        <f>Z212*K212</f>
        <v>0</v>
      </c>
      <c r="AR212" s="24" t="s">
        <v>215</v>
      </c>
      <c r="AT212" s="24" t="s">
        <v>245</v>
      </c>
      <c r="AU212" s="24" t="s">
        <v>119</v>
      </c>
      <c r="AY212" s="24" t="s">
        <v>160</v>
      </c>
      <c r="BE212" s="145">
        <f>IF(U212="základní",N212,0)</f>
        <v>0</v>
      </c>
      <c r="BF212" s="145">
        <f>IF(U212="snížená",N212,0)</f>
        <v>0</v>
      </c>
      <c r="BG212" s="145">
        <f>IF(U212="zákl. přenesená",N212,0)</f>
        <v>0</v>
      </c>
      <c r="BH212" s="145">
        <f>IF(U212="sníž. přenesená",N212,0)</f>
        <v>0</v>
      </c>
      <c r="BI212" s="145">
        <f>IF(U212="nulová",N212,0)</f>
        <v>0</v>
      </c>
      <c r="BJ212" s="24" t="s">
        <v>94</v>
      </c>
      <c r="BK212" s="145">
        <f>ROUND(L212*K212,2)</f>
        <v>0</v>
      </c>
      <c r="BL212" s="24" t="s">
        <v>165</v>
      </c>
      <c r="BM212" s="24" t="s">
        <v>279</v>
      </c>
    </row>
    <row r="213" s="11" customFormat="1" ht="16.5" customHeight="1">
      <c r="B213" s="243"/>
      <c r="C213" s="244"/>
      <c r="D213" s="244"/>
      <c r="E213" s="245" t="s">
        <v>35</v>
      </c>
      <c r="F213" s="271" t="s">
        <v>280</v>
      </c>
      <c r="G213" s="272"/>
      <c r="H213" s="272"/>
      <c r="I213" s="272"/>
      <c r="J213" s="244"/>
      <c r="K213" s="247">
        <v>134.10400000000001</v>
      </c>
      <c r="L213" s="244"/>
      <c r="M213" s="244"/>
      <c r="N213" s="244"/>
      <c r="O213" s="244"/>
      <c r="P213" s="244"/>
      <c r="Q213" s="244"/>
      <c r="R213" s="248"/>
      <c r="T213" s="249"/>
      <c r="U213" s="244"/>
      <c r="V213" s="244"/>
      <c r="W213" s="244"/>
      <c r="X213" s="244"/>
      <c r="Y213" s="244"/>
      <c r="Z213" s="244"/>
      <c r="AA213" s="250"/>
      <c r="AT213" s="251" t="s">
        <v>168</v>
      </c>
      <c r="AU213" s="251" t="s">
        <v>119</v>
      </c>
      <c r="AV213" s="11" t="s">
        <v>119</v>
      </c>
      <c r="AW213" s="11" t="s">
        <v>42</v>
      </c>
      <c r="AX213" s="11" t="s">
        <v>94</v>
      </c>
      <c r="AY213" s="251" t="s">
        <v>160</v>
      </c>
    </row>
    <row r="214" s="1" customFormat="1" ht="38.25" customHeight="1">
      <c r="B214" s="49"/>
      <c r="C214" s="222" t="s">
        <v>281</v>
      </c>
      <c r="D214" s="222" t="s">
        <v>161</v>
      </c>
      <c r="E214" s="223" t="s">
        <v>282</v>
      </c>
      <c r="F214" s="224" t="s">
        <v>283</v>
      </c>
      <c r="G214" s="224"/>
      <c r="H214" s="224"/>
      <c r="I214" s="224"/>
      <c r="J214" s="225" t="s">
        <v>284</v>
      </c>
      <c r="K214" s="226">
        <v>28</v>
      </c>
      <c r="L214" s="227">
        <v>0</v>
      </c>
      <c r="M214" s="228"/>
      <c r="N214" s="229">
        <f>ROUND(L214*K214,2)</f>
        <v>0</v>
      </c>
      <c r="O214" s="229"/>
      <c r="P214" s="229"/>
      <c r="Q214" s="229"/>
      <c r="R214" s="51"/>
      <c r="T214" s="230" t="s">
        <v>35</v>
      </c>
      <c r="U214" s="59" t="s">
        <v>51</v>
      </c>
      <c r="V214" s="50"/>
      <c r="W214" s="231">
        <f>V214*K214</f>
        <v>0</v>
      </c>
      <c r="X214" s="231">
        <v>0</v>
      </c>
      <c r="Y214" s="231">
        <f>X214*K214</f>
        <v>0</v>
      </c>
      <c r="Z214" s="231">
        <v>0</v>
      </c>
      <c r="AA214" s="232">
        <f>Z214*K214</f>
        <v>0</v>
      </c>
      <c r="AR214" s="24" t="s">
        <v>165</v>
      </c>
      <c r="AT214" s="24" t="s">
        <v>161</v>
      </c>
      <c r="AU214" s="24" t="s">
        <v>119</v>
      </c>
      <c r="AY214" s="24" t="s">
        <v>160</v>
      </c>
      <c r="BE214" s="145">
        <f>IF(U214="základní",N214,0)</f>
        <v>0</v>
      </c>
      <c r="BF214" s="145">
        <f>IF(U214="snížená",N214,0)</f>
        <v>0</v>
      </c>
      <c r="BG214" s="145">
        <f>IF(U214="zákl. přenesená",N214,0)</f>
        <v>0</v>
      </c>
      <c r="BH214" s="145">
        <f>IF(U214="sníž. přenesená",N214,0)</f>
        <v>0</v>
      </c>
      <c r="BI214" s="145">
        <f>IF(U214="nulová",N214,0)</f>
        <v>0</v>
      </c>
      <c r="BJ214" s="24" t="s">
        <v>94</v>
      </c>
      <c r="BK214" s="145">
        <f>ROUND(L214*K214,2)</f>
        <v>0</v>
      </c>
      <c r="BL214" s="24" t="s">
        <v>165</v>
      </c>
      <c r="BM214" s="24" t="s">
        <v>285</v>
      </c>
    </row>
    <row r="215" s="1" customFormat="1" ht="38.25" customHeight="1">
      <c r="B215" s="49"/>
      <c r="C215" s="222" t="s">
        <v>10</v>
      </c>
      <c r="D215" s="222" t="s">
        <v>161</v>
      </c>
      <c r="E215" s="223" t="s">
        <v>286</v>
      </c>
      <c r="F215" s="224" t="s">
        <v>287</v>
      </c>
      <c r="G215" s="224"/>
      <c r="H215" s="224"/>
      <c r="I215" s="224"/>
      <c r="J215" s="225" t="s">
        <v>284</v>
      </c>
      <c r="K215" s="226">
        <v>28</v>
      </c>
      <c r="L215" s="227">
        <v>0</v>
      </c>
      <c r="M215" s="228"/>
      <c r="N215" s="229">
        <f>ROUND(L215*K215,2)</f>
        <v>0</v>
      </c>
      <c r="O215" s="229"/>
      <c r="P215" s="229"/>
      <c r="Q215" s="229"/>
      <c r="R215" s="51"/>
      <c r="T215" s="230" t="s">
        <v>35</v>
      </c>
      <c r="U215" s="59" t="s">
        <v>51</v>
      </c>
      <c r="V215" s="50"/>
      <c r="W215" s="231">
        <f>V215*K215</f>
        <v>0</v>
      </c>
      <c r="X215" s="231">
        <v>0</v>
      </c>
      <c r="Y215" s="231">
        <f>X215*K215</f>
        <v>0</v>
      </c>
      <c r="Z215" s="231">
        <v>0</v>
      </c>
      <c r="AA215" s="232">
        <f>Z215*K215</f>
        <v>0</v>
      </c>
      <c r="AR215" s="24" t="s">
        <v>165</v>
      </c>
      <c r="AT215" s="24" t="s">
        <v>161</v>
      </c>
      <c r="AU215" s="24" t="s">
        <v>119</v>
      </c>
      <c r="AY215" s="24" t="s">
        <v>160</v>
      </c>
      <c r="BE215" s="145">
        <f>IF(U215="základní",N215,0)</f>
        <v>0</v>
      </c>
      <c r="BF215" s="145">
        <f>IF(U215="snížená",N215,0)</f>
        <v>0</v>
      </c>
      <c r="BG215" s="145">
        <f>IF(U215="zákl. přenesená",N215,0)</f>
        <v>0</v>
      </c>
      <c r="BH215" s="145">
        <f>IF(U215="sníž. přenesená",N215,0)</f>
        <v>0</v>
      </c>
      <c r="BI215" s="145">
        <f>IF(U215="nulová",N215,0)</f>
        <v>0</v>
      </c>
      <c r="BJ215" s="24" t="s">
        <v>94</v>
      </c>
      <c r="BK215" s="145">
        <f>ROUND(L215*K215,2)</f>
        <v>0</v>
      </c>
      <c r="BL215" s="24" t="s">
        <v>165</v>
      </c>
      <c r="BM215" s="24" t="s">
        <v>288</v>
      </c>
    </row>
    <row r="216" s="1" customFormat="1" ht="16.5" customHeight="1">
      <c r="B216" s="49"/>
      <c r="C216" s="273" t="s">
        <v>289</v>
      </c>
      <c r="D216" s="273" t="s">
        <v>245</v>
      </c>
      <c r="E216" s="274" t="s">
        <v>290</v>
      </c>
      <c r="F216" s="275" t="s">
        <v>291</v>
      </c>
      <c r="G216" s="275"/>
      <c r="H216" s="275"/>
      <c r="I216" s="275"/>
      <c r="J216" s="276" t="s">
        <v>284</v>
      </c>
      <c r="K216" s="277">
        <v>3</v>
      </c>
      <c r="L216" s="278">
        <v>0</v>
      </c>
      <c r="M216" s="279"/>
      <c r="N216" s="280">
        <f>ROUND(L216*K216,2)</f>
        <v>0</v>
      </c>
      <c r="O216" s="229"/>
      <c r="P216" s="229"/>
      <c r="Q216" s="229"/>
      <c r="R216" s="51"/>
      <c r="T216" s="230" t="s">
        <v>35</v>
      </c>
      <c r="U216" s="59" t="s">
        <v>51</v>
      </c>
      <c r="V216" s="50"/>
      <c r="W216" s="231">
        <f>V216*K216</f>
        <v>0</v>
      </c>
      <c r="X216" s="231">
        <v>0.0023999999999999998</v>
      </c>
      <c r="Y216" s="231">
        <f>X216*K216</f>
        <v>0.0071999999999999998</v>
      </c>
      <c r="Z216" s="231">
        <v>0</v>
      </c>
      <c r="AA216" s="232">
        <f>Z216*K216</f>
        <v>0</v>
      </c>
      <c r="AR216" s="24" t="s">
        <v>215</v>
      </c>
      <c r="AT216" s="24" t="s">
        <v>245</v>
      </c>
      <c r="AU216" s="24" t="s">
        <v>119</v>
      </c>
      <c r="AY216" s="24" t="s">
        <v>160</v>
      </c>
      <c r="BE216" s="145">
        <f>IF(U216="základní",N216,0)</f>
        <v>0</v>
      </c>
      <c r="BF216" s="145">
        <f>IF(U216="snížená",N216,0)</f>
        <v>0</v>
      </c>
      <c r="BG216" s="145">
        <f>IF(U216="zákl. přenesená",N216,0)</f>
        <v>0</v>
      </c>
      <c r="BH216" s="145">
        <f>IF(U216="sníž. přenesená",N216,0)</f>
        <v>0</v>
      </c>
      <c r="BI216" s="145">
        <f>IF(U216="nulová",N216,0)</f>
        <v>0</v>
      </c>
      <c r="BJ216" s="24" t="s">
        <v>94</v>
      </c>
      <c r="BK216" s="145">
        <f>ROUND(L216*K216,2)</f>
        <v>0</v>
      </c>
      <c r="BL216" s="24" t="s">
        <v>165</v>
      </c>
      <c r="BM216" s="24" t="s">
        <v>292</v>
      </c>
    </row>
    <row r="217" s="1" customFormat="1" ht="16.5" customHeight="1">
      <c r="B217" s="49"/>
      <c r="C217" s="273" t="s">
        <v>293</v>
      </c>
      <c r="D217" s="273" t="s">
        <v>245</v>
      </c>
      <c r="E217" s="274" t="s">
        <v>294</v>
      </c>
      <c r="F217" s="275" t="s">
        <v>295</v>
      </c>
      <c r="G217" s="275"/>
      <c r="H217" s="275"/>
      <c r="I217" s="275"/>
      <c r="J217" s="276" t="s">
        <v>284</v>
      </c>
      <c r="K217" s="277">
        <v>4</v>
      </c>
      <c r="L217" s="278">
        <v>0</v>
      </c>
      <c r="M217" s="279"/>
      <c r="N217" s="280">
        <f>ROUND(L217*K217,2)</f>
        <v>0</v>
      </c>
      <c r="O217" s="229"/>
      <c r="P217" s="229"/>
      <c r="Q217" s="229"/>
      <c r="R217" s="51"/>
      <c r="T217" s="230" t="s">
        <v>35</v>
      </c>
      <c r="U217" s="59" t="s">
        <v>51</v>
      </c>
      <c r="V217" s="50"/>
      <c r="W217" s="231">
        <f>V217*K217</f>
        <v>0</v>
      </c>
      <c r="X217" s="231">
        <v>0.0023999999999999998</v>
      </c>
      <c r="Y217" s="231">
        <f>X217*K217</f>
        <v>0.0095999999999999992</v>
      </c>
      <c r="Z217" s="231">
        <v>0</v>
      </c>
      <c r="AA217" s="232">
        <f>Z217*K217</f>
        <v>0</v>
      </c>
      <c r="AR217" s="24" t="s">
        <v>215</v>
      </c>
      <c r="AT217" s="24" t="s">
        <v>245</v>
      </c>
      <c r="AU217" s="24" t="s">
        <v>119</v>
      </c>
      <c r="AY217" s="24" t="s">
        <v>160</v>
      </c>
      <c r="BE217" s="145">
        <f>IF(U217="základní",N217,0)</f>
        <v>0</v>
      </c>
      <c r="BF217" s="145">
        <f>IF(U217="snížená",N217,0)</f>
        <v>0</v>
      </c>
      <c r="BG217" s="145">
        <f>IF(U217="zákl. přenesená",N217,0)</f>
        <v>0</v>
      </c>
      <c r="BH217" s="145">
        <f>IF(U217="sníž. přenesená",N217,0)</f>
        <v>0</v>
      </c>
      <c r="BI217" s="145">
        <f>IF(U217="nulová",N217,0)</f>
        <v>0</v>
      </c>
      <c r="BJ217" s="24" t="s">
        <v>94</v>
      </c>
      <c r="BK217" s="145">
        <f>ROUND(L217*K217,2)</f>
        <v>0</v>
      </c>
      <c r="BL217" s="24" t="s">
        <v>165</v>
      </c>
      <c r="BM217" s="24" t="s">
        <v>296</v>
      </c>
    </row>
    <row r="218" s="1" customFormat="1" ht="16.5" customHeight="1">
      <c r="B218" s="49"/>
      <c r="C218" s="273" t="s">
        <v>297</v>
      </c>
      <c r="D218" s="273" t="s">
        <v>245</v>
      </c>
      <c r="E218" s="274" t="s">
        <v>298</v>
      </c>
      <c r="F218" s="275" t="s">
        <v>299</v>
      </c>
      <c r="G218" s="275"/>
      <c r="H218" s="275"/>
      <c r="I218" s="275"/>
      <c r="J218" s="276" t="s">
        <v>284</v>
      </c>
      <c r="K218" s="277">
        <v>1</v>
      </c>
      <c r="L218" s="278">
        <v>0</v>
      </c>
      <c r="M218" s="279"/>
      <c r="N218" s="280">
        <f>ROUND(L218*K218,2)</f>
        <v>0</v>
      </c>
      <c r="O218" s="229"/>
      <c r="P218" s="229"/>
      <c r="Q218" s="229"/>
      <c r="R218" s="51"/>
      <c r="T218" s="230" t="s">
        <v>35</v>
      </c>
      <c r="U218" s="59" t="s">
        <v>51</v>
      </c>
      <c r="V218" s="50"/>
      <c r="W218" s="231">
        <f>V218*K218</f>
        <v>0</v>
      </c>
      <c r="X218" s="231">
        <v>0.0023999999999999998</v>
      </c>
      <c r="Y218" s="231">
        <f>X218*K218</f>
        <v>0.0023999999999999998</v>
      </c>
      <c r="Z218" s="231">
        <v>0</v>
      </c>
      <c r="AA218" s="232">
        <f>Z218*K218</f>
        <v>0</v>
      </c>
      <c r="AR218" s="24" t="s">
        <v>215</v>
      </c>
      <c r="AT218" s="24" t="s">
        <v>245</v>
      </c>
      <c r="AU218" s="24" t="s">
        <v>119</v>
      </c>
      <c r="AY218" s="24" t="s">
        <v>160</v>
      </c>
      <c r="BE218" s="145">
        <f>IF(U218="základní",N218,0)</f>
        <v>0</v>
      </c>
      <c r="BF218" s="145">
        <f>IF(U218="snížená",N218,0)</f>
        <v>0</v>
      </c>
      <c r="BG218" s="145">
        <f>IF(U218="zákl. přenesená",N218,0)</f>
        <v>0</v>
      </c>
      <c r="BH218" s="145">
        <f>IF(U218="sníž. přenesená",N218,0)</f>
        <v>0</v>
      </c>
      <c r="BI218" s="145">
        <f>IF(U218="nulová",N218,0)</f>
        <v>0</v>
      </c>
      <c r="BJ218" s="24" t="s">
        <v>94</v>
      </c>
      <c r="BK218" s="145">
        <f>ROUND(L218*K218,2)</f>
        <v>0</v>
      </c>
      <c r="BL218" s="24" t="s">
        <v>165</v>
      </c>
      <c r="BM218" s="24" t="s">
        <v>300</v>
      </c>
    </row>
    <row r="219" s="1" customFormat="1" ht="16.5" customHeight="1">
      <c r="B219" s="49"/>
      <c r="C219" s="273" t="s">
        <v>301</v>
      </c>
      <c r="D219" s="273" t="s">
        <v>245</v>
      </c>
      <c r="E219" s="274" t="s">
        <v>302</v>
      </c>
      <c r="F219" s="275" t="s">
        <v>303</v>
      </c>
      <c r="G219" s="275"/>
      <c r="H219" s="275"/>
      <c r="I219" s="275"/>
      <c r="J219" s="276" t="s">
        <v>284</v>
      </c>
      <c r="K219" s="277">
        <v>2</v>
      </c>
      <c r="L219" s="278">
        <v>0</v>
      </c>
      <c r="M219" s="279"/>
      <c r="N219" s="280">
        <f>ROUND(L219*K219,2)</f>
        <v>0</v>
      </c>
      <c r="O219" s="229"/>
      <c r="P219" s="229"/>
      <c r="Q219" s="229"/>
      <c r="R219" s="51"/>
      <c r="T219" s="230" t="s">
        <v>35</v>
      </c>
      <c r="U219" s="59" t="s">
        <v>51</v>
      </c>
      <c r="V219" s="50"/>
      <c r="W219" s="231">
        <f>V219*K219</f>
        <v>0</v>
      </c>
      <c r="X219" s="231">
        <v>0.0023999999999999998</v>
      </c>
      <c r="Y219" s="231">
        <f>X219*K219</f>
        <v>0.0047999999999999996</v>
      </c>
      <c r="Z219" s="231">
        <v>0</v>
      </c>
      <c r="AA219" s="232">
        <f>Z219*K219</f>
        <v>0</v>
      </c>
      <c r="AR219" s="24" t="s">
        <v>215</v>
      </c>
      <c r="AT219" s="24" t="s">
        <v>245</v>
      </c>
      <c r="AU219" s="24" t="s">
        <v>119</v>
      </c>
      <c r="AY219" s="24" t="s">
        <v>160</v>
      </c>
      <c r="BE219" s="145">
        <f>IF(U219="základní",N219,0)</f>
        <v>0</v>
      </c>
      <c r="BF219" s="145">
        <f>IF(U219="snížená",N219,0)</f>
        <v>0</v>
      </c>
      <c r="BG219" s="145">
        <f>IF(U219="zákl. přenesená",N219,0)</f>
        <v>0</v>
      </c>
      <c r="BH219" s="145">
        <f>IF(U219="sníž. přenesená",N219,0)</f>
        <v>0</v>
      </c>
      <c r="BI219" s="145">
        <f>IF(U219="nulová",N219,0)</f>
        <v>0</v>
      </c>
      <c r="BJ219" s="24" t="s">
        <v>94</v>
      </c>
      <c r="BK219" s="145">
        <f>ROUND(L219*K219,2)</f>
        <v>0</v>
      </c>
      <c r="BL219" s="24" t="s">
        <v>165</v>
      </c>
      <c r="BM219" s="24" t="s">
        <v>304</v>
      </c>
    </row>
    <row r="220" s="1" customFormat="1" ht="16.5" customHeight="1">
      <c r="B220" s="49"/>
      <c r="C220" s="273" t="s">
        <v>305</v>
      </c>
      <c r="D220" s="273" t="s">
        <v>245</v>
      </c>
      <c r="E220" s="274" t="s">
        <v>306</v>
      </c>
      <c r="F220" s="275" t="s">
        <v>307</v>
      </c>
      <c r="G220" s="275"/>
      <c r="H220" s="275"/>
      <c r="I220" s="275"/>
      <c r="J220" s="276" t="s">
        <v>284</v>
      </c>
      <c r="K220" s="277">
        <v>3</v>
      </c>
      <c r="L220" s="278">
        <v>0</v>
      </c>
      <c r="M220" s="279"/>
      <c r="N220" s="280">
        <f>ROUND(L220*K220,2)</f>
        <v>0</v>
      </c>
      <c r="O220" s="229"/>
      <c r="P220" s="229"/>
      <c r="Q220" s="229"/>
      <c r="R220" s="51"/>
      <c r="T220" s="230" t="s">
        <v>35</v>
      </c>
      <c r="U220" s="59" t="s">
        <v>51</v>
      </c>
      <c r="V220" s="50"/>
      <c r="W220" s="231">
        <f>V220*K220</f>
        <v>0</v>
      </c>
      <c r="X220" s="231">
        <v>0.0023999999999999998</v>
      </c>
      <c r="Y220" s="231">
        <f>X220*K220</f>
        <v>0.0071999999999999998</v>
      </c>
      <c r="Z220" s="231">
        <v>0</v>
      </c>
      <c r="AA220" s="232">
        <f>Z220*K220</f>
        <v>0</v>
      </c>
      <c r="AR220" s="24" t="s">
        <v>215</v>
      </c>
      <c r="AT220" s="24" t="s">
        <v>245</v>
      </c>
      <c r="AU220" s="24" t="s">
        <v>119</v>
      </c>
      <c r="AY220" s="24" t="s">
        <v>160</v>
      </c>
      <c r="BE220" s="145">
        <f>IF(U220="základní",N220,0)</f>
        <v>0</v>
      </c>
      <c r="BF220" s="145">
        <f>IF(U220="snížená",N220,0)</f>
        <v>0</v>
      </c>
      <c r="BG220" s="145">
        <f>IF(U220="zákl. přenesená",N220,0)</f>
        <v>0</v>
      </c>
      <c r="BH220" s="145">
        <f>IF(U220="sníž. přenesená",N220,0)</f>
        <v>0</v>
      </c>
      <c r="BI220" s="145">
        <f>IF(U220="nulová",N220,0)</f>
        <v>0</v>
      </c>
      <c r="BJ220" s="24" t="s">
        <v>94</v>
      </c>
      <c r="BK220" s="145">
        <f>ROUND(L220*K220,2)</f>
        <v>0</v>
      </c>
      <c r="BL220" s="24" t="s">
        <v>165</v>
      </c>
      <c r="BM220" s="24" t="s">
        <v>308</v>
      </c>
    </row>
    <row r="221" s="1" customFormat="1" ht="16.5" customHeight="1">
      <c r="B221" s="49"/>
      <c r="C221" s="273" t="s">
        <v>309</v>
      </c>
      <c r="D221" s="273" t="s">
        <v>245</v>
      </c>
      <c r="E221" s="274" t="s">
        <v>310</v>
      </c>
      <c r="F221" s="275" t="s">
        <v>311</v>
      </c>
      <c r="G221" s="275"/>
      <c r="H221" s="275"/>
      <c r="I221" s="275"/>
      <c r="J221" s="276" t="s">
        <v>284</v>
      </c>
      <c r="K221" s="277">
        <v>1</v>
      </c>
      <c r="L221" s="278">
        <v>0</v>
      </c>
      <c r="M221" s="279"/>
      <c r="N221" s="280">
        <f>ROUND(L221*K221,2)</f>
        <v>0</v>
      </c>
      <c r="O221" s="229"/>
      <c r="P221" s="229"/>
      <c r="Q221" s="229"/>
      <c r="R221" s="51"/>
      <c r="T221" s="230" t="s">
        <v>35</v>
      </c>
      <c r="U221" s="59" t="s">
        <v>51</v>
      </c>
      <c r="V221" s="50"/>
      <c r="W221" s="231">
        <f>V221*K221</f>
        <v>0</v>
      </c>
      <c r="X221" s="231">
        <v>0.0023999999999999998</v>
      </c>
      <c r="Y221" s="231">
        <f>X221*K221</f>
        <v>0.0023999999999999998</v>
      </c>
      <c r="Z221" s="231">
        <v>0</v>
      </c>
      <c r="AA221" s="232">
        <f>Z221*K221</f>
        <v>0</v>
      </c>
      <c r="AR221" s="24" t="s">
        <v>215</v>
      </c>
      <c r="AT221" s="24" t="s">
        <v>245</v>
      </c>
      <c r="AU221" s="24" t="s">
        <v>119</v>
      </c>
      <c r="AY221" s="24" t="s">
        <v>160</v>
      </c>
      <c r="BE221" s="145">
        <f>IF(U221="základní",N221,0)</f>
        <v>0</v>
      </c>
      <c r="BF221" s="145">
        <f>IF(U221="snížená",N221,0)</f>
        <v>0</v>
      </c>
      <c r="BG221" s="145">
        <f>IF(U221="zákl. přenesená",N221,0)</f>
        <v>0</v>
      </c>
      <c r="BH221" s="145">
        <f>IF(U221="sníž. přenesená",N221,0)</f>
        <v>0</v>
      </c>
      <c r="BI221" s="145">
        <f>IF(U221="nulová",N221,0)</f>
        <v>0</v>
      </c>
      <c r="BJ221" s="24" t="s">
        <v>94</v>
      </c>
      <c r="BK221" s="145">
        <f>ROUND(L221*K221,2)</f>
        <v>0</v>
      </c>
      <c r="BL221" s="24" t="s">
        <v>165</v>
      </c>
      <c r="BM221" s="24" t="s">
        <v>312</v>
      </c>
    </row>
    <row r="222" s="1" customFormat="1" ht="16.5" customHeight="1">
      <c r="B222" s="49"/>
      <c r="C222" s="273" t="s">
        <v>313</v>
      </c>
      <c r="D222" s="273" t="s">
        <v>245</v>
      </c>
      <c r="E222" s="274" t="s">
        <v>314</v>
      </c>
      <c r="F222" s="275" t="s">
        <v>315</v>
      </c>
      <c r="G222" s="275"/>
      <c r="H222" s="275"/>
      <c r="I222" s="275"/>
      <c r="J222" s="276" t="s">
        <v>284</v>
      </c>
      <c r="K222" s="277">
        <v>2</v>
      </c>
      <c r="L222" s="278">
        <v>0</v>
      </c>
      <c r="M222" s="279"/>
      <c r="N222" s="280">
        <f>ROUND(L222*K222,2)</f>
        <v>0</v>
      </c>
      <c r="O222" s="229"/>
      <c r="P222" s="229"/>
      <c r="Q222" s="229"/>
      <c r="R222" s="51"/>
      <c r="T222" s="230" t="s">
        <v>35</v>
      </c>
      <c r="U222" s="59" t="s">
        <v>51</v>
      </c>
      <c r="V222" s="50"/>
      <c r="W222" s="231">
        <f>V222*K222</f>
        <v>0</v>
      </c>
      <c r="X222" s="231">
        <v>0.0023999999999999998</v>
      </c>
      <c r="Y222" s="231">
        <f>X222*K222</f>
        <v>0.0047999999999999996</v>
      </c>
      <c r="Z222" s="231">
        <v>0</v>
      </c>
      <c r="AA222" s="232">
        <f>Z222*K222</f>
        <v>0</v>
      </c>
      <c r="AR222" s="24" t="s">
        <v>215</v>
      </c>
      <c r="AT222" s="24" t="s">
        <v>245</v>
      </c>
      <c r="AU222" s="24" t="s">
        <v>119</v>
      </c>
      <c r="AY222" s="24" t="s">
        <v>160</v>
      </c>
      <c r="BE222" s="145">
        <f>IF(U222="základní",N222,0)</f>
        <v>0</v>
      </c>
      <c r="BF222" s="145">
        <f>IF(U222="snížená",N222,0)</f>
        <v>0</v>
      </c>
      <c r="BG222" s="145">
        <f>IF(U222="zákl. přenesená",N222,0)</f>
        <v>0</v>
      </c>
      <c r="BH222" s="145">
        <f>IF(U222="sníž. přenesená",N222,0)</f>
        <v>0</v>
      </c>
      <c r="BI222" s="145">
        <f>IF(U222="nulová",N222,0)</f>
        <v>0</v>
      </c>
      <c r="BJ222" s="24" t="s">
        <v>94</v>
      </c>
      <c r="BK222" s="145">
        <f>ROUND(L222*K222,2)</f>
        <v>0</v>
      </c>
      <c r="BL222" s="24" t="s">
        <v>165</v>
      </c>
      <c r="BM222" s="24" t="s">
        <v>316</v>
      </c>
    </row>
    <row r="223" s="1" customFormat="1" ht="16.5" customHeight="1">
      <c r="B223" s="49"/>
      <c r="C223" s="273" t="s">
        <v>317</v>
      </c>
      <c r="D223" s="273" t="s">
        <v>245</v>
      </c>
      <c r="E223" s="274" t="s">
        <v>318</v>
      </c>
      <c r="F223" s="275" t="s">
        <v>319</v>
      </c>
      <c r="G223" s="275"/>
      <c r="H223" s="275"/>
      <c r="I223" s="275"/>
      <c r="J223" s="276" t="s">
        <v>284</v>
      </c>
      <c r="K223" s="277">
        <v>1</v>
      </c>
      <c r="L223" s="278">
        <v>0</v>
      </c>
      <c r="M223" s="279"/>
      <c r="N223" s="280">
        <f>ROUND(L223*K223,2)</f>
        <v>0</v>
      </c>
      <c r="O223" s="229"/>
      <c r="P223" s="229"/>
      <c r="Q223" s="229"/>
      <c r="R223" s="51"/>
      <c r="T223" s="230" t="s">
        <v>35</v>
      </c>
      <c r="U223" s="59" t="s">
        <v>51</v>
      </c>
      <c r="V223" s="50"/>
      <c r="W223" s="231">
        <f>V223*K223</f>
        <v>0</v>
      </c>
      <c r="X223" s="231">
        <v>0.0023999999999999998</v>
      </c>
      <c r="Y223" s="231">
        <f>X223*K223</f>
        <v>0.0023999999999999998</v>
      </c>
      <c r="Z223" s="231">
        <v>0</v>
      </c>
      <c r="AA223" s="232">
        <f>Z223*K223</f>
        <v>0</v>
      </c>
      <c r="AR223" s="24" t="s">
        <v>215</v>
      </c>
      <c r="AT223" s="24" t="s">
        <v>245</v>
      </c>
      <c r="AU223" s="24" t="s">
        <v>119</v>
      </c>
      <c r="AY223" s="24" t="s">
        <v>160</v>
      </c>
      <c r="BE223" s="145">
        <f>IF(U223="základní",N223,0)</f>
        <v>0</v>
      </c>
      <c r="BF223" s="145">
        <f>IF(U223="snížená",N223,0)</f>
        <v>0</v>
      </c>
      <c r="BG223" s="145">
        <f>IF(U223="zákl. přenesená",N223,0)</f>
        <v>0</v>
      </c>
      <c r="BH223" s="145">
        <f>IF(U223="sníž. přenesená",N223,0)</f>
        <v>0</v>
      </c>
      <c r="BI223" s="145">
        <f>IF(U223="nulová",N223,0)</f>
        <v>0</v>
      </c>
      <c r="BJ223" s="24" t="s">
        <v>94</v>
      </c>
      <c r="BK223" s="145">
        <f>ROUND(L223*K223,2)</f>
        <v>0</v>
      </c>
      <c r="BL223" s="24" t="s">
        <v>165</v>
      </c>
      <c r="BM223" s="24" t="s">
        <v>320</v>
      </c>
    </row>
    <row r="224" s="1" customFormat="1" ht="16.5" customHeight="1">
      <c r="B224" s="49"/>
      <c r="C224" s="273" t="s">
        <v>321</v>
      </c>
      <c r="D224" s="273" t="s">
        <v>245</v>
      </c>
      <c r="E224" s="274" t="s">
        <v>322</v>
      </c>
      <c r="F224" s="275" t="s">
        <v>323</v>
      </c>
      <c r="G224" s="275"/>
      <c r="H224" s="275"/>
      <c r="I224" s="275"/>
      <c r="J224" s="276" t="s">
        <v>284</v>
      </c>
      <c r="K224" s="277">
        <v>6</v>
      </c>
      <c r="L224" s="278">
        <v>0</v>
      </c>
      <c r="M224" s="279"/>
      <c r="N224" s="280">
        <f>ROUND(L224*K224,2)</f>
        <v>0</v>
      </c>
      <c r="O224" s="229"/>
      <c r="P224" s="229"/>
      <c r="Q224" s="229"/>
      <c r="R224" s="51"/>
      <c r="T224" s="230" t="s">
        <v>35</v>
      </c>
      <c r="U224" s="59" t="s">
        <v>51</v>
      </c>
      <c r="V224" s="50"/>
      <c r="W224" s="231">
        <f>V224*K224</f>
        <v>0</v>
      </c>
      <c r="X224" s="231">
        <v>0.0023999999999999998</v>
      </c>
      <c r="Y224" s="231">
        <f>X224*K224</f>
        <v>0.0144</v>
      </c>
      <c r="Z224" s="231">
        <v>0</v>
      </c>
      <c r="AA224" s="232">
        <f>Z224*K224</f>
        <v>0</v>
      </c>
      <c r="AR224" s="24" t="s">
        <v>215</v>
      </c>
      <c r="AT224" s="24" t="s">
        <v>245</v>
      </c>
      <c r="AU224" s="24" t="s">
        <v>119</v>
      </c>
      <c r="AY224" s="24" t="s">
        <v>160</v>
      </c>
      <c r="BE224" s="145">
        <f>IF(U224="základní",N224,0)</f>
        <v>0</v>
      </c>
      <c r="BF224" s="145">
        <f>IF(U224="snížená",N224,0)</f>
        <v>0</v>
      </c>
      <c r="BG224" s="145">
        <f>IF(U224="zákl. přenesená",N224,0)</f>
        <v>0</v>
      </c>
      <c r="BH224" s="145">
        <f>IF(U224="sníž. přenesená",N224,0)</f>
        <v>0</v>
      </c>
      <c r="BI224" s="145">
        <f>IF(U224="nulová",N224,0)</f>
        <v>0</v>
      </c>
      <c r="BJ224" s="24" t="s">
        <v>94</v>
      </c>
      <c r="BK224" s="145">
        <f>ROUND(L224*K224,2)</f>
        <v>0</v>
      </c>
      <c r="BL224" s="24" t="s">
        <v>165</v>
      </c>
      <c r="BM224" s="24" t="s">
        <v>324</v>
      </c>
    </row>
    <row r="225" s="1" customFormat="1" ht="16.5" customHeight="1">
      <c r="B225" s="49"/>
      <c r="C225" s="273" t="s">
        <v>325</v>
      </c>
      <c r="D225" s="273" t="s">
        <v>245</v>
      </c>
      <c r="E225" s="274" t="s">
        <v>326</v>
      </c>
      <c r="F225" s="275" t="s">
        <v>327</v>
      </c>
      <c r="G225" s="275"/>
      <c r="H225" s="275"/>
      <c r="I225" s="275"/>
      <c r="J225" s="276" t="s">
        <v>284</v>
      </c>
      <c r="K225" s="277">
        <v>4</v>
      </c>
      <c r="L225" s="278">
        <v>0</v>
      </c>
      <c r="M225" s="279"/>
      <c r="N225" s="280">
        <f>ROUND(L225*K225,2)</f>
        <v>0</v>
      </c>
      <c r="O225" s="229"/>
      <c r="P225" s="229"/>
      <c r="Q225" s="229"/>
      <c r="R225" s="51"/>
      <c r="T225" s="230" t="s">
        <v>35</v>
      </c>
      <c r="U225" s="59" t="s">
        <v>51</v>
      </c>
      <c r="V225" s="50"/>
      <c r="W225" s="231">
        <f>V225*K225</f>
        <v>0</v>
      </c>
      <c r="X225" s="231">
        <v>0.0023999999999999998</v>
      </c>
      <c r="Y225" s="231">
        <f>X225*K225</f>
        <v>0.0095999999999999992</v>
      </c>
      <c r="Z225" s="231">
        <v>0</v>
      </c>
      <c r="AA225" s="232">
        <f>Z225*K225</f>
        <v>0</v>
      </c>
      <c r="AR225" s="24" t="s">
        <v>215</v>
      </c>
      <c r="AT225" s="24" t="s">
        <v>245</v>
      </c>
      <c r="AU225" s="24" t="s">
        <v>119</v>
      </c>
      <c r="AY225" s="24" t="s">
        <v>160</v>
      </c>
      <c r="BE225" s="145">
        <f>IF(U225="základní",N225,0)</f>
        <v>0</v>
      </c>
      <c r="BF225" s="145">
        <f>IF(U225="snížená",N225,0)</f>
        <v>0</v>
      </c>
      <c r="BG225" s="145">
        <f>IF(U225="zákl. přenesená",N225,0)</f>
        <v>0</v>
      </c>
      <c r="BH225" s="145">
        <f>IF(U225="sníž. přenesená",N225,0)</f>
        <v>0</v>
      </c>
      <c r="BI225" s="145">
        <f>IF(U225="nulová",N225,0)</f>
        <v>0</v>
      </c>
      <c r="BJ225" s="24" t="s">
        <v>94</v>
      </c>
      <c r="BK225" s="145">
        <f>ROUND(L225*K225,2)</f>
        <v>0</v>
      </c>
      <c r="BL225" s="24" t="s">
        <v>165</v>
      </c>
      <c r="BM225" s="24" t="s">
        <v>328</v>
      </c>
    </row>
    <row r="226" s="1" customFormat="1" ht="16.5" customHeight="1">
      <c r="B226" s="49"/>
      <c r="C226" s="273" t="s">
        <v>329</v>
      </c>
      <c r="D226" s="273" t="s">
        <v>245</v>
      </c>
      <c r="E226" s="274" t="s">
        <v>330</v>
      </c>
      <c r="F226" s="275" t="s">
        <v>331</v>
      </c>
      <c r="G226" s="275"/>
      <c r="H226" s="275"/>
      <c r="I226" s="275"/>
      <c r="J226" s="276" t="s">
        <v>284</v>
      </c>
      <c r="K226" s="277">
        <v>1</v>
      </c>
      <c r="L226" s="278">
        <v>0</v>
      </c>
      <c r="M226" s="279"/>
      <c r="N226" s="280">
        <f>ROUND(L226*K226,2)</f>
        <v>0</v>
      </c>
      <c r="O226" s="229"/>
      <c r="P226" s="229"/>
      <c r="Q226" s="229"/>
      <c r="R226" s="51"/>
      <c r="T226" s="230" t="s">
        <v>35</v>
      </c>
      <c r="U226" s="59" t="s">
        <v>51</v>
      </c>
      <c r="V226" s="50"/>
      <c r="W226" s="231">
        <f>V226*K226</f>
        <v>0</v>
      </c>
      <c r="X226" s="231">
        <v>0.0023999999999999998</v>
      </c>
      <c r="Y226" s="231">
        <f>X226*K226</f>
        <v>0.0023999999999999998</v>
      </c>
      <c r="Z226" s="231">
        <v>0</v>
      </c>
      <c r="AA226" s="232">
        <f>Z226*K226</f>
        <v>0</v>
      </c>
      <c r="AR226" s="24" t="s">
        <v>215</v>
      </c>
      <c r="AT226" s="24" t="s">
        <v>245</v>
      </c>
      <c r="AU226" s="24" t="s">
        <v>119</v>
      </c>
      <c r="AY226" s="24" t="s">
        <v>160</v>
      </c>
      <c r="BE226" s="145">
        <f>IF(U226="základní",N226,0)</f>
        <v>0</v>
      </c>
      <c r="BF226" s="145">
        <f>IF(U226="snížená",N226,0)</f>
        <v>0</v>
      </c>
      <c r="BG226" s="145">
        <f>IF(U226="zákl. přenesená",N226,0)</f>
        <v>0</v>
      </c>
      <c r="BH226" s="145">
        <f>IF(U226="sníž. přenesená",N226,0)</f>
        <v>0</v>
      </c>
      <c r="BI226" s="145">
        <f>IF(U226="nulová",N226,0)</f>
        <v>0</v>
      </c>
      <c r="BJ226" s="24" t="s">
        <v>94</v>
      </c>
      <c r="BK226" s="145">
        <f>ROUND(L226*K226,2)</f>
        <v>0</v>
      </c>
      <c r="BL226" s="24" t="s">
        <v>165</v>
      </c>
      <c r="BM226" s="24" t="s">
        <v>332</v>
      </c>
    </row>
    <row r="227" s="1" customFormat="1" ht="38.25" customHeight="1">
      <c r="B227" s="49"/>
      <c r="C227" s="222" t="s">
        <v>333</v>
      </c>
      <c r="D227" s="222" t="s">
        <v>161</v>
      </c>
      <c r="E227" s="223" t="s">
        <v>334</v>
      </c>
      <c r="F227" s="224" t="s">
        <v>335</v>
      </c>
      <c r="G227" s="224"/>
      <c r="H227" s="224"/>
      <c r="I227" s="224"/>
      <c r="J227" s="225" t="s">
        <v>164</v>
      </c>
      <c r="K227" s="226">
        <v>68.900000000000006</v>
      </c>
      <c r="L227" s="227">
        <v>0</v>
      </c>
      <c r="M227" s="228"/>
      <c r="N227" s="229">
        <f>ROUND(L227*K227,2)</f>
        <v>0</v>
      </c>
      <c r="O227" s="229"/>
      <c r="P227" s="229"/>
      <c r="Q227" s="229"/>
      <c r="R227" s="51"/>
      <c r="T227" s="230" t="s">
        <v>35</v>
      </c>
      <c r="U227" s="59" t="s">
        <v>51</v>
      </c>
      <c r="V227" s="50"/>
      <c r="W227" s="231">
        <f>V227*K227</f>
        <v>0</v>
      </c>
      <c r="X227" s="231">
        <v>0.00044000000000000002</v>
      </c>
      <c r="Y227" s="231">
        <f>X227*K227</f>
        <v>0.030316000000000003</v>
      </c>
      <c r="Z227" s="231">
        <v>0</v>
      </c>
      <c r="AA227" s="232">
        <f>Z227*K227</f>
        <v>0</v>
      </c>
      <c r="AR227" s="24" t="s">
        <v>165</v>
      </c>
      <c r="AT227" s="24" t="s">
        <v>161</v>
      </c>
      <c r="AU227" s="24" t="s">
        <v>119</v>
      </c>
      <c r="AY227" s="24" t="s">
        <v>160</v>
      </c>
      <c r="BE227" s="145">
        <f>IF(U227="základní",N227,0)</f>
        <v>0</v>
      </c>
      <c r="BF227" s="145">
        <f>IF(U227="snížená",N227,0)</f>
        <v>0</v>
      </c>
      <c r="BG227" s="145">
        <f>IF(U227="zákl. přenesená",N227,0)</f>
        <v>0</v>
      </c>
      <c r="BH227" s="145">
        <f>IF(U227="sníž. přenesená",N227,0)</f>
        <v>0</v>
      </c>
      <c r="BI227" s="145">
        <f>IF(U227="nulová",N227,0)</f>
        <v>0</v>
      </c>
      <c r="BJ227" s="24" t="s">
        <v>94</v>
      </c>
      <c r="BK227" s="145">
        <f>ROUND(L227*K227,2)</f>
        <v>0</v>
      </c>
      <c r="BL227" s="24" t="s">
        <v>165</v>
      </c>
      <c r="BM227" s="24" t="s">
        <v>336</v>
      </c>
    </row>
    <row r="228" s="1" customFormat="1" ht="25.5" customHeight="1">
      <c r="B228" s="49"/>
      <c r="C228" s="222" t="s">
        <v>337</v>
      </c>
      <c r="D228" s="222" t="s">
        <v>161</v>
      </c>
      <c r="E228" s="223" t="s">
        <v>338</v>
      </c>
      <c r="F228" s="224" t="s">
        <v>339</v>
      </c>
      <c r="G228" s="224"/>
      <c r="H228" s="224"/>
      <c r="I228" s="224"/>
      <c r="J228" s="225" t="s">
        <v>284</v>
      </c>
      <c r="K228" s="226">
        <v>56</v>
      </c>
      <c r="L228" s="227">
        <v>0</v>
      </c>
      <c r="M228" s="228"/>
      <c r="N228" s="229">
        <f>ROUND(L228*K228,2)</f>
        <v>0</v>
      </c>
      <c r="O228" s="229"/>
      <c r="P228" s="229"/>
      <c r="Q228" s="229"/>
      <c r="R228" s="51"/>
      <c r="T228" s="230" t="s">
        <v>35</v>
      </c>
      <c r="U228" s="59" t="s">
        <v>51</v>
      </c>
      <c r="V228" s="50"/>
      <c r="W228" s="231">
        <f>V228*K228</f>
        <v>0</v>
      </c>
      <c r="X228" s="231">
        <v>5.0000000000000002E-05</v>
      </c>
      <c r="Y228" s="231">
        <f>X228*K228</f>
        <v>0.0028</v>
      </c>
      <c r="Z228" s="231">
        <v>0</v>
      </c>
      <c r="AA228" s="232">
        <f>Z228*K228</f>
        <v>0</v>
      </c>
      <c r="AR228" s="24" t="s">
        <v>165</v>
      </c>
      <c r="AT228" s="24" t="s">
        <v>161</v>
      </c>
      <c r="AU228" s="24" t="s">
        <v>119</v>
      </c>
      <c r="AY228" s="24" t="s">
        <v>160</v>
      </c>
      <c r="BE228" s="145">
        <f>IF(U228="základní",N228,0)</f>
        <v>0</v>
      </c>
      <c r="BF228" s="145">
        <f>IF(U228="snížená",N228,0)</f>
        <v>0</v>
      </c>
      <c r="BG228" s="145">
        <f>IF(U228="zákl. přenesená",N228,0)</f>
        <v>0</v>
      </c>
      <c r="BH228" s="145">
        <f>IF(U228="sníž. přenesená",N228,0)</f>
        <v>0</v>
      </c>
      <c r="BI228" s="145">
        <f>IF(U228="nulová",N228,0)</f>
        <v>0</v>
      </c>
      <c r="BJ228" s="24" t="s">
        <v>94</v>
      </c>
      <c r="BK228" s="145">
        <f>ROUND(L228*K228,2)</f>
        <v>0</v>
      </c>
      <c r="BL228" s="24" t="s">
        <v>165</v>
      </c>
      <c r="BM228" s="24" t="s">
        <v>340</v>
      </c>
    </row>
    <row r="229" s="1" customFormat="1" ht="16.5" customHeight="1">
      <c r="B229" s="49"/>
      <c r="C229" s="273" t="s">
        <v>341</v>
      </c>
      <c r="D229" s="273" t="s">
        <v>245</v>
      </c>
      <c r="E229" s="274" t="s">
        <v>342</v>
      </c>
      <c r="F229" s="275" t="s">
        <v>343</v>
      </c>
      <c r="G229" s="275"/>
      <c r="H229" s="275"/>
      <c r="I229" s="275"/>
      <c r="J229" s="276" t="s">
        <v>284</v>
      </c>
      <c r="K229" s="277">
        <v>56</v>
      </c>
      <c r="L229" s="278">
        <v>0</v>
      </c>
      <c r="M229" s="279"/>
      <c r="N229" s="280">
        <f>ROUND(L229*K229,2)</f>
        <v>0</v>
      </c>
      <c r="O229" s="229"/>
      <c r="P229" s="229"/>
      <c r="Q229" s="229"/>
      <c r="R229" s="51"/>
      <c r="T229" s="230" t="s">
        <v>35</v>
      </c>
      <c r="U229" s="59" t="s">
        <v>51</v>
      </c>
      <c r="V229" s="50"/>
      <c r="W229" s="231">
        <f>V229*K229</f>
        <v>0</v>
      </c>
      <c r="X229" s="231">
        <v>0.65000000000000002</v>
      </c>
      <c r="Y229" s="231">
        <f>X229*K229</f>
        <v>36.399999999999999</v>
      </c>
      <c r="Z229" s="231">
        <v>0</v>
      </c>
      <c r="AA229" s="232">
        <f>Z229*K229</f>
        <v>0</v>
      </c>
      <c r="AR229" s="24" t="s">
        <v>215</v>
      </c>
      <c r="AT229" s="24" t="s">
        <v>245</v>
      </c>
      <c r="AU229" s="24" t="s">
        <v>119</v>
      </c>
      <c r="AY229" s="24" t="s">
        <v>160</v>
      </c>
      <c r="BE229" s="145">
        <f>IF(U229="základní",N229,0)</f>
        <v>0</v>
      </c>
      <c r="BF229" s="145">
        <f>IF(U229="snížená",N229,0)</f>
        <v>0</v>
      </c>
      <c r="BG229" s="145">
        <f>IF(U229="zákl. přenesená",N229,0)</f>
        <v>0</v>
      </c>
      <c r="BH229" s="145">
        <f>IF(U229="sníž. přenesená",N229,0)</f>
        <v>0</v>
      </c>
      <c r="BI229" s="145">
        <f>IF(U229="nulová",N229,0)</f>
        <v>0</v>
      </c>
      <c r="BJ229" s="24" t="s">
        <v>94</v>
      </c>
      <c r="BK229" s="145">
        <f>ROUND(L229*K229,2)</f>
        <v>0</v>
      </c>
      <c r="BL229" s="24" t="s">
        <v>165</v>
      </c>
      <c r="BM229" s="24" t="s">
        <v>344</v>
      </c>
    </row>
    <row r="230" s="1" customFormat="1" ht="25.5" customHeight="1">
      <c r="B230" s="49"/>
      <c r="C230" s="222" t="s">
        <v>345</v>
      </c>
      <c r="D230" s="222" t="s">
        <v>161</v>
      </c>
      <c r="E230" s="223" t="s">
        <v>346</v>
      </c>
      <c r="F230" s="224" t="s">
        <v>347</v>
      </c>
      <c r="G230" s="224"/>
      <c r="H230" s="224"/>
      <c r="I230" s="224"/>
      <c r="J230" s="225" t="s">
        <v>284</v>
      </c>
      <c r="K230" s="226">
        <v>28</v>
      </c>
      <c r="L230" s="227">
        <v>0</v>
      </c>
      <c r="M230" s="228"/>
      <c r="N230" s="229">
        <f>ROUND(L230*K230,2)</f>
        <v>0</v>
      </c>
      <c r="O230" s="229"/>
      <c r="P230" s="229"/>
      <c r="Q230" s="229"/>
      <c r="R230" s="51"/>
      <c r="T230" s="230" t="s">
        <v>35</v>
      </c>
      <c r="U230" s="59" t="s">
        <v>51</v>
      </c>
      <c r="V230" s="50"/>
      <c r="W230" s="231">
        <f>V230*K230</f>
        <v>0</v>
      </c>
      <c r="X230" s="231">
        <v>0</v>
      </c>
      <c r="Y230" s="231">
        <f>X230*K230</f>
        <v>0</v>
      </c>
      <c r="Z230" s="231">
        <v>0</v>
      </c>
      <c r="AA230" s="232">
        <f>Z230*K230</f>
        <v>0</v>
      </c>
      <c r="AR230" s="24" t="s">
        <v>165</v>
      </c>
      <c r="AT230" s="24" t="s">
        <v>161</v>
      </c>
      <c r="AU230" s="24" t="s">
        <v>119</v>
      </c>
      <c r="AY230" s="24" t="s">
        <v>160</v>
      </c>
      <c r="BE230" s="145">
        <f>IF(U230="základní",N230,0)</f>
        <v>0</v>
      </c>
      <c r="BF230" s="145">
        <f>IF(U230="snížená",N230,0)</f>
        <v>0</v>
      </c>
      <c r="BG230" s="145">
        <f>IF(U230="zákl. přenesená",N230,0)</f>
        <v>0</v>
      </c>
      <c r="BH230" s="145">
        <f>IF(U230="sníž. přenesená",N230,0)</f>
        <v>0</v>
      </c>
      <c r="BI230" s="145">
        <f>IF(U230="nulová",N230,0)</f>
        <v>0</v>
      </c>
      <c r="BJ230" s="24" t="s">
        <v>94</v>
      </c>
      <c r="BK230" s="145">
        <f>ROUND(L230*K230,2)</f>
        <v>0</v>
      </c>
      <c r="BL230" s="24" t="s">
        <v>165</v>
      </c>
      <c r="BM230" s="24" t="s">
        <v>348</v>
      </c>
    </row>
    <row r="231" s="1" customFormat="1" ht="38.25" customHeight="1">
      <c r="B231" s="49"/>
      <c r="C231" s="222" t="s">
        <v>349</v>
      </c>
      <c r="D231" s="222" t="s">
        <v>161</v>
      </c>
      <c r="E231" s="223" t="s">
        <v>350</v>
      </c>
      <c r="F231" s="224" t="s">
        <v>351</v>
      </c>
      <c r="G231" s="224"/>
      <c r="H231" s="224"/>
      <c r="I231" s="224"/>
      <c r="J231" s="225" t="s">
        <v>164</v>
      </c>
      <c r="K231" s="226">
        <v>1860</v>
      </c>
      <c r="L231" s="227">
        <v>0</v>
      </c>
      <c r="M231" s="228"/>
      <c r="N231" s="229">
        <f>ROUND(L231*K231,2)</f>
        <v>0</v>
      </c>
      <c r="O231" s="229"/>
      <c r="P231" s="229"/>
      <c r="Q231" s="229"/>
      <c r="R231" s="51"/>
      <c r="T231" s="230" t="s">
        <v>35</v>
      </c>
      <c r="U231" s="59" t="s">
        <v>51</v>
      </c>
      <c r="V231" s="50"/>
      <c r="W231" s="231">
        <f>V231*K231</f>
        <v>0</v>
      </c>
      <c r="X231" s="231">
        <v>0</v>
      </c>
      <c r="Y231" s="231">
        <f>X231*K231</f>
        <v>0</v>
      </c>
      <c r="Z231" s="231">
        <v>0</v>
      </c>
      <c r="AA231" s="232">
        <f>Z231*K231</f>
        <v>0</v>
      </c>
      <c r="AR231" s="24" t="s">
        <v>165</v>
      </c>
      <c r="AT231" s="24" t="s">
        <v>161</v>
      </c>
      <c r="AU231" s="24" t="s">
        <v>119</v>
      </c>
      <c r="AY231" s="24" t="s">
        <v>160</v>
      </c>
      <c r="BE231" s="145">
        <f>IF(U231="základní",N231,0)</f>
        <v>0</v>
      </c>
      <c r="BF231" s="145">
        <f>IF(U231="snížená",N231,0)</f>
        <v>0</v>
      </c>
      <c r="BG231" s="145">
        <f>IF(U231="zákl. přenesená",N231,0)</f>
        <v>0</v>
      </c>
      <c r="BH231" s="145">
        <f>IF(U231="sníž. přenesená",N231,0)</f>
        <v>0</v>
      </c>
      <c r="BI231" s="145">
        <f>IF(U231="nulová",N231,0)</f>
        <v>0</v>
      </c>
      <c r="BJ231" s="24" t="s">
        <v>94</v>
      </c>
      <c r="BK231" s="145">
        <f>ROUND(L231*K231,2)</f>
        <v>0</v>
      </c>
      <c r="BL231" s="24" t="s">
        <v>165</v>
      </c>
      <c r="BM231" s="24" t="s">
        <v>352</v>
      </c>
    </row>
    <row r="232" s="1" customFormat="1" ht="25.5" customHeight="1">
      <c r="B232" s="49"/>
      <c r="C232" s="222" t="s">
        <v>353</v>
      </c>
      <c r="D232" s="222" t="s">
        <v>161</v>
      </c>
      <c r="E232" s="223" t="s">
        <v>354</v>
      </c>
      <c r="F232" s="224" t="s">
        <v>355</v>
      </c>
      <c r="G232" s="224"/>
      <c r="H232" s="224"/>
      <c r="I232" s="224"/>
      <c r="J232" s="225" t="s">
        <v>164</v>
      </c>
      <c r="K232" s="226">
        <v>2657.0749999999998</v>
      </c>
      <c r="L232" s="227">
        <v>0</v>
      </c>
      <c r="M232" s="228"/>
      <c r="N232" s="229">
        <f>ROUND(L232*K232,2)</f>
        <v>0</v>
      </c>
      <c r="O232" s="229"/>
      <c r="P232" s="229"/>
      <c r="Q232" s="229"/>
      <c r="R232" s="51"/>
      <c r="T232" s="230" t="s">
        <v>35</v>
      </c>
      <c r="U232" s="59" t="s">
        <v>51</v>
      </c>
      <c r="V232" s="50"/>
      <c r="W232" s="231">
        <f>V232*K232</f>
        <v>0</v>
      </c>
      <c r="X232" s="231">
        <v>0</v>
      </c>
      <c r="Y232" s="231">
        <f>X232*K232</f>
        <v>0</v>
      </c>
      <c r="Z232" s="231">
        <v>0</v>
      </c>
      <c r="AA232" s="232">
        <f>Z232*K232</f>
        <v>0</v>
      </c>
      <c r="AR232" s="24" t="s">
        <v>165</v>
      </c>
      <c r="AT232" s="24" t="s">
        <v>161</v>
      </c>
      <c r="AU232" s="24" t="s">
        <v>119</v>
      </c>
      <c r="AY232" s="24" t="s">
        <v>160</v>
      </c>
      <c r="BE232" s="145">
        <f>IF(U232="základní",N232,0)</f>
        <v>0</v>
      </c>
      <c r="BF232" s="145">
        <f>IF(U232="snížená",N232,0)</f>
        <v>0</v>
      </c>
      <c r="BG232" s="145">
        <f>IF(U232="zákl. přenesená",N232,0)</f>
        <v>0</v>
      </c>
      <c r="BH232" s="145">
        <f>IF(U232="sníž. přenesená",N232,0)</f>
        <v>0</v>
      </c>
      <c r="BI232" s="145">
        <f>IF(U232="nulová",N232,0)</f>
        <v>0</v>
      </c>
      <c r="BJ232" s="24" t="s">
        <v>94</v>
      </c>
      <c r="BK232" s="145">
        <f>ROUND(L232*K232,2)</f>
        <v>0</v>
      </c>
      <c r="BL232" s="24" t="s">
        <v>165</v>
      </c>
      <c r="BM232" s="24" t="s">
        <v>356</v>
      </c>
    </row>
    <row r="233" s="1" customFormat="1" ht="25.5" customHeight="1">
      <c r="B233" s="49"/>
      <c r="C233" s="222" t="s">
        <v>357</v>
      </c>
      <c r="D233" s="222" t="s">
        <v>161</v>
      </c>
      <c r="E233" s="223" t="s">
        <v>358</v>
      </c>
      <c r="F233" s="224" t="s">
        <v>359</v>
      </c>
      <c r="G233" s="224"/>
      <c r="H233" s="224"/>
      <c r="I233" s="224"/>
      <c r="J233" s="225" t="s">
        <v>209</v>
      </c>
      <c r="K233" s="226">
        <v>5</v>
      </c>
      <c r="L233" s="227">
        <v>0</v>
      </c>
      <c r="M233" s="228"/>
      <c r="N233" s="229">
        <f>ROUND(L233*K233,2)</f>
        <v>0</v>
      </c>
      <c r="O233" s="229"/>
      <c r="P233" s="229"/>
      <c r="Q233" s="229"/>
      <c r="R233" s="51"/>
      <c r="T233" s="230" t="s">
        <v>35</v>
      </c>
      <c r="U233" s="59" t="s">
        <v>51</v>
      </c>
      <c r="V233" s="50"/>
      <c r="W233" s="231">
        <f>V233*K233</f>
        <v>0</v>
      </c>
      <c r="X233" s="231">
        <v>0</v>
      </c>
      <c r="Y233" s="231">
        <f>X233*K233</f>
        <v>0</v>
      </c>
      <c r="Z233" s="231">
        <v>0</v>
      </c>
      <c r="AA233" s="232">
        <f>Z233*K233</f>
        <v>0</v>
      </c>
      <c r="AR233" s="24" t="s">
        <v>165</v>
      </c>
      <c r="AT233" s="24" t="s">
        <v>161</v>
      </c>
      <c r="AU233" s="24" t="s">
        <v>119</v>
      </c>
      <c r="AY233" s="24" t="s">
        <v>160</v>
      </c>
      <c r="BE233" s="145">
        <f>IF(U233="základní",N233,0)</f>
        <v>0</v>
      </c>
      <c r="BF233" s="145">
        <f>IF(U233="snížená",N233,0)</f>
        <v>0</v>
      </c>
      <c r="BG233" s="145">
        <f>IF(U233="zákl. přenesená",N233,0)</f>
        <v>0</v>
      </c>
      <c r="BH233" s="145">
        <f>IF(U233="sníž. přenesená",N233,0)</f>
        <v>0</v>
      </c>
      <c r="BI233" s="145">
        <f>IF(U233="nulová",N233,0)</f>
        <v>0</v>
      </c>
      <c r="BJ233" s="24" t="s">
        <v>94</v>
      </c>
      <c r="BK233" s="145">
        <f>ROUND(L233*K233,2)</f>
        <v>0</v>
      </c>
      <c r="BL233" s="24" t="s">
        <v>165</v>
      </c>
      <c r="BM233" s="24" t="s">
        <v>360</v>
      </c>
    </row>
    <row r="234" s="9" customFormat="1" ht="29.88" customHeight="1">
      <c r="B234" s="209"/>
      <c r="C234" s="210"/>
      <c r="D234" s="219" t="s">
        <v>131</v>
      </c>
      <c r="E234" s="219"/>
      <c r="F234" s="219"/>
      <c r="G234" s="219"/>
      <c r="H234" s="219"/>
      <c r="I234" s="219"/>
      <c r="J234" s="219"/>
      <c r="K234" s="219"/>
      <c r="L234" s="219"/>
      <c r="M234" s="219"/>
      <c r="N234" s="281">
        <f>BK234</f>
        <v>0</v>
      </c>
      <c r="O234" s="282"/>
      <c r="P234" s="282"/>
      <c r="Q234" s="282"/>
      <c r="R234" s="212"/>
      <c r="T234" s="213"/>
      <c r="U234" s="210"/>
      <c r="V234" s="210"/>
      <c r="W234" s="214">
        <f>SUM(W235:W272)</f>
        <v>0</v>
      </c>
      <c r="X234" s="210"/>
      <c r="Y234" s="214">
        <f>SUM(Y235:Y272)</f>
        <v>45.09724387</v>
      </c>
      <c r="Z234" s="210"/>
      <c r="AA234" s="215">
        <f>SUM(AA235:AA272)</f>
        <v>0</v>
      </c>
      <c r="AR234" s="216" t="s">
        <v>94</v>
      </c>
      <c r="AT234" s="217" t="s">
        <v>85</v>
      </c>
      <c r="AU234" s="217" t="s">
        <v>94</v>
      </c>
      <c r="AY234" s="216" t="s">
        <v>160</v>
      </c>
      <c r="BK234" s="218">
        <f>SUM(BK235:BK272)</f>
        <v>0</v>
      </c>
    </row>
    <row r="235" s="1" customFormat="1" ht="25.5" customHeight="1">
      <c r="B235" s="49"/>
      <c r="C235" s="222" t="s">
        <v>361</v>
      </c>
      <c r="D235" s="222" t="s">
        <v>161</v>
      </c>
      <c r="E235" s="223" t="s">
        <v>362</v>
      </c>
      <c r="F235" s="224" t="s">
        <v>363</v>
      </c>
      <c r="G235" s="224"/>
      <c r="H235" s="224"/>
      <c r="I235" s="224"/>
      <c r="J235" s="225" t="s">
        <v>209</v>
      </c>
      <c r="K235" s="226">
        <v>13.35</v>
      </c>
      <c r="L235" s="227">
        <v>0</v>
      </c>
      <c r="M235" s="228"/>
      <c r="N235" s="229">
        <f>ROUND(L235*K235,2)</f>
        <v>0</v>
      </c>
      <c r="O235" s="229"/>
      <c r="P235" s="229"/>
      <c r="Q235" s="229"/>
      <c r="R235" s="51"/>
      <c r="T235" s="230" t="s">
        <v>35</v>
      </c>
      <c r="U235" s="59" t="s">
        <v>51</v>
      </c>
      <c r="V235" s="50"/>
      <c r="W235" s="231">
        <f>V235*K235</f>
        <v>0</v>
      </c>
      <c r="X235" s="231">
        <v>2.2564199999999999</v>
      </c>
      <c r="Y235" s="231">
        <f>X235*K235</f>
        <v>30.123206999999997</v>
      </c>
      <c r="Z235" s="231">
        <v>0</v>
      </c>
      <c r="AA235" s="232">
        <f>Z235*K235</f>
        <v>0</v>
      </c>
      <c r="AR235" s="24" t="s">
        <v>165</v>
      </c>
      <c r="AT235" s="24" t="s">
        <v>161</v>
      </c>
      <c r="AU235" s="24" t="s">
        <v>119</v>
      </c>
      <c r="AY235" s="24" t="s">
        <v>160</v>
      </c>
      <c r="BE235" s="145">
        <f>IF(U235="základní",N235,0)</f>
        <v>0</v>
      </c>
      <c r="BF235" s="145">
        <f>IF(U235="snížená",N235,0)</f>
        <v>0</v>
      </c>
      <c r="BG235" s="145">
        <f>IF(U235="zákl. přenesená",N235,0)</f>
        <v>0</v>
      </c>
      <c r="BH235" s="145">
        <f>IF(U235="sníž. přenesená",N235,0)</f>
        <v>0</v>
      </c>
      <c r="BI235" s="145">
        <f>IF(U235="nulová",N235,0)</f>
        <v>0</v>
      </c>
      <c r="BJ235" s="24" t="s">
        <v>94</v>
      </c>
      <c r="BK235" s="145">
        <f>ROUND(L235*K235,2)</f>
        <v>0</v>
      </c>
      <c r="BL235" s="24" t="s">
        <v>165</v>
      </c>
      <c r="BM235" s="24" t="s">
        <v>364</v>
      </c>
    </row>
    <row r="236" s="10" customFormat="1" ht="16.5" customHeight="1">
      <c r="B236" s="233"/>
      <c r="C236" s="234"/>
      <c r="D236" s="234"/>
      <c r="E236" s="235" t="s">
        <v>35</v>
      </c>
      <c r="F236" s="236" t="s">
        <v>365</v>
      </c>
      <c r="G236" s="237"/>
      <c r="H236" s="237"/>
      <c r="I236" s="237"/>
      <c r="J236" s="234"/>
      <c r="K236" s="235" t="s">
        <v>35</v>
      </c>
      <c r="L236" s="234"/>
      <c r="M236" s="234"/>
      <c r="N236" s="234"/>
      <c r="O236" s="234"/>
      <c r="P236" s="234"/>
      <c r="Q236" s="234"/>
      <c r="R236" s="238"/>
      <c r="T236" s="239"/>
      <c r="U236" s="234"/>
      <c r="V236" s="234"/>
      <c r="W236" s="234"/>
      <c r="X236" s="234"/>
      <c r="Y236" s="234"/>
      <c r="Z236" s="234"/>
      <c r="AA236" s="240"/>
      <c r="AT236" s="241" t="s">
        <v>168</v>
      </c>
      <c r="AU236" s="241" t="s">
        <v>119</v>
      </c>
      <c r="AV236" s="10" t="s">
        <v>94</v>
      </c>
      <c r="AW236" s="10" t="s">
        <v>42</v>
      </c>
      <c r="AX236" s="10" t="s">
        <v>86</v>
      </c>
      <c r="AY236" s="241" t="s">
        <v>160</v>
      </c>
    </row>
    <row r="237" s="11" customFormat="1" ht="16.5" customHeight="1">
      <c r="B237" s="243"/>
      <c r="C237" s="244"/>
      <c r="D237" s="244"/>
      <c r="E237" s="245" t="s">
        <v>35</v>
      </c>
      <c r="F237" s="246" t="s">
        <v>366</v>
      </c>
      <c r="G237" s="244"/>
      <c r="H237" s="244"/>
      <c r="I237" s="244"/>
      <c r="J237" s="244"/>
      <c r="K237" s="247">
        <v>9.3000000000000007</v>
      </c>
      <c r="L237" s="244"/>
      <c r="M237" s="244"/>
      <c r="N237" s="244"/>
      <c r="O237" s="244"/>
      <c r="P237" s="244"/>
      <c r="Q237" s="244"/>
      <c r="R237" s="248"/>
      <c r="T237" s="249"/>
      <c r="U237" s="244"/>
      <c r="V237" s="244"/>
      <c r="W237" s="244"/>
      <c r="X237" s="244"/>
      <c r="Y237" s="244"/>
      <c r="Z237" s="244"/>
      <c r="AA237" s="250"/>
      <c r="AT237" s="251" t="s">
        <v>168</v>
      </c>
      <c r="AU237" s="251" t="s">
        <v>119</v>
      </c>
      <c r="AV237" s="11" t="s">
        <v>119</v>
      </c>
      <c r="AW237" s="11" t="s">
        <v>42</v>
      </c>
      <c r="AX237" s="11" t="s">
        <v>86</v>
      </c>
      <c r="AY237" s="251" t="s">
        <v>160</v>
      </c>
    </row>
    <row r="238" s="12" customFormat="1" ht="16.5" customHeight="1">
      <c r="B238" s="252"/>
      <c r="C238" s="253"/>
      <c r="D238" s="253"/>
      <c r="E238" s="254" t="s">
        <v>35</v>
      </c>
      <c r="F238" s="255" t="s">
        <v>173</v>
      </c>
      <c r="G238" s="253"/>
      <c r="H238" s="253"/>
      <c r="I238" s="253"/>
      <c r="J238" s="253"/>
      <c r="K238" s="256">
        <v>9.3000000000000007</v>
      </c>
      <c r="L238" s="253"/>
      <c r="M238" s="253"/>
      <c r="N238" s="253"/>
      <c r="O238" s="253"/>
      <c r="P238" s="253"/>
      <c r="Q238" s="253"/>
      <c r="R238" s="257"/>
      <c r="T238" s="258"/>
      <c r="U238" s="253"/>
      <c r="V238" s="253"/>
      <c r="W238" s="253"/>
      <c r="X238" s="253"/>
      <c r="Y238" s="253"/>
      <c r="Z238" s="253"/>
      <c r="AA238" s="259"/>
      <c r="AT238" s="260" t="s">
        <v>168</v>
      </c>
      <c r="AU238" s="260" t="s">
        <v>119</v>
      </c>
      <c r="AV238" s="12" t="s">
        <v>174</v>
      </c>
      <c r="AW238" s="12" t="s">
        <v>42</v>
      </c>
      <c r="AX238" s="12" t="s">
        <v>86</v>
      </c>
      <c r="AY238" s="260" t="s">
        <v>160</v>
      </c>
    </row>
    <row r="239" s="10" customFormat="1" ht="16.5" customHeight="1">
      <c r="B239" s="233"/>
      <c r="C239" s="234"/>
      <c r="D239" s="234"/>
      <c r="E239" s="235" t="s">
        <v>35</v>
      </c>
      <c r="F239" s="242" t="s">
        <v>367</v>
      </c>
      <c r="G239" s="234"/>
      <c r="H239" s="234"/>
      <c r="I239" s="234"/>
      <c r="J239" s="234"/>
      <c r="K239" s="235" t="s">
        <v>35</v>
      </c>
      <c r="L239" s="234"/>
      <c r="M239" s="234"/>
      <c r="N239" s="234"/>
      <c r="O239" s="234"/>
      <c r="P239" s="234"/>
      <c r="Q239" s="234"/>
      <c r="R239" s="238"/>
      <c r="T239" s="239"/>
      <c r="U239" s="234"/>
      <c r="V239" s="234"/>
      <c r="W239" s="234"/>
      <c r="X239" s="234"/>
      <c r="Y239" s="234"/>
      <c r="Z239" s="234"/>
      <c r="AA239" s="240"/>
      <c r="AT239" s="241" t="s">
        <v>168</v>
      </c>
      <c r="AU239" s="241" t="s">
        <v>119</v>
      </c>
      <c r="AV239" s="10" t="s">
        <v>94</v>
      </c>
      <c r="AW239" s="10" t="s">
        <v>42</v>
      </c>
      <c r="AX239" s="10" t="s">
        <v>86</v>
      </c>
      <c r="AY239" s="241" t="s">
        <v>160</v>
      </c>
    </row>
    <row r="240" s="11" customFormat="1" ht="16.5" customHeight="1">
      <c r="B240" s="243"/>
      <c r="C240" s="244"/>
      <c r="D240" s="244"/>
      <c r="E240" s="245" t="s">
        <v>35</v>
      </c>
      <c r="F240" s="246" t="s">
        <v>368</v>
      </c>
      <c r="G240" s="244"/>
      <c r="H240" s="244"/>
      <c r="I240" s="244"/>
      <c r="J240" s="244"/>
      <c r="K240" s="247">
        <v>4.0499999999999998</v>
      </c>
      <c r="L240" s="244"/>
      <c r="M240" s="244"/>
      <c r="N240" s="244"/>
      <c r="O240" s="244"/>
      <c r="P240" s="244"/>
      <c r="Q240" s="244"/>
      <c r="R240" s="248"/>
      <c r="T240" s="249"/>
      <c r="U240" s="244"/>
      <c r="V240" s="244"/>
      <c r="W240" s="244"/>
      <c r="X240" s="244"/>
      <c r="Y240" s="244"/>
      <c r="Z240" s="244"/>
      <c r="AA240" s="250"/>
      <c r="AT240" s="251" t="s">
        <v>168</v>
      </c>
      <c r="AU240" s="251" t="s">
        <v>119</v>
      </c>
      <c r="AV240" s="11" t="s">
        <v>119</v>
      </c>
      <c r="AW240" s="11" t="s">
        <v>42</v>
      </c>
      <c r="AX240" s="11" t="s">
        <v>86</v>
      </c>
      <c r="AY240" s="251" t="s">
        <v>160</v>
      </c>
    </row>
    <row r="241" s="12" customFormat="1" ht="16.5" customHeight="1">
      <c r="B241" s="252"/>
      <c r="C241" s="253"/>
      <c r="D241" s="253"/>
      <c r="E241" s="254" t="s">
        <v>35</v>
      </c>
      <c r="F241" s="255" t="s">
        <v>173</v>
      </c>
      <c r="G241" s="253"/>
      <c r="H241" s="253"/>
      <c r="I241" s="253"/>
      <c r="J241" s="253"/>
      <c r="K241" s="256">
        <v>4.0499999999999998</v>
      </c>
      <c r="L241" s="253"/>
      <c r="M241" s="253"/>
      <c r="N241" s="253"/>
      <c r="O241" s="253"/>
      <c r="P241" s="253"/>
      <c r="Q241" s="253"/>
      <c r="R241" s="257"/>
      <c r="T241" s="258"/>
      <c r="U241" s="253"/>
      <c r="V241" s="253"/>
      <c r="W241" s="253"/>
      <c r="X241" s="253"/>
      <c r="Y241" s="253"/>
      <c r="Z241" s="253"/>
      <c r="AA241" s="259"/>
      <c r="AT241" s="260" t="s">
        <v>168</v>
      </c>
      <c r="AU241" s="260" t="s">
        <v>119</v>
      </c>
      <c r="AV241" s="12" t="s">
        <v>174</v>
      </c>
      <c r="AW241" s="12" t="s">
        <v>42</v>
      </c>
      <c r="AX241" s="12" t="s">
        <v>86</v>
      </c>
      <c r="AY241" s="260" t="s">
        <v>160</v>
      </c>
    </row>
    <row r="242" s="13" customFormat="1" ht="16.5" customHeight="1">
      <c r="B242" s="261"/>
      <c r="C242" s="262"/>
      <c r="D242" s="262"/>
      <c r="E242" s="263" t="s">
        <v>35</v>
      </c>
      <c r="F242" s="264" t="s">
        <v>175</v>
      </c>
      <c r="G242" s="262"/>
      <c r="H242" s="262"/>
      <c r="I242" s="262"/>
      <c r="J242" s="262"/>
      <c r="K242" s="265">
        <v>13.35</v>
      </c>
      <c r="L242" s="262"/>
      <c r="M242" s="262"/>
      <c r="N242" s="262"/>
      <c r="O242" s="262"/>
      <c r="P242" s="262"/>
      <c r="Q242" s="262"/>
      <c r="R242" s="266"/>
      <c r="T242" s="267"/>
      <c r="U242" s="262"/>
      <c r="V242" s="262"/>
      <c r="W242" s="262"/>
      <c r="X242" s="262"/>
      <c r="Y242" s="262"/>
      <c r="Z242" s="262"/>
      <c r="AA242" s="268"/>
      <c r="AT242" s="269" t="s">
        <v>168</v>
      </c>
      <c r="AU242" s="269" t="s">
        <v>119</v>
      </c>
      <c r="AV242" s="13" t="s">
        <v>165</v>
      </c>
      <c r="AW242" s="13" t="s">
        <v>42</v>
      </c>
      <c r="AX242" s="13" t="s">
        <v>94</v>
      </c>
      <c r="AY242" s="269" t="s">
        <v>160</v>
      </c>
    </row>
    <row r="243" s="1" customFormat="1" ht="25.5" customHeight="1">
      <c r="B243" s="49"/>
      <c r="C243" s="222" t="s">
        <v>369</v>
      </c>
      <c r="D243" s="222" t="s">
        <v>161</v>
      </c>
      <c r="E243" s="223" t="s">
        <v>370</v>
      </c>
      <c r="F243" s="224" t="s">
        <v>371</v>
      </c>
      <c r="G243" s="224"/>
      <c r="H243" s="224"/>
      <c r="I243" s="224"/>
      <c r="J243" s="225" t="s">
        <v>372</v>
      </c>
      <c r="K243" s="226">
        <v>1.0009999999999999</v>
      </c>
      <c r="L243" s="227">
        <v>0</v>
      </c>
      <c r="M243" s="228"/>
      <c r="N243" s="229">
        <f>ROUND(L243*K243,2)</f>
        <v>0</v>
      </c>
      <c r="O243" s="229"/>
      <c r="P243" s="229"/>
      <c r="Q243" s="229"/>
      <c r="R243" s="51"/>
      <c r="T243" s="230" t="s">
        <v>35</v>
      </c>
      <c r="U243" s="59" t="s">
        <v>51</v>
      </c>
      <c r="V243" s="50"/>
      <c r="W243" s="231">
        <f>V243*K243</f>
        <v>0</v>
      </c>
      <c r="X243" s="231">
        <v>1.04887</v>
      </c>
      <c r="Y243" s="231">
        <f>X243*K243</f>
        <v>1.04991887</v>
      </c>
      <c r="Z243" s="231">
        <v>0</v>
      </c>
      <c r="AA243" s="232">
        <f>Z243*K243</f>
        <v>0</v>
      </c>
      <c r="AR243" s="24" t="s">
        <v>165</v>
      </c>
      <c r="AT243" s="24" t="s">
        <v>161</v>
      </c>
      <c r="AU243" s="24" t="s">
        <v>119</v>
      </c>
      <c r="AY243" s="24" t="s">
        <v>160</v>
      </c>
      <c r="BE243" s="145">
        <f>IF(U243="základní",N243,0)</f>
        <v>0</v>
      </c>
      <c r="BF243" s="145">
        <f>IF(U243="snížená",N243,0)</f>
        <v>0</v>
      </c>
      <c r="BG243" s="145">
        <f>IF(U243="zákl. přenesená",N243,0)</f>
        <v>0</v>
      </c>
      <c r="BH243" s="145">
        <f>IF(U243="sníž. přenesená",N243,0)</f>
        <v>0</v>
      </c>
      <c r="BI243" s="145">
        <f>IF(U243="nulová",N243,0)</f>
        <v>0</v>
      </c>
      <c r="BJ243" s="24" t="s">
        <v>94</v>
      </c>
      <c r="BK243" s="145">
        <f>ROUND(L243*K243,2)</f>
        <v>0</v>
      </c>
      <c r="BL243" s="24" t="s">
        <v>165</v>
      </c>
      <c r="BM243" s="24" t="s">
        <v>373</v>
      </c>
    </row>
    <row r="244" s="10" customFormat="1" ht="16.5" customHeight="1">
      <c r="B244" s="233"/>
      <c r="C244" s="234"/>
      <c r="D244" s="234"/>
      <c r="E244" s="235" t="s">
        <v>35</v>
      </c>
      <c r="F244" s="236" t="s">
        <v>374</v>
      </c>
      <c r="G244" s="237"/>
      <c r="H244" s="237"/>
      <c r="I244" s="237"/>
      <c r="J244" s="234"/>
      <c r="K244" s="235" t="s">
        <v>35</v>
      </c>
      <c r="L244" s="234"/>
      <c r="M244" s="234"/>
      <c r="N244" s="234"/>
      <c r="O244" s="234"/>
      <c r="P244" s="234"/>
      <c r="Q244" s="234"/>
      <c r="R244" s="238"/>
      <c r="T244" s="239"/>
      <c r="U244" s="234"/>
      <c r="V244" s="234"/>
      <c r="W244" s="234"/>
      <c r="X244" s="234"/>
      <c r="Y244" s="234"/>
      <c r="Z244" s="234"/>
      <c r="AA244" s="240"/>
      <c r="AT244" s="241" t="s">
        <v>168</v>
      </c>
      <c r="AU244" s="241" t="s">
        <v>119</v>
      </c>
      <c r="AV244" s="10" t="s">
        <v>94</v>
      </c>
      <c r="AW244" s="10" t="s">
        <v>42</v>
      </c>
      <c r="AX244" s="10" t="s">
        <v>86</v>
      </c>
      <c r="AY244" s="241" t="s">
        <v>160</v>
      </c>
    </row>
    <row r="245" s="11" customFormat="1" ht="16.5" customHeight="1">
      <c r="B245" s="243"/>
      <c r="C245" s="244"/>
      <c r="D245" s="244"/>
      <c r="E245" s="245" t="s">
        <v>35</v>
      </c>
      <c r="F245" s="246" t="s">
        <v>375</v>
      </c>
      <c r="G245" s="244"/>
      <c r="H245" s="244"/>
      <c r="I245" s="244"/>
      <c r="J245" s="244"/>
      <c r="K245" s="247">
        <v>1.0009999999999999</v>
      </c>
      <c r="L245" s="244"/>
      <c r="M245" s="244"/>
      <c r="N245" s="244"/>
      <c r="O245" s="244"/>
      <c r="P245" s="244"/>
      <c r="Q245" s="244"/>
      <c r="R245" s="248"/>
      <c r="T245" s="249"/>
      <c r="U245" s="244"/>
      <c r="V245" s="244"/>
      <c r="W245" s="244"/>
      <c r="X245" s="244"/>
      <c r="Y245" s="244"/>
      <c r="Z245" s="244"/>
      <c r="AA245" s="250"/>
      <c r="AT245" s="251" t="s">
        <v>168</v>
      </c>
      <c r="AU245" s="251" t="s">
        <v>119</v>
      </c>
      <c r="AV245" s="11" t="s">
        <v>119</v>
      </c>
      <c r="AW245" s="11" t="s">
        <v>42</v>
      </c>
      <c r="AX245" s="11" t="s">
        <v>86</v>
      </c>
      <c r="AY245" s="251" t="s">
        <v>160</v>
      </c>
    </row>
    <row r="246" s="13" customFormat="1" ht="16.5" customHeight="1">
      <c r="B246" s="261"/>
      <c r="C246" s="262"/>
      <c r="D246" s="262"/>
      <c r="E246" s="263" t="s">
        <v>35</v>
      </c>
      <c r="F246" s="264" t="s">
        <v>175</v>
      </c>
      <c r="G246" s="262"/>
      <c r="H246" s="262"/>
      <c r="I246" s="262"/>
      <c r="J246" s="262"/>
      <c r="K246" s="265">
        <v>1.0009999999999999</v>
      </c>
      <c r="L246" s="262"/>
      <c r="M246" s="262"/>
      <c r="N246" s="262"/>
      <c r="O246" s="262"/>
      <c r="P246" s="262"/>
      <c r="Q246" s="262"/>
      <c r="R246" s="266"/>
      <c r="T246" s="267"/>
      <c r="U246" s="262"/>
      <c r="V246" s="262"/>
      <c r="W246" s="262"/>
      <c r="X246" s="262"/>
      <c r="Y246" s="262"/>
      <c r="Z246" s="262"/>
      <c r="AA246" s="268"/>
      <c r="AT246" s="269" t="s">
        <v>168</v>
      </c>
      <c r="AU246" s="269" t="s">
        <v>119</v>
      </c>
      <c r="AV246" s="13" t="s">
        <v>165</v>
      </c>
      <c r="AW246" s="13" t="s">
        <v>42</v>
      </c>
      <c r="AX246" s="13" t="s">
        <v>94</v>
      </c>
      <c r="AY246" s="269" t="s">
        <v>160</v>
      </c>
    </row>
    <row r="247" s="1" customFormat="1" ht="25.5" customHeight="1">
      <c r="B247" s="49"/>
      <c r="C247" s="222" t="s">
        <v>376</v>
      </c>
      <c r="D247" s="222" t="s">
        <v>161</v>
      </c>
      <c r="E247" s="223" t="s">
        <v>377</v>
      </c>
      <c r="F247" s="224" t="s">
        <v>378</v>
      </c>
      <c r="G247" s="224"/>
      <c r="H247" s="224"/>
      <c r="I247" s="224"/>
      <c r="J247" s="225" t="s">
        <v>164</v>
      </c>
      <c r="K247" s="226">
        <v>8.0999999999999996</v>
      </c>
      <c r="L247" s="227">
        <v>0</v>
      </c>
      <c r="M247" s="228"/>
      <c r="N247" s="229">
        <f>ROUND(L247*K247,2)</f>
        <v>0</v>
      </c>
      <c r="O247" s="229"/>
      <c r="P247" s="229"/>
      <c r="Q247" s="229"/>
      <c r="R247" s="51"/>
      <c r="T247" s="230" t="s">
        <v>35</v>
      </c>
      <c r="U247" s="59" t="s">
        <v>51</v>
      </c>
      <c r="V247" s="50"/>
      <c r="W247" s="231">
        <f>V247*K247</f>
        <v>0</v>
      </c>
      <c r="X247" s="231">
        <v>0.01282</v>
      </c>
      <c r="Y247" s="231">
        <f>X247*K247</f>
        <v>0.10384199999999999</v>
      </c>
      <c r="Z247" s="231">
        <v>0</v>
      </c>
      <c r="AA247" s="232">
        <f>Z247*K247</f>
        <v>0</v>
      </c>
      <c r="AR247" s="24" t="s">
        <v>165</v>
      </c>
      <c r="AT247" s="24" t="s">
        <v>161</v>
      </c>
      <c r="AU247" s="24" t="s">
        <v>119</v>
      </c>
      <c r="AY247" s="24" t="s">
        <v>160</v>
      </c>
      <c r="BE247" s="145">
        <f>IF(U247="základní",N247,0)</f>
        <v>0</v>
      </c>
      <c r="BF247" s="145">
        <f>IF(U247="snížená",N247,0)</f>
        <v>0</v>
      </c>
      <c r="BG247" s="145">
        <f>IF(U247="zákl. přenesená",N247,0)</f>
        <v>0</v>
      </c>
      <c r="BH247" s="145">
        <f>IF(U247="sníž. přenesená",N247,0)</f>
        <v>0</v>
      </c>
      <c r="BI247" s="145">
        <f>IF(U247="nulová",N247,0)</f>
        <v>0</v>
      </c>
      <c r="BJ247" s="24" t="s">
        <v>94</v>
      </c>
      <c r="BK247" s="145">
        <f>ROUND(L247*K247,2)</f>
        <v>0</v>
      </c>
      <c r="BL247" s="24" t="s">
        <v>165</v>
      </c>
      <c r="BM247" s="24" t="s">
        <v>379</v>
      </c>
    </row>
    <row r="248" s="10" customFormat="1" ht="16.5" customHeight="1">
      <c r="B248" s="233"/>
      <c r="C248" s="234"/>
      <c r="D248" s="234"/>
      <c r="E248" s="235" t="s">
        <v>35</v>
      </c>
      <c r="F248" s="236" t="s">
        <v>380</v>
      </c>
      <c r="G248" s="237"/>
      <c r="H248" s="237"/>
      <c r="I248" s="237"/>
      <c r="J248" s="234"/>
      <c r="K248" s="235" t="s">
        <v>35</v>
      </c>
      <c r="L248" s="234"/>
      <c r="M248" s="234"/>
      <c r="N248" s="234"/>
      <c r="O248" s="234"/>
      <c r="P248" s="234"/>
      <c r="Q248" s="234"/>
      <c r="R248" s="238"/>
      <c r="T248" s="239"/>
      <c r="U248" s="234"/>
      <c r="V248" s="234"/>
      <c r="W248" s="234"/>
      <c r="X248" s="234"/>
      <c r="Y248" s="234"/>
      <c r="Z248" s="234"/>
      <c r="AA248" s="240"/>
      <c r="AT248" s="241" t="s">
        <v>168</v>
      </c>
      <c r="AU248" s="241" t="s">
        <v>119</v>
      </c>
      <c r="AV248" s="10" t="s">
        <v>94</v>
      </c>
      <c r="AW248" s="10" t="s">
        <v>42</v>
      </c>
      <c r="AX248" s="10" t="s">
        <v>86</v>
      </c>
      <c r="AY248" s="241" t="s">
        <v>160</v>
      </c>
    </row>
    <row r="249" s="11" customFormat="1" ht="16.5" customHeight="1">
      <c r="B249" s="243"/>
      <c r="C249" s="244"/>
      <c r="D249" s="244"/>
      <c r="E249" s="245" t="s">
        <v>35</v>
      </c>
      <c r="F249" s="246" t="s">
        <v>381</v>
      </c>
      <c r="G249" s="244"/>
      <c r="H249" s="244"/>
      <c r="I249" s="244"/>
      <c r="J249" s="244"/>
      <c r="K249" s="247">
        <v>5.4000000000000004</v>
      </c>
      <c r="L249" s="244"/>
      <c r="M249" s="244"/>
      <c r="N249" s="244"/>
      <c r="O249" s="244"/>
      <c r="P249" s="244"/>
      <c r="Q249" s="244"/>
      <c r="R249" s="248"/>
      <c r="T249" s="249"/>
      <c r="U249" s="244"/>
      <c r="V249" s="244"/>
      <c r="W249" s="244"/>
      <c r="X249" s="244"/>
      <c r="Y249" s="244"/>
      <c r="Z249" s="244"/>
      <c r="AA249" s="250"/>
      <c r="AT249" s="251" t="s">
        <v>168</v>
      </c>
      <c r="AU249" s="251" t="s">
        <v>119</v>
      </c>
      <c r="AV249" s="11" t="s">
        <v>119</v>
      </c>
      <c r="AW249" s="11" t="s">
        <v>42</v>
      </c>
      <c r="AX249" s="11" t="s">
        <v>86</v>
      </c>
      <c r="AY249" s="251" t="s">
        <v>160</v>
      </c>
    </row>
    <row r="250" s="12" customFormat="1" ht="16.5" customHeight="1">
      <c r="B250" s="252"/>
      <c r="C250" s="253"/>
      <c r="D250" s="253"/>
      <c r="E250" s="254" t="s">
        <v>35</v>
      </c>
      <c r="F250" s="255" t="s">
        <v>173</v>
      </c>
      <c r="G250" s="253"/>
      <c r="H250" s="253"/>
      <c r="I250" s="253"/>
      <c r="J250" s="253"/>
      <c r="K250" s="256">
        <v>5.4000000000000004</v>
      </c>
      <c r="L250" s="253"/>
      <c r="M250" s="253"/>
      <c r="N250" s="253"/>
      <c r="O250" s="253"/>
      <c r="P250" s="253"/>
      <c r="Q250" s="253"/>
      <c r="R250" s="257"/>
      <c r="T250" s="258"/>
      <c r="U250" s="253"/>
      <c r="V250" s="253"/>
      <c r="W250" s="253"/>
      <c r="X250" s="253"/>
      <c r="Y250" s="253"/>
      <c r="Z250" s="253"/>
      <c r="AA250" s="259"/>
      <c r="AT250" s="260" t="s">
        <v>168</v>
      </c>
      <c r="AU250" s="260" t="s">
        <v>119</v>
      </c>
      <c r="AV250" s="12" t="s">
        <v>174</v>
      </c>
      <c r="AW250" s="12" t="s">
        <v>42</v>
      </c>
      <c r="AX250" s="12" t="s">
        <v>86</v>
      </c>
      <c r="AY250" s="260" t="s">
        <v>160</v>
      </c>
    </row>
    <row r="251" s="10" customFormat="1" ht="16.5" customHeight="1">
      <c r="B251" s="233"/>
      <c r="C251" s="234"/>
      <c r="D251" s="234"/>
      <c r="E251" s="235" t="s">
        <v>35</v>
      </c>
      <c r="F251" s="242" t="s">
        <v>382</v>
      </c>
      <c r="G251" s="234"/>
      <c r="H251" s="234"/>
      <c r="I251" s="234"/>
      <c r="J251" s="234"/>
      <c r="K251" s="235" t="s">
        <v>35</v>
      </c>
      <c r="L251" s="234"/>
      <c r="M251" s="234"/>
      <c r="N251" s="234"/>
      <c r="O251" s="234"/>
      <c r="P251" s="234"/>
      <c r="Q251" s="234"/>
      <c r="R251" s="238"/>
      <c r="T251" s="239"/>
      <c r="U251" s="234"/>
      <c r="V251" s="234"/>
      <c r="W251" s="234"/>
      <c r="X251" s="234"/>
      <c r="Y251" s="234"/>
      <c r="Z251" s="234"/>
      <c r="AA251" s="240"/>
      <c r="AT251" s="241" t="s">
        <v>168</v>
      </c>
      <c r="AU251" s="241" t="s">
        <v>119</v>
      </c>
      <c r="AV251" s="10" t="s">
        <v>94</v>
      </c>
      <c r="AW251" s="10" t="s">
        <v>42</v>
      </c>
      <c r="AX251" s="10" t="s">
        <v>86</v>
      </c>
      <c r="AY251" s="241" t="s">
        <v>160</v>
      </c>
    </row>
    <row r="252" s="11" customFormat="1" ht="16.5" customHeight="1">
      <c r="B252" s="243"/>
      <c r="C252" s="244"/>
      <c r="D252" s="244"/>
      <c r="E252" s="245" t="s">
        <v>35</v>
      </c>
      <c r="F252" s="246" t="s">
        <v>383</v>
      </c>
      <c r="G252" s="244"/>
      <c r="H252" s="244"/>
      <c r="I252" s="244"/>
      <c r="J252" s="244"/>
      <c r="K252" s="247">
        <v>2.7000000000000002</v>
      </c>
      <c r="L252" s="244"/>
      <c r="M252" s="244"/>
      <c r="N252" s="244"/>
      <c r="O252" s="244"/>
      <c r="P252" s="244"/>
      <c r="Q252" s="244"/>
      <c r="R252" s="248"/>
      <c r="T252" s="249"/>
      <c r="U252" s="244"/>
      <c r="V252" s="244"/>
      <c r="W252" s="244"/>
      <c r="X252" s="244"/>
      <c r="Y252" s="244"/>
      <c r="Z252" s="244"/>
      <c r="AA252" s="250"/>
      <c r="AT252" s="251" t="s">
        <v>168</v>
      </c>
      <c r="AU252" s="251" t="s">
        <v>119</v>
      </c>
      <c r="AV252" s="11" t="s">
        <v>119</v>
      </c>
      <c r="AW252" s="11" t="s">
        <v>42</v>
      </c>
      <c r="AX252" s="11" t="s">
        <v>86</v>
      </c>
      <c r="AY252" s="251" t="s">
        <v>160</v>
      </c>
    </row>
    <row r="253" s="12" customFormat="1" ht="16.5" customHeight="1">
      <c r="B253" s="252"/>
      <c r="C253" s="253"/>
      <c r="D253" s="253"/>
      <c r="E253" s="254" t="s">
        <v>35</v>
      </c>
      <c r="F253" s="255" t="s">
        <v>173</v>
      </c>
      <c r="G253" s="253"/>
      <c r="H253" s="253"/>
      <c r="I253" s="253"/>
      <c r="J253" s="253"/>
      <c r="K253" s="256">
        <v>2.7000000000000002</v>
      </c>
      <c r="L253" s="253"/>
      <c r="M253" s="253"/>
      <c r="N253" s="253"/>
      <c r="O253" s="253"/>
      <c r="P253" s="253"/>
      <c r="Q253" s="253"/>
      <c r="R253" s="257"/>
      <c r="T253" s="258"/>
      <c r="U253" s="253"/>
      <c r="V253" s="253"/>
      <c r="W253" s="253"/>
      <c r="X253" s="253"/>
      <c r="Y253" s="253"/>
      <c r="Z253" s="253"/>
      <c r="AA253" s="259"/>
      <c r="AT253" s="260" t="s">
        <v>168</v>
      </c>
      <c r="AU253" s="260" t="s">
        <v>119</v>
      </c>
      <c r="AV253" s="12" t="s">
        <v>174</v>
      </c>
      <c r="AW253" s="12" t="s">
        <v>42</v>
      </c>
      <c r="AX253" s="12" t="s">
        <v>86</v>
      </c>
      <c r="AY253" s="260" t="s">
        <v>160</v>
      </c>
    </row>
    <row r="254" s="13" customFormat="1" ht="16.5" customHeight="1">
      <c r="B254" s="261"/>
      <c r="C254" s="262"/>
      <c r="D254" s="262"/>
      <c r="E254" s="263" t="s">
        <v>35</v>
      </c>
      <c r="F254" s="264" t="s">
        <v>175</v>
      </c>
      <c r="G254" s="262"/>
      <c r="H254" s="262"/>
      <c r="I254" s="262"/>
      <c r="J254" s="262"/>
      <c r="K254" s="265">
        <v>8.0999999999999996</v>
      </c>
      <c r="L254" s="262"/>
      <c r="M254" s="262"/>
      <c r="N254" s="262"/>
      <c r="O254" s="262"/>
      <c r="P254" s="262"/>
      <c r="Q254" s="262"/>
      <c r="R254" s="266"/>
      <c r="T254" s="267"/>
      <c r="U254" s="262"/>
      <c r="V254" s="262"/>
      <c r="W254" s="262"/>
      <c r="X254" s="262"/>
      <c r="Y254" s="262"/>
      <c r="Z254" s="262"/>
      <c r="AA254" s="268"/>
      <c r="AT254" s="269" t="s">
        <v>168</v>
      </c>
      <c r="AU254" s="269" t="s">
        <v>119</v>
      </c>
      <c r="AV254" s="13" t="s">
        <v>165</v>
      </c>
      <c r="AW254" s="13" t="s">
        <v>42</v>
      </c>
      <c r="AX254" s="13" t="s">
        <v>94</v>
      </c>
      <c r="AY254" s="269" t="s">
        <v>160</v>
      </c>
    </row>
    <row r="255" s="1" customFormat="1" ht="25.5" customHeight="1">
      <c r="B255" s="49"/>
      <c r="C255" s="222" t="s">
        <v>384</v>
      </c>
      <c r="D255" s="222" t="s">
        <v>161</v>
      </c>
      <c r="E255" s="223" t="s">
        <v>385</v>
      </c>
      <c r="F255" s="224" t="s">
        <v>386</v>
      </c>
      <c r="G255" s="224"/>
      <c r="H255" s="224"/>
      <c r="I255" s="224"/>
      <c r="J255" s="225" t="s">
        <v>164</v>
      </c>
      <c r="K255" s="226">
        <v>8.0999999999999996</v>
      </c>
      <c r="L255" s="227">
        <v>0</v>
      </c>
      <c r="M255" s="228"/>
      <c r="N255" s="229">
        <f>ROUND(L255*K255,2)</f>
        <v>0</v>
      </c>
      <c r="O255" s="229"/>
      <c r="P255" s="229"/>
      <c r="Q255" s="229"/>
      <c r="R255" s="51"/>
      <c r="T255" s="230" t="s">
        <v>35</v>
      </c>
      <c r="U255" s="59" t="s">
        <v>51</v>
      </c>
      <c r="V255" s="50"/>
      <c r="W255" s="231">
        <f>V255*K255</f>
        <v>0</v>
      </c>
      <c r="X255" s="231">
        <v>0</v>
      </c>
      <c r="Y255" s="231">
        <f>X255*K255</f>
        <v>0</v>
      </c>
      <c r="Z255" s="231">
        <v>0</v>
      </c>
      <c r="AA255" s="232">
        <f>Z255*K255</f>
        <v>0</v>
      </c>
      <c r="AR255" s="24" t="s">
        <v>165</v>
      </c>
      <c r="AT255" s="24" t="s">
        <v>161</v>
      </c>
      <c r="AU255" s="24" t="s">
        <v>119</v>
      </c>
      <c r="AY255" s="24" t="s">
        <v>160</v>
      </c>
      <c r="BE255" s="145">
        <f>IF(U255="základní",N255,0)</f>
        <v>0</v>
      </c>
      <c r="BF255" s="145">
        <f>IF(U255="snížená",N255,0)</f>
        <v>0</v>
      </c>
      <c r="BG255" s="145">
        <f>IF(U255="zákl. přenesená",N255,0)</f>
        <v>0</v>
      </c>
      <c r="BH255" s="145">
        <f>IF(U255="sníž. přenesená",N255,0)</f>
        <v>0</v>
      </c>
      <c r="BI255" s="145">
        <f>IF(U255="nulová",N255,0)</f>
        <v>0</v>
      </c>
      <c r="BJ255" s="24" t="s">
        <v>94</v>
      </c>
      <c r="BK255" s="145">
        <f>ROUND(L255*K255,2)</f>
        <v>0</v>
      </c>
      <c r="BL255" s="24" t="s">
        <v>165</v>
      </c>
      <c r="BM255" s="24" t="s">
        <v>387</v>
      </c>
    </row>
    <row r="256" s="1" customFormat="1" ht="25.5" customHeight="1">
      <c r="B256" s="49"/>
      <c r="C256" s="222" t="s">
        <v>388</v>
      </c>
      <c r="D256" s="222" t="s">
        <v>161</v>
      </c>
      <c r="E256" s="223" t="s">
        <v>389</v>
      </c>
      <c r="F256" s="224" t="s">
        <v>390</v>
      </c>
      <c r="G256" s="224"/>
      <c r="H256" s="224"/>
      <c r="I256" s="224"/>
      <c r="J256" s="225" t="s">
        <v>198</v>
      </c>
      <c r="K256" s="226">
        <v>48</v>
      </c>
      <c r="L256" s="227">
        <v>0</v>
      </c>
      <c r="M256" s="228"/>
      <c r="N256" s="229">
        <f>ROUND(L256*K256,2)</f>
        <v>0</v>
      </c>
      <c r="O256" s="229"/>
      <c r="P256" s="229"/>
      <c r="Q256" s="229"/>
      <c r="R256" s="51"/>
      <c r="T256" s="230" t="s">
        <v>35</v>
      </c>
      <c r="U256" s="59" t="s">
        <v>51</v>
      </c>
      <c r="V256" s="50"/>
      <c r="W256" s="231">
        <f>V256*K256</f>
        <v>0</v>
      </c>
      <c r="X256" s="231">
        <v>0.03465</v>
      </c>
      <c r="Y256" s="231">
        <f>X256*K256</f>
        <v>1.6632</v>
      </c>
      <c r="Z256" s="231">
        <v>0</v>
      </c>
      <c r="AA256" s="232">
        <f>Z256*K256</f>
        <v>0</v>
      </c>
      <c r="AR256" s="24" t="s">
        <v>165</v>
      </c>
      <c r="AT256" s="24" t="s">
        <v>161</v>
      </c>
      <c r="AU256" s="24" t="s">
        <v>119</v>
      </c>
      <c r="AY256" s="24" t="s">
        <v>160</v>
      </c>
      <c r="BE256" s="145">
        <f>IF(U256="základní",N256,0)</f>
        <v>0</v>
      </c>
      <c r="BF256" s="145">
        <f>IF(U256="snížená",N256,0)</f>
        <v>0</v>
      </c>
      <c r="BG256" s="145">
        <f>IF(U256="zákl. přenesená",N256,0)</f>
        <v>0</v>
      </c>
      <c r="BH256" s="145">
        <f>IF(U256="sníž. přenesená",N256,0)</f>
        <v>0</v>
      </c>
      <c r="BI256" s="145">
        <f>IF(U256="nulová",N256,0)</f>
        <v>0</v>
      </c>
      <c r="BJ256" s="24" t="s">
        <v>94</v>
      </c>
      <c r="BK256" s="145">
        <f>ROUND(L256*K256,2)</f>
        <v>0</v>
      </c>
      <c r="BL256" s="24" t="s">
        <v>165</v>
      </c>
      <c r="BM256" s="24" t="s">
        <v>391</v>
      </c>
    </row>
    <row r="257" s="11" customFormat="1" ht="16.5" customHeight="1">
      <c r="B257" s="243"/>
      <c r="C257" s="244"/>
      <c r="D257" s="244"/>
      <c r="E257" s="245" t="s">
        <v>35</v>
      </c>
      <c r="F257" s="271" t="s">
        <v>392</v>
      </c>
      <c r="G257" s="272"/>
      <c r="H257" s="272"/>
      <c r="I257" s="272"/>
      <c r="J257" s="244"/>
      <c r="K257" s="247">
        <v>48</v>
      </c>
      <c r="L257" s="244"/>
      <c r="M257" s="244"/>
      <c r="N257" s="244"/>
      <c r="O257" s="244"/>
      <c r="P257" s="244"/>
      <c r="Q257" s="244"/>
      <c r="R257" s="248"/>
      <c r="T257" s="249"/>
      <c r="U257" s="244"/>
      <c r="V257" s="244"/>
      <c r="W257" s="244"/>
      <c r="X257" s="244"/>
      <c r="Y257" s="244"/>
      <c r="Z257" s="244"/>
      <c r="AA257" s="250"/>
      <c r="AT257" s="251" t="s">
        <v>168</v>
      </c>
      <c r="AU257" s="251" t="s">
        <v>119</v>
      </c>
      <c r="AV257" s="11" t="s">
        <v>119</v>
      </c>
      <c r="AW257" s="11" t="s">
        <v>42</v>
      </c>
      <c r="AX257" s="11" t="s">
        <v>86</v>
      </c>
      <c r="AY257" s="251" t="s">
        <v>160</v>
      </c>
    </row>
    <row r="258" s="13" customFormat="1" ht="16.5" customHeight="1">
      <c r="B258" s="261"/>
      <c r="C258" s="262"/>
      <c r="D258" s="262"/>
      <c r="E258" s="263" t="s">
        <v>35</v>
      </c>
      <c r="F258" s="264" t="s">
        <v>175</v>
      </c>
      <c r="G258" s="262"/>
      <c r="H258" s="262"/>
      <c r="I258" s="262"/>
      <c r="J258" s="262"/>
      <c r="K258" s="265">
        <v>48</v>
      </c>
      <c r="L258" s="262"/>
      <c r="M258" s="262"/>
      <c r="N258" s="262"/>
      <c r="O258" s="262"/>
      <c r="P258" s="262"/>
      <c r="Q258" s="262"/>
      <c r="R258" s="266"/>
      <c r="T258" s="267"/>
      <c r="U258" s="262"/>
      <c r="V258" s="262"/>
      <c r="W258" s="262"/>
      <c r="X258" s="262"/>
      <c r="Y258" s="262"/>
      <c r="Z258" s="262"/>
      <c r="AA258" s="268"/>
      <c r="AT258" s="269" t="s">
        <v>168</v>
      </c>
      <c r="AU258" s="269" t="s">
        <v>119</v>
      </c>
      <c r="AV258" s="13" t="s">
        <v>165</v>
      </c>
      <c r="AW258" s="13" t="s">
        <v>42</v>
      </c>
      <c r="AX258" s="13" t="s">
        <v>94</v>
      </c>
      <c r="AY258" s="269" t="s">
        <v>160</v>
      </c>
    </row>
    <row r="259" s="1" customFormat="1" ht="16.5" customHeight="1">
      <c r="B259" s="49"/>
      <c r="C259" s="273" t="s">
        <v>393</v>
      </c>
      <c r="D259" s="273" t="s">
        <v>245</v>
      </c>
      <c r="E259" s="274" t="s">
        <v>394</v>
      </c>
      <c r="F259" s="275" t="s">
        <v>395</v>
      </c>
      <c r="G259" s="275"/>
      <c r="H259" s="275"/>
      <c r="I259" s="275"/>
      <c r="J259" s="276" t="s">
        <v>284</v>
      </c>
      <c r="K259" s="277">
        <v>48</v>
      </c>
      <c r="L259" s="278">
        <v>0</v>
      </c>
      <c r="M259" s="279"/>
      <c r="N259" s="280">
        <f>ROUND(L259*K259,2)</f>
        <v>0</v>
      </c>
      <c r="O259" s="229"/>
      <c r="P259" s="229"/>
      <c r="Q259" s="229"/>
      <c r="R259" s="51"/>
      <c r="T259" s="230" t="s">
        <v>35</v>
      </c>
      <c r="U259" s="59" t="s">
        <v>51</v>
      </c>
      <c r="V259" s="50"/>
      <c r="W259" s="231">
        <f>V259*K259</f>
        <v>0</v>
      </c>
      <c r="X259" s="231">
        <v>0.14999999999999999</v>
      </c>
      <c r="Y259" s="231">
        <f>X259*K259</f>
        <v>7.1999999999999993</v>
      </c>
      <c r="Z259" s="231">
        <v>0</v>
      </c>
      <c r="AA259" s="232">
        <f>Z259*K259</f>
        <v>0</v>
      </c>
      <c r="AR259" s="24" t="s">
        <v>215</v>
      </c>
      <c r="AT259" s="24" t="s">
        <v>245</v>
      </c>
      <c r="AU259" s="24" t="s">
        <v>119</v>
      </c>
      <c r="AY259" s="24" t="s">
        <v>160</v>
      </c>
      <c r="BE259" s="145">
        <f>IF(U259="základní",N259,0)</f>
        <v>0</v>
      </c>
      <c r="BF259" s="145">
        <f>IF(U259="snížená",N259,0)</f>
        <v>0</v>
      </c>
      <c r="BG259" s="145">
        <f>IF(U259="zákl. přenesená",N259,0)</f>
        <v>0</v>
      </c>
      <c r="BH259" s="145">
        <f>IF(U259="sníž. přenesená",N259,0)</f>
        <v>0</v>
      </c>
      <c r="BI259" s="145">
        <f>IF(U259="nulová",N259,0)</f>
        <v>0</v>
      </c>
      <c r="BJ259" s="24" t="s">
        <v>94</v>
      </c>
      <c r="BK259" s="145">
        <f>ROUND(L259*K259,2)</f>
        <v>0</v>
      </c>
      <c r="BL259" s="24" t="s">
        <v>165</v>
      </c>
      <c r="BM259" s="24" t="s">
        <v>396</v>
      </c>
    </row>
    <row r="260" s="1" customFormat="1" ht="38.25" customHeight="1">
      <c r="B260" s="49"/>
      <c r="C260" s="222" t="s">
        <v>397</v>
      </c>
      <c r="D260" s="222" t="s">
        <v>161</v>
      </c>
      <c r="E260" s="223" t="s">
        <v>398</v>
      </c>
      <c r="F260" s="224" t="s">
        <v>399</v>
      </c>
      <c r="G260" s="224"/>
      <c r="H260" s="224"/>
      <c r="I260" s="224"/>
      <c r="J260" s="225" t="s">
        <v>198</v>
      </c>
      <c r="K260" s="226">
        <v>48</v>
      </c>
      <c r="L260" s="227">
        <v>0</v>
      </c>
      <c r="M260" s="228"/>
      <c r="N260" s="229">
        <f>ROUND(L260*K260,2)</f>
        <v>0</v>
      </c>
      <c r="O260" s="229"/>
      <c r="P260" s="229"/>
      <c r="Q260" s="229"/>
      <c r="R260" s="51"/>
      <c r="T260" s="230" t="s">
        <v>35</v>
      </c>
      <c r="U260" s="59" t="s">
        <v>51</v>
      </c>
      <c r="V260" s="50"/>
      <c r="W260" s="231">
        <f>V260*K260</f>
        <v>0</v>
      </c>
      <c r="X260" s="231">
        <v>0.1016</v>
      </c>
      <c r="Y260" s="231">
        <f>X260*K260</f>
        <v>4.8767999999999994</v>
      </c>
      <c r="Z260" s="231">
        <v>0</v>
      </c>
      <c r="AA260" s="232">
        <f>Z260*K260</f>
        <v>0</v>
      </c>
      <c r="AR260" s="24" t="s">
        <v>165</v>
      </c>
      <c r="AT260" s="24" t="s">
        <v>161</v>
      </c>
      <c r="AU260" s="24" t="s">
        <v>119</v>
      </c>
      <c r="AY260" s="24" t="s">
        <v>160</v>
      </c>
      <c r="BE260" s="145">
        <f>IF(U260="základní",N260,0)</f>
        <v>0</v>
      </c>
      <c r="BF260" s="145">
        <f>IF(U260="snížená",N260,0)</f>
        <v>0</v>
      </c>
      <c r="BG260" s="145">
        <f>IF(U260="zákl. přenesená",N260,0)</f>
        <v>0</v>
      </c>
      <c r="BH260" s="145">
        <f>IF(U260="sníž. přenesená",N260,0)</f>
        <v>0</v>
      </c>
      <c r="BI260" s="145">
        <f>IF(U260="nulová",N260,0)</f>
        <v>0</v>
      </c>
      <c r="BJ260" s="24" t="s">
        <v>94</v>
      </c>
      <c r="BK260" s="145">
        <f>ROUND(L260*K260,2)</f>
        <v>0</v>
      </c>
      <c r="BL260" s="24" t="s">
        <v>165</v>
      </c>
      <c r="BM260" s="24" t="s">
        <v>400</v>
      </c>
    </row>
    <row r="261" s="10" customFormat="1" ht="16.5" customHeight="1">
      <c r="B261" s="233"/>
      <c r="C261" s="234"/>
      <c r="D261" s="234"/>
      <c r="E261" s="235" t="s">
        <v>35</v>
      </c>
      <c r="F261" s="236" t="s">
        <v>401</v>
      </c>
      <c r="G261" s="237"/>
      <c r="H261" s="237"/>
      <c r="I261" s="237"/>
      <c r="J261" s="234"/>
      <c r="K261" s="235" t="s">
        <v>35</v>
      </c>
      <c r="L261" s="234"/>
      <c r="M261" s="234"/>
      <c r="N261" s="234"/>
      <c r="O261" s="234"/>
      <c r="P261" s="234"/>
      <c r="Q261" s="234"/>
      <c r="R261" s="238"/>
      <c r="T261" s="239"/>
      <c r="U261" s="234"/>
      <c r="V261" s="234"/>
      <c r="W261" s="234"/>
      <c r="X261" s="234"/>
      <c r="Y261" s="234"/>
      <c r="Z261" s="234"/>
      <c r="AA261" s="240"/>
      <c r="AT261" s="241" t="s">
        <v>168</v>
      </c>
      <c r="AU261" s="241" t="s">
        <v>119</v>
      </c>
      <c r="AV261" s="10" t="s">
        <v>94</v>
      </c>
      <c r="AW261" s="10" t="s">
        <v>42</v>
      </c>
      <c r="AX261" s="10" t="s">
        <v>86</v>
      </c>
      <c r="AY261" s="241" t="s">
        <v>160</v>
      </c>
    </row>
    <row r="262" s="11" customFormat="1" ht="16.5" customHeight="1">
      <c r="B262" s="243"/>
      <c r="C262" s="244"/>
      <c r="D262" s="244"/>
      <c r="E262" s="245" t="s">
        <v>35</v>
      </c>
      <c r="F262" s="246" t="s">
        <v>402</v>
      </c>
      <c r="G262" s="244"/>
      <c r="H262" s="244"/>
      <c r="I262" s="244"/>
      <c r="J262" s="244"/>
      <c r="K262" s="247">
        <v>48</v>
      </c>
      <c r="L262" s="244"/>
      <c r="M262" s="244"/>
      <c r="N262" s="244"/>
      <c r="O262" s="244"/>
      <c r="P262" s="244"/>
      <c r="Q262" s="244"/>
      <c r="R262" s="248"/>
      <c r="T262" s="249"/>
      <c r="U262" s="244"/>
      <c r="V262" s="244"/>
      <c r="W262" s="244"/>
      <c r="X262" s="244"/>
      <c r="Y262" s="244"/>
      <c r="Z262" s="244"/>
      <c r="AA262" s="250"/>
      <c r="AT262" s="251" t="s">
        <v>168</v>
      </c>
      <c r="AU262" s="251" t="s">
        <v>119</v>
      </c>
      <c r="AV262" s="11" t="s">
        <v>119</v>
      </c>
      <c r="AW262" s="11" t="s">
        <v>42</v>
      </c>
      <c r="AX262" s="11" t="s">
        <v>86</v>
      </c>
      <c r="AY262" s="251" t="s">
        <v>160</v>
      </c>
    </row>
    <row r="263" s="13" customFormat="1" ht="16.5" customHeight="1">
      <c r="B263" s="261"/>
      <c r="C263" s="262"/>
      <c r="D263" s="262"/>
      <c r="E263" s="263" t="s">
        <v>35</v>
      </c>
      <c r="F263" s="264" t="s">
        <v>175</v>
      </c>
      <c r="G263" s="262"/>
      <c r="H263" s="262"/>
      <c r="I263" s="262"/>
      <c r="J263" s="262"/>
      <c r="K263" s="265">
        <v>48</v>
      </c>
      <c r="L263" s="262"/>
      <c r="M263" s="262"/>
      <c r="N263" s="262"/>
      <c r="O263" s="262"/>
      <c r="P263" s="262"/>
      <c r="Q263" s="262"/>
      <c r="R263" s="266"/>
      <c r="T263" s="267"/>
      <c r="U263" s="262"/>
      <c r="V263" s="262"/>
      <c r="W263" s="262"/>
      <c r="X263" s="262"/>
      <c r="Y263" s="262"/>
      <c r="Z263" s="262"/>
      <c r="AA263" s="268"/>
      <c r="AT263" s="269" t="s">
        <v>168</v>
      </c>
      <c r="AU263" s="269" t="s">
        <v>119</v>
      </c>
      <c r="AV263" s="13" t="s">
        <v>165</v>
      </c>
      <c r="AW263" s="13" t="s">
        <v>42</v>
      </c>
      <c r="AX263" s="13" t="s">
        <v>94</v>
      </c>
      <c r="AY263" s="269" t="s">
        <v>160</v>
      </c>
    </row>
    <row r="264" s="1" customFormat="1" ht="25.5" customHeight="1">
      <c r="B264" s="49"/>
      <c r="C264" s="222" t="s">
        <v>403</v>
      </c>
      <c r="D264" s="222" t="s">
        <v>161</v>
      </c>
      <c r="E264" s="223" t="s">
        <v>404</v>
      </c>
      <c r="F264" s="224" t="s">
        <v>405</v>
      </c>
      <c r="G264" s="224"/>
      <c r="H264" s="224"/>
      <c r="I264" s="224"/>
      <c r="J264" s="225" t="s">
        <v>164</v>
      </c>
      <c r="K264" s="226">
        <v>12.199999999999999</v>
      </c>
      <c r="L264" s="227">
        <v>0</v>
      </c>
      <c r="M264" s="228"/>
      <c r="N264" s="229">
        <f>ROUND(L264*K264,2)</f>
        <v>0</v>
      </c>
      <c r="O264" s="229"/>
      <c r="P264" s="229"/>
      <c r="Q264" s="229"/>
      <c r="R264" s="51"/>
      <c r="T264" s="230" t="s">
        <v>35</v>
      </c>
      <c r="U264" s="59" t="s">
        <v>51</v>
      </c>
      <c r="V264" s="50"/>
      <c r="W264" s="231">
        <f>V264*K264</f>
        <v>0</v>
      </c>
      <c r="X264" s="231">
        <v>0.0065799999999999999</v>
      </c>
      <c r="Y264" s="231">
        <f>X264*K264</f>
        <v>0.080276</v>
      </c>
      <c r="Z264" s="231">
        <v>0</v>
      </c>
      <c r="AA264" s="232">
        <f>Z264*K264</f>
        <v>0</v>
      </c>
      <c r="AR264" s="24" t="s">
        <v>165</v>
      </c>
      <c r="AT264" s="24" t="s">
        <v>161</v>
      </c>
      <c r="AU264" s="24" t="s">
        <v>119</v>
      </c>
      <c r="AY264" s="24" t="s">
        <v>160</v>
      </c>
      <c r="BE264" s="145">
        <f>IF(U264="základní",N264,0)</f>
        <v>0</v>
      </c>
      <c r="BF264" s="145">
        <f>IF(U264="snížená",N264,0)</f>
        <v>0</v>
      </c>
      <c r="BG264" s="145">
        <f>IF(U264="zákl. přenesená",N264,0)</f>
        <v>0</v>
      </c>
      <c r="BH264" s="145">
        <f>IF(U264="sníž. přenesená",N264,0)</f>
        <v>0</v>
      </c>
      <c r="BI264" s="145">
        <f>IF(U264="nulová",N264,0)</f>
        <v>0</v>
      </c>
      <c r="BJ264" s="24" t="s">
        <v>94</v>
      </c>
      <c r="BK264" s="145">
        <f>ROUND(L264*K264,2)</f>
        <v>0</v>
      </c>
      <c r="BL264" s="24" t="s">
        <v>165</v>
      </c>
      <c r="BM264" s="24" t="s">
        <v>406</v>
      </c>
    </row>
    <row r="265" s="10" customFormat="1" ht="16.5" customHeight="1">
      <c r="B265" s="233"/>
      <c r="C265" s="234"/>
      <c r="D265" s="234"/>
      <c r="E265" s="235" t="s">
        <v>35</v>
      </c>
      <c r="F265" s="236" t="s">
        <v>407</v>
      </c>
      <c r="G265" s="237"/>
      <c r="H265" s="237"/>
      <c r="I265" s="237"/>
      <c r="J265" s="234"/>
      <c r="K265" s="235" t="s">
        <v>35</v>
      </c>
      <c r="L265" s="234"/>
      <c r="M265" s="234"/>
      <c r="N265" s="234"/>
      <c r="O265" s="234"/>
      <c r="P265" s="234"/>
      <c r="Q265" s="234"/>
      <c r="R265" s="238"/>
      <c r="T265" s="239"/>
      <c r="U265" s="234"/>
      <c r="V265" s="234"/>
      <c r="W265" s="234"/>
      <c r="X265" s="234"/>
      <c r="Y265" s="234"/>
      <c r="Z265" s="234"/>
      <c r="AA265" s="240"/>
      <c r="AT265" s="241" t="s">
        <v>168</v>
      </c>
      <c r="AU265" s="241" t="s">
        <v>119</v>
      </c>
      <c r="AV265" s="10" t="s">
        <v>94</v>
      </c>
      <c r="AW265" s="10" t="s">
        <v>42</v>
      </c>
      <c r="AX265" s="10" t="s">
        <v>86</v>
      </c>
      <c r="AY265" s="241" t="s">
        <v>160</v>
      </c>
    </row>
    <row r="266" s="11" customFormat="1" ht="16.5" customHeight="1">
      <c r="B266" s="243"/>
      <c r="C266" s="244"/>
      <c r="D266" s="244"/>
      <c r="E266" s="245" t="s">
        <v>35</v>
      </c>
      <c r="F266" s="246" t="s">
        <v>408</v>
      </c>
      <c r="G266" s="244"/>
      <c r="H266" s="244"/>
      <c r="I266" s="244"/>
      <c r="J266" s="244"/>
      <c r="K266" s="247">
        <v>9.5999999999999996</v>
      </c>
      <c r="L266" s="244"/>
      <c r="M266" s="244"/>
      <c r="N266" s="244"/>
      <c r="O266" s="244"/>
      <c r="P266" s="244"/>
      <c r="Q266" s="244"/>
      <c r="R266" s="248"/>
      <c r="T266" s="249"/>
      <c r="U266" s="244"/>
      <c r="V266" s="244"/>
      <c r="W266" s="244"/>
      <c r="X266" s="244"/>
      <c r="Y266" s="244"/>
      <c r="Z266" s="244"/>
      <c r="AA266" s="250"/>
      <c r="AT266" s="251" t="s">
        <v>168</v>
      </c>
      <c r="AU266" s="251" t="s">
        <v>119</v>
      </c>
      <c r="AV266" s="11" t="s">
        <v>119</v>
      </c>
      <c r="AW266" s="11" t="s">
        <v>42</v>
      </c>
      <c r="AX266" s="11" t="s">
        <v>86</v>
      </c>
      <c r="AY266" s="251" t="s">
        <v>160</v>
      </c>
    </row>
    <row r="267" s="12" customFormat="1" ht="16.5" customHeight="1">
      <c r="B267" s="252"/>
      <c r="C267" s="253"/>
      <c r="D267" s="253"/>
      <c r="E267" s="254" t="s">
        <v>35</v>
      </c>
      <c r="F267" s="255" t="s">
        <v>173</v>
      </c>
      <c r="G267" s="253"/>
      <c r="H267" s="253"/>
      <c r="I267" s="253"/>
      <c r="J267" s="253"/>
      <c r="K267" s="256">
        <v>9.5999999999999996</v>
      </c>
      <c r="L267" s="253"/>
      <c r="M267" s="253"/>
      <c r="N267" s="253"/>
      <c r="O267" s="253"/>
      <c r="P267" s="253"/>
      <c r="Q267" s="253"/>
      <c r="R267" s="257"/>
      <c r="T267" s="258"/>
      <c r="U267" s="253"/>
      <c r="V267" s="253"/>
      <c r="W267" s="253"/>
      <c r="X267" s="253"/>
      <c r="Y267" s="253"/>
      <c r="Z267" s="253"/>
      <c r="AA267" s="259"/>
      <c r="AT267" s="260" t="s">
        <v>168</v>
      </c>
      <c r="AU267" s="260" t="s">
        <v>119</v>
      </c>
      <c r="AV267" s="12" t="s">
        <v>174</v>
      </c>
      <c r="AW267" s="12" t="s">
        <v>42</v>
      </c>
      <c r="AX267" s="12" t="s">
        <v>86</v>
      </c>
      <c r="AY267" s="260" t="s">
        <v>160</v>
      </c>
    </row>
    <row r="268" s="10" customFormat="1" ht="16.5" customHeight="1">
      <c r="B268" s="233"/>
      <c r="C268" s="234"/>
      <c r="D268" s="234"/>
      <c r="E268" s="235" t="s">
        <v>35</v>
      </c>
      <c r="F268" s="242" t="s">
        <v>409</v>
      </c>
      <c r="G268" s="234"/>
      <c r="H268" s="234"/>
      <c r="I268" s="234"/>
      <c r="J268" s="234"/>
      <c r="K268" s="235" t="s">
        <v>35</v>
      </c>
      <c r="L268" s="234"/>
      <c r="M268" s="234"/>
      <c r="N268" s="234"/>
      <c r="O268" s="234"/>
      <c r="P268" s="234"/>
      <c r="Q268" s="234"/>
      <c r="R268" s="238"/>
      <c r="T268" s="239"/>
      <c r="U268" s="234"/>
      <c r="V268" s="234"/>
      <c r="W268" s="234"/>
      <c r="X268" s="234"/>
      <c r="Y268" s="234"/>
      <c r="Z268" s="234"/>
      <c r="AA268" s="240"/>
      <c r="AT268" s="241" t="s">
        <v>168</v>
      </c>
      <c r="AU268" s="241" t="s">
        <v>119</v>
      </c>
      <c r="AV268" s="10" t="s">
        <v>94</v>
      </c>
      <c r="AW268" s="10" t="s">
        <v>42</v>
      </c>
      <c r="AX268" s="10" t="s">
        <v>86</v>
      </c>
      <c r="AY268" s="241" t="s">
        <v>160</v>
      </c>
    </row>
    <row r="269" s="11" customFormat="1" ht="16.5" customHeight="1">
      <c r="B269" s="243"/>
      <c r="C269" s="244"/>
      <c r="D269" s="244"/>
      <c r="E269" s="245" t="s">
        <v>35</v>
      </c>
      <c r="F269" s="246" t="s">
        <v>410</v>
      </c>
      <c r="G269" s="244"/>
      <c r="H269" s="244"/>
      <c r="I269" s="244"/>
      <c r="J269" s="244"/>
      <c r="K269" s="247">
        <v>2.6000000000000001</v>
      </c>
      <c r="L269" s="244"/>
      <c r="M269" s="244"/>
      <c r="N269" s="244"/>
      <c r="O269" s="244"/>
      <c r="P269" s="244"/>
      <c r="Q269" s="244"/>
      <c r="R269" s="248"/>
      <c r="T269" s="249"/>
      <c r="U269" s="244"/>
      <c r="V269" s="244"/>
      <c r="W269" s="244"/>
      <c r="X269" s="244"/>
      <c r="Y269" s="244"/>
      <c r="Z269" s="244"/>
      <c r="AA269" s="250"/>
      <c r="AT269" s="251" t="s">
        <v>168</v>
      </c>
      <c r="AU269" s="251" t="s">
        <v>119</v>
      </c>
      <c r="AV269" s="11" t="s">
        <v>119</v>
      </c>
      <c r="AW269" s="11" t="s">
        <v>42</v>
      </c>
      <c r="AX269" s="11" t="s">
        <v>86</v>
      </c>
      <c r="AY269" s="251" t="s">
        <v>160</v>
      </c>
    </row>
    <row r="270" s="12" customFormat="1" ht="16.5" customHeight="1">
      <c r="B270" s="252"/>
      <c r="C270" s="253"/>
      <c r="D270" s="253"/>
      <c r="E270" s="254" t="s">
        <v>35</v>
      </c>
      <c r="F270" s="255" t="s">
        <v>173</v>
      </c>
      <c r="G270" s="253"/>
      <c r="H270" s="253"/>
      <c r="I270" s="253"/>
      <c r="J270" s="253"/>
      <c r="K270" s="256">
        <v>2.6000000000000001</v>
      </c>
      <c r="L270" s="253"/>
      <c r="M270" s="253"/>
      <c r="N270" s="253"/>
      <c r="O270" s="253"/>
      <c r="P270" s="253"/>
      <c r="Q270" s="253"/>
      <c r="R270" s="257"/>
      <c r="T270" s="258"/>
      <c r="U270" s="253"/>
      <c r="V270" s="253"/>
      <c r="W270" s="253"/>
      <c r="X270" s="253"/>
      <c r="Y270" s="253"/>
      <c r="Z270" s="253"/>
      <c r="AA270" s="259"/>
      <c r="AT270" s="260" t="s">
        <v>168</v>
      </c>
      <c r="AU270" s="260" t="s">
        <v>119</v>
      </c>
      <c r="AV270" s="12" t="s">
        <v>174</v>
      </c>
      <c r="AW270" s="12" t="s">
        <v>42</v>
      </c>
      <c r="AX270" s="12" t="s">
        <v>86</v>
      </c>
      <c r="AY270" s="260" t="s">
        <v>160</v>
      </c>
    </row>
    <row r="271" s="13" customFormat="1" ht="16.5" customHeight="1">
      <c r="B271" s="261"/>
      <c r="C271" s="262"/>
      <c r="D271" s="262"/>
      <c r="E271" s="263" t="s">
        <v>35</v>
      </c>
      <c r="F271" s="264" t="s">
        <v>175</v>
      </c>
      <c r="G271" s="262"/>
      <c r="H271" s="262"/>
      <c r="I271" s="262"/>
      <c r="J271" s="262"/>
      <c r="K271" s="265">
        <v>12.199999999999999</v>
      </c>
      <c r="L271" s="262"/>
      <c r="M271" s="262"/>
      <c r="N271" s="262"/>
      <c r="O271" s="262"/>
      <c r="P271" s="262"/>
      <c r="Q271" s="262"/>
      <c r="R271" s="266"/>
      <c r="T271" s="267"/>
      <c r="U271" s="262"/>
      <c r="V271" s="262"/>
      <c r="W271" s="262"/>
      <c r="X271" s="262"/>
      <c r="Y271" s="262"/>
      <c r="Z271" s="262"/>
      <c r="AA271" s="268"/>
      <c r="AT271" s="269" t="s">
        <v>168</v>
      </c>
      <c r="AU271" s="269" t="s">
        <v>119</v>
      </c>
      <c r="AV271" s="13" t="s">
        <v>165</v>
      </c>
      <c r="AW271" s="13" t="s">
        <v>42</v>
      </c>
      <c r="AX271" s="13" t="s">
        <v>94</v>
      </c>
      <c r="AY271" s="269" t="s">
        <v>160</v>
      </c>
    </row>
    <row r="272" s="1" customFormat="1" ht="25.5" customHeight="1">
      <c r="B272" s="49"/>
      <c r="C272" s="222" t="s">
        <v>392</v>
      </c>
      <c r="D272" s="222" t="s">
        <v>161</v>
      </c>
      <c r="E272" s="223" t="s">
        <v>411</v>
      </c>
      <c r="F272" s="224" t="s">
        <v>412</v>
      </c>
      <c r="G272" s="224"/>
      <c r="H272" s="224"/>
      <c r="I272" s="224"/>
      <c r="J272" s="225" t="s">
        <v>164</v>
      </c>
      <c r="K272" s="226">
        <v>12</v>
      </c>
      <c r="L272" s="227">
        <v>0</v>
      </c>
      <c r="M272" s="228"/>
      <c r="N272" s="229">
        <f>ROUND(L272*K272,2)</f>
        <v>0</v>
      </c>
      <c r="O272" s="229"/>
      <c r="P272" s="229"/>
      <c r="Q272" s="229"/>
      <c r="R272" s="51"/>
      <c r="T272" s="230" t="s">
        <v>35</v>
      </c>
      <c r="U272" s="59" t="s">
        <v>51</v>
      </c>
      <c r="V272" s="50"/>
      <c r="W272" s="231">
        <f>V272*K272</f>
        <v>0</v>
      </c>
      <c r="X272" s="231">
        <v>0</v>
      </c>
      <c r="Y272" s="231">
        <f>X272*K272</f>
        <v>0</v>
      </c>
      <c r="Z272" s="231">
        <v>0</v>
      </c>
      <c r="AA272" s="232">
        <f>Z272*K272</f>
        <v>0</v>
      </c>
      <c r="AR272" s="24" t="s">
        <v>165</v>
      </c>
      <c r="AT272" s="24" t="s">
        <v>161</v>
      </c>
      <c r="AU272" s="24" t="s">
        <v>119</v>
      </c>
      <c r="AY272" s="24" t="s">
        <v>160</v>
      </c>
      <c r="BE272" s="145">
        <f>IF(U272="základní",N272,0)</f>
        <v>0</v>
      </c>
      <c r="BF272" s="145">
        <f>IF(U272="snížená",N272,0)</f>
        <v>0</v>
      </c>
      <c r="BG272" s="145">
        <f>IF(U272="zákl. přenesená",N272,0)</f>
        <v>0</v>
      </c>
      <c r="BH272" s="145">
        <f>IF(U272="sníž. přenesená",N272,0)</f>
        <v>0</v>
      </c>
      <c r="BI272" s="145">
        <f>IF(U272="nulová",N272,0)</f>
        <v>0</v>
      </c>
      <c r="BJ272" s="24" t="s">
        <v>94</v>
      </c>
      <c r="BK272" s="145">
        <f>ROUND(L272*K272,2)</f>
        <v>0</v>
      </c>
      <c r="BL272" s="24" t="s">
        <v>165</v>
      </c>
      <c r="BM272" s="24" t="s">
        <v>413</v>
      </c>
    </row>
    <row r="273" s="9" customFormat="1" ht="29.88" customHeight="1">
      <c r="B273" s="209"/>
      <c r="C273" s="210"/>
      <c r="D273" s="219" t="s">
        <v>132</v>
      </c>
      <c r="E273" s="219"/>
      <c r="F273" s="219"/>
      <c r="G273" s="219"/>
      <c r="H273" s="219"/>
      <c r="I273" s="219"/>
      <c r="J273" s="219"/>
      <c r="K273" s="219"/>
      <c r="L273" s="219"/>
      <c r="M273" s="219"/>
      <c r="N273" s="281">
        <f>BK273</f>
        <v>0</v>
      </c>
      <c r="O273" s="282"/>
      <c r="P273" s="282"/>
      <c r="Q273" s="282"/>
      <c r="R273" s="212"/>
      <c r="T273" s="213"/>
      <c r="U273" s="210"/>
      <c r="V273" s="210"/>
      <c r="W273" s="214">
        <f>SUM(W274:W321)</f>
        <v>0</v>
      </c>
      <c r="X273" s="210"/>
      <c r="Y273" s="214">
        <f>SUM(Y274:Y321)</f>
        <v>577.59970559999999</v>
      </c>
      <c r="Z273" s="210"/>
      <c r="AA273" s="215">
        <f>SUM(AA274:AA321)</f>
        <v>0</v>
      </c>
      <c r="AR273" s="216" t="s">
        <v>94</v>
      </c>
      <c r="AT273" s="217" t="s">
        <v>85</v>
      </c>
      <c r="AU273" s="217" t="s">
        <v>94</v>
      </c>
      <c r="AY273" s="216" t="s">
        <v>160</v>
      </c>
      <c r="BK273" s="218">
        <f>SUM(BK274:BK321)</f>
        <v>0</v>
      </c>
    </row>
    <row r="274" s="1" customFormat="1" ht="25.5" customHeight="1">
      <c r="B274" s="49"/>
      <c r="C274" s="222" t="s">
        <v>414</v>
      </c>
      <c r="D274" s="222" t="s">
        <v>161</v>
      </c>
      <c r="E274" s="223" t="s">
        <v>415</v>
      </c>
      <c r="F274" s="224" t="s">
        <v>416</v>
      </c>
      <c r="G274" s="224"/>
      <c r="H274" s="224"/>
      <c r="I274" s="224"/>
      <c r="J274" s="225" t="s">
        <v>164</v>
      </c>
      <c r="K274" s="226">
        <v>231</v>
      </c>
      <c r="L274" s="227">
        <v>0</v>
      </c>
      <c r="M274" s="228"/>
      <c r="N274" s="229">
        <f>ROUND(L274*K274,2)</f>
        <v>0</v>
      </c>
      <c r="O274" s="229"/>
      <c r="P274" s="229"/>
      <c r="Q274" s="229"/>
      <c r="R274" s="51"/>
      <c r="T274" s="230" t="s">
        <v>35</v>
      </c>
      <c r="U274" s="59" t="s">
        <v>51</v>
      </c>
      <c r="V274" s="50"/>
      <c r="W274" s="231">
        <f>V274*K274</f>
        <v>0</v>
      </c>
      <c r="X274" s="231">
        <v>0.080960000000000004</v>
      </c>
      <c r="Y274" s="231">
        <f>X274*K274</f>
        <v>18.70176</v>
      </c>
      <c r="Z274" s="231">
        <v>0</v>
      </c>
      <c r="AA274" s="232">
        <f>Z274*K274</f>
        <v>0</v>
      </c>
      <c r="AR274" s="24" t="s">
        <v>165</v>
      </c>
      <c r="AT274" s="24" t="s">
        <v>161</v>
      </c>
      <c r="AU274" s="24" t="s">
        <v>119</v>
      </c>
      <c r="AY274" s="24" t="s">
        <v>160</v>
      </c>
      <c r="BE274" s="145">
        <f>IF(U274="základní",N274,0)</f>
        <v>0</v>
      </c>
      <c r="BF274" s="145">
        <f>IF(U274="snížená",N274,0)</f>
        <v>0</v>
      </c>
      <c r="BG274" s="145">
        <f>IF(U274="zákl. přenesená",N274,0)</f>
        <v>0</v>
      </c>
      <c r="BH274" s="145">
        <f>IF(U274="sníž. přenesená",N274,0)</f>
        <v>0</v>
      </c>
      <c r="BI274" s="145">
        <f>IF(U274="nulová",N274,0)</f>
        <v>0</v>
      </c>
      <c r="BJ274" s="24" t="s">
        <v>94</v>
      </c>
      <c r="BK274" s="145">
        <f>ROUND(L274*K274,2)</f>
        <v>0</v>
      </c>
      <c r="BL274" s="24" t="s">
        <v>165</v>
      </c>
      <c r="BM274" s="24" t="s">
        <v>417</v>
      </c>
    </row>
    <row r="275" s="10" customFormat="1" ht="16.5" customHeight="1">
      <c r="B275" s="233"/>
      <c r="C275" s="234"/>
      <c r="D275" s="234"/>
      <c r="E275" s="235" t="s">
        <v>35</v>
      </c>
      <c r="F275" s="236" t="s">
        <v>418</v>
      </c>
      <c r="G275" s="237"/>
      <c r="H275" s="237"/>
      <c r="I275" s="237"/>
      <c r="J275" s="234"/>
      <c r="K275" s="235" t="s">
        <v>35</v>
      </c>
      <c r="L275" s="234"/>
      <c r="M275" s="234"/>
      <c r="N275" s="234"/>
      <c r="O275" s="234"/>
      <c r="P275" s="234"/>
      <c r="Q275" s="234"/>
      <c r="R275" s="238"/>
      <c r="T275" s="239"/>
      <c r="U275" s="234"/>
      <c r="V275" s="234"/>
      <c r="W275" s="234"/>
      <c r="X275" s="234"/>
      <c r="Y275" s="234"/>
      <c r="Z275" s="234"/>
      <c r="AA275" s="240"/>
      <c r="AT275" s="241" t="s">
        <v>168</v>
      </c>
      <c r="AU275" s="241" t="s">
        <v>119</v>
      </c>
      <c r="AV275" s="10" t="s">
        <v>94</v>
      </c>
      <c r="AW275" s="10" t="s">
        <v>42</v>
      </c>
      <c r="AX275" s="10" t="s">
        <v>86</v>
      </c>
      <c r="AY275" s="241" t="s">
        <v>160</v>
      </c>
    </row>
    <row r="276" s="11" customFormat="1" ht="16.5" customHeight="1">
      <c r="B276" s="243"/>
      <c r="C276" s="244"/>
      <c r="D276" s="244"/>
      <c r="E276" s="245" t="s">
        <v>35</v>
      </c>
      <c r="F276" s="246" t="s">
        <v>419</v>
      </c>
      <c r="G276" s="244"/>
      <c r="H276" s="244"/>
      <c r="I276" s="244"/>
      <c r="J276" s="244"/>
      <c r="K276" s="247">
        <v>231</v>
      </c>
      <c r="L276" s="244"/>
      <c r="M276" s="244"/>
      <c r="N276" s="244"/>
      <c r="O276" s="244"/>
      <c r="P276" s="244"/>
      <c r="Q276" s="244"/>
      <c r="R276" s="248"/>
      <c r="T276" s="249"/>
      <c r="U276" s="244"/>
      <c r="V276" s="244"/>
      <c r="W276" s="244"/>
      <c r="X276" s="244"/>
      <c r="Y276" s="244"/>
      <c r="Z276" s="244"/>
      <c r="AA276" s="250"/>
      <c r="AT276" s="251" t="s">
        <v>168</v>
      </c>
      <c r="AU276" s="251" t="s">
        <v>119</v>
      </c>
      <c r="AV276" s="11" t="s">
        <v>119</v>
      </c>
      <c r="AW276" s="11" t="s">
        <v>42</v>
      </c>
      <c r="AX276" s="11" t="s">
        <v>86</v>
      </c>
      <c r="AY276" s="251" t="s">
        <v>160</v>
      </c>
    </row>
    <row r="277" s="13" customFormat="1" ht="16.5" customHeight="1">
      <c r="B277" s="261"/>
      <c r="C277" s="262"/>
      <c r="D277" s="262"/>
      <c r="E277" s="263" t="s">
        <v>35</v>
      </c>
      <c r="F277" s="264" t="s">
        <v>175</v>
      </c>
      <c r="G277" s="262"/>
      <c r="H277" s="262"/>
      <c r="I277" s="262"/>
      <c r="J277" s="262"/>
      <c r="K277" s="265">
        <v>231</v>
      </c>
      <c r="L277" s="262"/>
      <c r="M277" s="262"/>
      <c r="N277" s="262"/>
      <c r="O277" s="262"/>
      <c r="P277" s="262"/>
      <c r="Q277" s="262"/>
      <c r="R277" s="266"/>
      <c r="T277" s="267"/>
      <c r="U277" s="262"/>
      <c r="V277" s="262"/>
      <c r="W277" s="262"/>
      <c r="X277" s="262"/>
      <c r="Y277" s="262"/>
      <c r="Z277" s="262"/>
      <c r="AA277" s="268"/>
      <c r="AT277" s="269" t="s">
        <v>168</v>
      </c>
      <c r="AU277" s="269" t="s">
        <v>119</v>
      </c>
      <c r="AV277" s="13" t="s">
        <v>165</v>
      </c>
      <c r="AW277" s="13" t="s">
        <v>42</v>
      </c>
      <c r="AX277" s="13" t="s">
        <v>94</v>
      </c>
      <c r="AY277" s="269" t="s">
        <v>160</v>
      </c>
    </row>
    <row r="278" s="1" customFormat="1" ht="25.5" customHeight="1">
      <c r="B278" s="49"/>
      <c r="C278" s="222" t="s">
        <v>420</v>
      </c>
      <c r="D278" s="222" t="s">
        <v>161</v>
      </c>
      <c r="E278" s="223" t="s">
        <v>421</v>
      </c>
      <c r="F278" s="224" t="s">
        <v>422</v>
      </c>
      <c r="G278" s="224"/>
      <c r="H278" s="224"/>
      <c r="I278" s="224"/>
      <c r="J278" s="225" t="s">
        <v>164</v>
      </c>
      <c r="K278" s="226">
        <v>231</v>
      </c>
      <c r="L278" s="227">
        <v>0</v>
      </c>
      <c r="M278" s="228"/>
      <c r="N278" s="229">
        <f>ROUND(L278*K278,2)</f>
        <v>0</v>
      </c>
      <c r="O278" s="229"/>
      <c r="P278" s="229"/>
      <c r="Q278" s="229"/>
      <c r="R278" s="51"/>
      <c r="T278" s="230" t="s">
        <v>35</v>
      </c>
      <c r="U278" s="59" t="s">
        <v>51</v>
      </c>
      <c r="V278" s="50"/>
      <c r="W278" s="231">
        <f>V278*K278</f>
        <v>0</v>
      </c>
      <c r="X278" s="231">
        <v>0.25094</v>
      </c>
      <c r="Y278" s="231">
        <f>X278*K278</f>
        <v>57.967140000000001</v>
      </c>
      <c r="Z278" s="231">
        <v>0</v>
      </c>
      <c r="AA278" s="232">
        <f>Z278*K278</f>
        <v>0</v>
      </c>
      <c r="AR278" s="24" t="s">
        <v>165</v>
      </c>
      <c r="AT278" s="24" t="s">
        <v>161</v>
      </c>
      <c r="AU278" s="24" t="s">
        <v>119</v>
      </c>
      <c r="AY278" s="24" t="s">
        <v>160</v>
      </c>
      <c r="BE278" s="145">
        <f>IF(U278="základní",N278,0)</f>
        <v>0</v>
      </c>
      <c r="BF278" s="145">
        <f>IF(U278="snížená",N278,0)</f>
        <v>0</v>
      </c>
      <c r="BG278" s="145">
        <f>IF(U278="zákl. přenesená",N278,0)</f>
        <v>0</v>
      </c>
      <c r="BH278" s="145">
        <f>IF(U278="sníž. přenesená",N278,0)</f>
        <v>0</v>
      </c>
      <c r="BI278" s="145">
        <f>IF(U278="nulová",N278,0)</f>
        <v>0</v>
      </c>
      <c r="BJ278" s="24" t="s">
        <v>94</v>
      </c>
      <c r="BK278" s="145">
        <f>ROUND(L278*K278,2)</f>
        <v>0</v>
      </c>
      <c r="BL278" s="24" t="s">
        <v>165</v>
      </c>
      <c r="BM278" s="24" t="s">
        <v>423</v>
      </c>
    </row>
    <row r="279" s="10" customFormat="1" ht="16.5" customHeight="1">
      <c r="B279" s="233"/>
      <c r="C279" s="234"/>
      <c r="D279" s="234"/>
      <c r="E279" s="235" t="s">
        <v>35</v>
      </c>
      <c r="F279" s="236" t="s">
        <v>418</v>
      </c>
      <c r="G279" s="237"/>
      <c r="H279" s="237"/>
      <c r="I279" s="237"/>
      <c r="J279" s="234"/>
      <c r="K279" s="235" t="s">
        <v>35</v>
      </c>
      <c r="L279" s="234"/>
      <c r="M279" s="234"/>
      <c r="N279" s="234"/>
      <c r="O279" s="234"/>
      <c r="P279" s="234"/>
      <c r="Q279" s="234"/>
      <c r="R279" s="238"/>
      <c r="T279" s="239"/>
      <c r="U279" s="234"/>
      <c r="V279" s="234"/>
      <c r="W279" s="234"/>
      <c r="X279" s="234"/>
      <c r="Y279" s="234"/>
      <c r="Z279" s="234"/>
      <c r="AA279" s="240"/>
      <c r="AT279" s="241" t="s">
        <v>168</v>
      </c>
      <c r="AU279" s="241" t="s">
        <v>119</v>
      </c>
      <c r="AV279" s="10" t="s">
        <v>94</v>
      </c>
      <c r="AW279" s="10" t="s">
        <v>42</v>
      </c>
      <c r="AX279" s="10" t="s">
        <v>86</v>
      </c>
      <c r="AY279" s="241" t="s">
        <v>160</v>
      </c>
    </row>
    <row r="280" s="11" customFormat="1" ht="16.5" customHeight="1">
      <c r="B280" s="243"/>
      <c r="C280" s="244"/>
      <c r="D280" s="244"/>
      <c r="E280" s="245" t="s">
        <v>35</v>
      </c>
      <c r="F280" s="246" t="s">
        <v>419</v>
      </c>
      <c r="G280" s="244"/>
      <c r="H280" s="244"/>
      <c r="I280" s="244"/>
      <c r="J280" s="244"/>
      <c r="K280" s="247">
        <v>231</v>
      </c>
      <c r="L280" s="244"/>
      <c r="M280" s="244"/>
      <c r="N280" s="244"/>
      <c r="O280" s="244"/>
      <c r="P280" s="244"/>
      <c r="Q280" s="244"/>
      <c r="R280" s="248"/>
      <c r="T280" s="249"/>
      <c r="U280" s="244"/>
      <c r="V280" s="244"/>
      <c r="W280" s="244"/>
      <c r="X280" s="244"/>
      <c r="Y280" s="244"/>
      <c r="Z280" s="244"/>
      <c r="AA280" s="250"/>
      <c r="AT280" s="251" t="s">
        <v>168</v>
      </c>
      <c r="AU280" s="251" t="s">
        <v>119</v>
      </c>
      <c r="AV280" s="11" t="s">
        <v>119</v>
      </c>
      <c r="AW280" s="11" t="s">
        <v>42</v>
      </c>
      <c r="AX280" s="11" t="s">
        <v>86</v>
      </c>
      <c r="AY280" s="251" t="s">
        <v>160</v>
      </c>
    </row>
    <row r="281" s="13" customFormat="1" ht="16.5" customHeight="1">
      <c r="B281" s="261"/>
      <c r="C281" s="262"/>
      <c r="D281" s="262"/>
      <c r="E281" s="263" t="s">
        <v>35</v>
      </c>
      <c r="F281" s="264" t="s">
        <v>175</v>
      </c>
      <c r="G281" s="262"/>
      <c r="H281" s="262"/>
      <c r="I281" s="262"/>
      <c r="J281" s="262"/>
      <c r="K281" s="265">
        <v>231</v>
      </c>
      <c r="L281" s="262"/>
      <c r="M281" s="262"/>
      <c r="N281" s="262"/>
      <c r="O281" s="262"/>
      <c r="P281" s="262"/>
      <c r="Q281" s="262"/>
      <c r="R281" s="266"/>
      <c r="T281" s="267"/>
      <c r="U281" s="262"/>
      <c r="V281" s="262"/>
      <c r="W281" s="262"/>
      <c r="X281" s="262"/>
      <c r="Y281" s="262"/>
      <c r="Z281" s="262"/>
      <c r="AA281" s="268"/>
      <c r="AT281" s="269" t="s">
        <v>168</v>
      </c>
      <c r="AU281" s="269" t="s">
        <v>119</v>
      </c>
      <c r="AV281" s="13" t="s">
        <v>165</v>
      </c>
      <c r="AW281" s="13" t="s">
        <v>42</v>
      </c>
      <c r="AX281" s="13" t="s">
        <v>94</v>
      </c>
      <c r="AY281" s="269" t="s">
        <v>160</v>
      </c>
    </row>
    <row r="282" s="1" customFormat="1" ht="25.5" customHeight="1">
      <c r="B282" s="49"/>
      <c r="C282" s="222" t="s">
        <v>424</v>
      </c>
      <c r="D282" s="222" t="s">
        <v>161</v>
      </c>
      <c r="E282" s="223" t="s">
        <v>425</v>
      </c>
      <c r="F282" s="224" t="s">
        <v>426</v>
      </c>
      <c r="G282" s="224"/>
      <c r="H282" s="224"/>
      <c r="I282" s="224"/>
      <c r="J282" s="225" t="s">
        <v>164</v>
      </c>
      <c r="K282" s="226">
        <v>231</v>
      </c>
      <c r="L282" s="227">
        <v>0</v>
      </c>
      <c r="M282" s="228"/>
      <c r="N282" s="229">
        <f>ROUND(L282*K282,2)</f>
        <v>0</v>
      </c>
      <c r="O282" s="229"/>
      <c r="P282" s="229"/>
      <c r="Q282" s="229"/>
      <c r="R282" s="51"/>
      <c r="T282" s="230" t="s">
        <v>35</v>
      </c>
      <c r="U282" s="59" t="s">
        <v>51</v>
      </c>
      <c r="V282" s="50"/>
      <c r="W282" s="231">
        <f>V282*K282</f>
        <v>0</v>
      </c>
      <c r="X282" s="231">
        <v>0.29699999999999999</v>
      </c>
      <c r="Y282" s="231">
        <f>X282*K282</f>
        <v>68.606999999999999</v>
      </c>
      <c r="Z282" s="231">
        <v>0</v>
      </c>
      <c r="AA282" s="232">
        <f>Z282*K282</f>
        <v>0</v>
      </c>
      <c r="AR282" s="24" t="s">
        <v>165</v>
      </c>
      <c r="AT282" s="24" t="s">
        <v>161</v>
      </c>
      <c r="AU282" s="24" t="s">
        <v>119</v>
      </c>
      <c r="AY282" s="24" t="s">
        <v>160</v>
      </c>
      <c r="BE282" s="145">
        <f>IF(U282="základní",N282,0)</f>
        <v>0</v>
      </c>
      <c r="BF282" s="145">
        <f>IF(U282="snížená",N282,0)</f>
        <v>0</v>
      </c>
      <c r="BG282" s="145">
        <f>IF(U282="zákl. přenesená",N282,0)</f>
        <v>0</v>
      </c>
      <c r="BH282" s="145">
        <f>IF(U282="sníž. přenesená",N282,0)</f>
        <v>0</v>
      </c>
      <c r="BI282" s="145">
        <f>IF(U282="nulová",N282,0)</f>
        <v>0</v>
      </c>
      <c r="BJ282" s="24" t="s">
        <v>94</v>
      </c>
      <c r="BK282" s="145">
        <f>ROUND(L282*K282,2)</f>
        <v>0</v>
      </c>
      <c r="BL282" s="24" t="s">
        <v>165</v>
      </c>
      <c r="BM282" s="24" t="s">
        <v>427</v>
      </c>
    </row>
    <row r="283" s="10" customFormat="1" ht="16.5" customHeight="1">
      <c r="B283" s="233"/>
      <c r="C283" s="234"/>
      <c r="D283" s="234"/>
      <c r="E283" s="235" t="s">
        <v>35</v>
      </c>
      <c r="F283" s="236" t="s">
        <v>261</v>
      </c>
      <c r="G283" s="237"/>
      <c r="H283" s="237"/>
      <c r="I283" s="237"/>
      <c r="J283" s="234"/>
      <c r="K283" s="235" t="s">
        <v>35</v>
      </c>
      <c r="L283" s="234"/>
      <c r="M283" s="234"/>
      <c r="N283" s="234"/>
      <c r="O283" s="234"/>
      <c r="P283" s="234"/>
      <c r="Q283" s="234"/>
      <c r="R283" s="238"/>
      <c r="T283" s="239"/>
      <c r="U283" s="234"/>
      <c r="V283" s="234"/>
      <c r="W283" s="234"/>
      <c r="X283" s="234"/>
      <c r="Y283" s="234"/>
      <c r="Z283" s="234"/>
      <c r="AA283" s="240"/>
      <c r="AT283" s="241" t="s">
        <v>168</v>
      </c>
      <c r="AU283" s="241" t="s">
        <v>119</v>
      </c>
      <c r="AV283" s="10" t="s">
        <v>94</v>
      </c>
      <c r="AW283" s="10" t="s">
        <v>42</v>
      </c>
      <c r="AX283" s="10" t="s">
        <v>86</v>
      </c>
      <c r="AY283" s="241" t="s">
        <v>160</v>
      </c>
    </row>
    <row r="284" s="11" customFormat="1" ht="16.5" customHeight="1">
      <c r="B284" s="243"/>
      <c r="C284" s="244"/>
      <c r="D284" s="244"/>
      <c r="E284" s="245" t="s">
        <v>35</v>
      </c>
      <c r="F284" s="246" t="s">
        <v>428</v>
      </c>
      <c r="G284" s="244"/>
      <c r="H284" s="244"/>
      <c r="I284" s="244"/>
      <c r="J284" s="244"/>
      <c r="K284" s="247">
        <v>231</v>
      </c>
      <c r="L284" s="244"/>
      <c r="M284" s="244"/>
      <c r="N284" s="244"/>
      <c r="O284" s="244"/>
      <c r="P284" s="244"/>
      <c r="Q284" s="244"/>
      <c r="R284" s="248"/>
      <c r="T284" s="249"/>
      <c r="U284" s="244"/>
      <c r="V284" s="244"/>
      <c r="W284" s="244"/>
      <c r="X284" s="244"/>
      <c r="Y284" s="244"/>
      <c r="Z284" s="244"/>
      <c r="AA284" s="250"/>
      <c r="AT284" s="251" t="s">
        <v>168</v>
      </c>
      <c r="AU284" s="251" t="s">
        <v>119</v>
      </c>
      <c r="AV284" s="11" t="s">
        <v>119</v>
      </c>
      <c r="AW284" s="11" t="s">
        <v>42</v>
      </c>
      <c r="AX284" s="11" t="s">
        <v>86</v>
      </c>
      <c r="AY284" s="251" t="s">
        <v>160</v>
      </c>
    </row>
    <row r="285" s="13" customFormat="1" ht="16.5" customHeight="1">
      <c r="B285" s="261"/>
      <c r="C285" s="262"/>
      <c r="D285" s="262"/>
      <c r="E285" s="263" t="s">
        <v>35</v>
      </c>
      <c r="F285" s="264" t="s">
        <v>175</v>
      </c>
      <c r="G285" s="262"/>
      <c r="H285" s="262"/>
      <c r="I285" s="262"/>
      <c r="J285" s="262"/>
      <c r="K285" s="265">
        <v>231</v>
      </c>
      <c r="L285" s="262"/>
      <c r="M285" s="262"/>
      <c r="N285" s="262"/>
      <c r="O285" s="262"/>
      <c r="P285" s="262"/>
      <c r="Q285" s="262"/>
      <c r="R285" s="266"/>
      <c r="T285" s="267"/>
      <c r="U285" s="262"/>
      <c r="V285" s="262"/>
      <c r="W285" s="262"/>
      <c r="X285" s="262"/>
      <c r="Y285" s="262"/>
      <c r="Z285" s="262"/>
      <c r="AA285" s="268"/>
      <c r="AT285" s="269" t="s">
        <v>168</v>
      </c>
      <c r="AU285" s="269" t="s">
        <v>119</v>
      </c>
      <c r="AV285" s="13" t="s">
        <v>165</v>
      </c>
      <c r="AW285" s="13" t="s">
        <v>42</v>
      </c>
      <c r="AX285" s="13" t="s">
        <v>94</v>
      </c>
      <c r="AY285" s="269" t="s">
        <v>160</v>
      </c>
    </row>
    <row r="286" s="1" customFormat="1" ht="16.5" customHeight="1">
      <c r="B286" s="49"/>
      <c r="C286" s="222" t="s">
        <v>429</v>
      </c>
      <c r="D286" s="222" t="s">
        <v>161</v>
      </c>
      <c r="E286" s="223" t="s">
        <v>430</v>
      </c>
      <c r="F286" s="224" t="s">
        <v>431</v>
      </c>
      <c r="G286" s="224"/>
      <c r="H286" s="224"/>
      <c r="I286" s="224"/>
      <c r="J286" s="225" t="s">
        <v>164</v>
      </c>
      <c r="K286" s="226">
        <v>607.98000000000002</v>
      </c>
      <c r="L286" s="227">
        <v>0</v>
      </c>
      <c r="M286" s="228"/>
      <c r="N286" s="229">
        <f>ROUND(L286*K286,2)</f>
        <v>0</v>
      </c>
      <c r="O286" s="229"/>
      <c r="P286" s="229"/>
      <c r="Q286" s="229"/>
      <c r="R286" s="51"/>
      <c r="T286" s="230" t="s">
        <v>35</v>
      </c>
      <c r="U286" s="59" t="s">
        <v>51</v>
      </c>
      <c r="V286" s="50"/>
      <c r="W286" s="231">
        <f>V286*K286</f>
        <v>0</v>
      </c>
      <c r="X286" s="231">
        <v>0.27994000000000002</v>
      </c>
      <c r="Y286" s="231">
        <f>X286*K286</f>
        <v>170.19792120000003</v>
      </c>
      <c r="Z286" s="231">
        <v>0</v>
      </c>
      <c r="AA286" s="232">
        <f>Z286*K286</f>
        <v>0</v>
      </c>
      <c r="AR286" s="24" t="s">
        <v>165</v>
      </c>
      <c r="AT286" s="24" t="s">
        <v>161</v>
      </c>
      <c r="AU286" s="24" t="s">
        <v>119</v>
      </c>
      <c r="AY286" s="24" t="s">
        <v>160</v>
      </c>
      <c r="BE286" s="145">
        <f>IF(U286="základní",N286,0)</f>
        <v>0</v>
      </c>
      <c r="BF286" s="145">
        <f>IF(U286="snížená",N286,0)</f>
        <v>0</v>
      </c>
      <c r="BG286" s="145">
        <f>IF(U286="zákl. přenesená",N286,0)</f>
        <v>0</v>
      </c>
      <c r="BH286" s="145">
        <f>IF(U286="sníž. přenesená",N286,0)</f>
        <v>0</v>
      </c>
      <c r="BI286" s="145">
        <f>IF(U286="nulová",N286,0)</f>
        <v>0</v>
      </c>
      <c r="BJ286" s="24" t="s">
        <v>94</v>
      </c>
      <c r="BK286" s="145">
        <f>ROUND(L286*K286,2)</f>
        <v>0</v>
      </c>
      <c r="BL286" s="24" t="s">
        <v>165</v>
      </c>
      <c r="BM286" s="24" t="s">
        <v>432</v>
      </c>
    </row>
    <row r="287" s="10" customFormat="1" ht="16.5" customHeight="1">
      <c r="B287" s="233"/>
      <c r="C287" s="234"/>
      <c r="D287" s="234"/>
      <c r="E287" s="235" t="s">
        <v>35</v>
      </c>
      <c r="F287" s="236" t="s">
        <v>263</v>
      </c>
      <c r="G287" s="237"/>
      <c r="H287" s="237"/>
      <c r="I287" s="237"/>
      <c r="J287" s="234"/>
      <c r="K287" s="235" t="s">
        <v>35</v>
      </c>
      <c r="L287" s="234"/>
      <c r="M287" s="234"/>
      <c r="N287" s="234"/>
      <c r="O287" s="234"/>
      <c r="P287" s="234"/>
      <c r="Q287" s="234"/>
      <c r="R287" s="238"/>
      <c r="T287" s="239"/>
      <c r="U287" s="234"/>
      <c r="V287" s="234"/>
      <c r="W287" s="234"/>
      <c r="X287" s="234"/>
      <c r="Y287" s="234"/>
      <c r="Z287" s="234"/>
      <c r="AA287" s="240"/>
      <c r="AT287" s="241" t="s">
        <v>168</v>
      </c>
      <c r="AU287" s="241" t="s">
        <v>119</v>
      </c>
      <c r="AV287" s="10" t="s">
        <v>94</v>
      </c>
      <c r="AW287" s="10" t="s">
        <v>42</v>
      </c>
      <c r="AX287" s="10" t="s">
        <v>86</v>
      </c>
      <c r="AY287" s="241" t="s">
        <v>160</v>
      </c>
    </row>
    <row r="288" s="11" customFormat="1" ht="16.5" customHeight="1">
      <c r="B288" s="243"/>
      <c r="C288" s="244"/>
      <c r="D288" s="244"/>
      <c r="E288" s="245" t="s">
        <v>35</v>
      </c>
      <c r="F288" s="246" t="s">
        <v>264</v>
      </c>
      <c r="G288" s="244"/>
      <c r="H288" s="244"/>
      <c r="I288" s="244"/>
      <c r="J288" s="244"/>
      <c r="K288" s="247">
        <v>381</v>
      </c>
      <c r="L288" s="244"/>
      <c r="M288" s="244"/>
      <c r="N288" s="244"/>
      <c r="O288" s="244"/>
      <c r="P288" s="244"/>
      <c r="Q288" s="244"/>
      <c r="R288" s="248"/>
      <c r="T288" s="249"/>
      <c r="U288" s="244"/>
      <c r="V288" s="244"/>
      <c r="W288" s="244"/>
      <c r="X288" s="244"/>
      <c r="Y288" s="244"/>
      <c r="Z288" s="244"/>
      <c r="AA288" s="250"/>
      <c r="AT288" s="251" t="s">
        <v>168</v>
      </c>
      <c r="AU288" s="251" t="s">
        <v>119</v>
      </c>
      <c r="AV288" s="11" t="s">
        <v>119</v>
      </c>
      <c r="AW288" s="11" t="s">
        <v>42</v>
      </c>
      <c r="AX288" s="11" t="s">
        <v>86</v>
      </c>
      <c r="AY288" s="251" t="s">
        <v>160</v>
      </c>
    </row>
    <row r="289" s="12" customFormat="1" ht="16.5" customHeight="1">
      <c r="B289" s="252"/>
      <c r="C289" s="253"/>
      <c r="D289" s="253"/>
      <c r="E289" s="254" t="s">
        <v>35</v>
      </c>
      <c r="F289" s="255" t="s">
        <v>173</v>
      </c>
      <c r="G289" s="253"/>
      <c r="H289" s="253"/>
      <c r="I289" s="253"/>
      <c r="J289" s="253"/>
      <c r="K289" s="256">
        <v>381</v>
      </c>
      <c r="L289" s="253"/>
      <c r="M289" s="253"/>
      <c r="N289" s="253"/>
      <c r="O289" s="253"/>
      <c r="P289" s="253"/>
      <c r="Q289" s="253"/>
      <c r="R289" s="257"/>
      <c r="T289" s="258"/>
      <c r="U289" s="253"/>
      <c r="V289" s="253"/>
      <c r="W289" s="253"/>
      <c r="X289" s="253"/>
      <c r="Y289" s="253"/>
      <c r="Z289" s="253"/>
      <c r="AA289" s="259"/>
      <c r="AT289" s="260" t="s">
        <v>168</v>
      </c>
      <c r="AU289" s="260" t="s">
        <v>119</v>
      </c>
      <c r="AV289" s="12" t="s">
        <v>174</v>
      </c>
      <c r="AW289" s="12" t="s">
        <v>42</v>
      </c>
      <c r="AX289" s="12" t="s">
        <v>86</v>
      </c>
      <c r="AY289" s="260" t="s">
        <v>160</v>
      </c>
    </row>
    <row r="290" s="10" customFormat="1" ht="16.5" customHeight="1">
      <c r="B290" s="233"/>
      <c r="C290" s="234"/>
      <c r="D290" s="234"/>
      <c r="E290" s="235" t="s">
        <v>35</v>
      </c>
      <c r="F290" s="242" t="s">
        <v>265</v>
      </c>
      <c r="G290" s="234"/>
      <c r="H290" s="234"/>
      <c r="I290" s="234"/>
      <c r="J290" s="234"/>
      <c r="K290" s="235" t="s">
        <v>35</v>
      </c>
      <c r="L290" s="234"/>
      <c r="M290" s="234"/>
      <c r="N290" s="234"/>
      <c r="O290" s="234"/>
      <c r="P290" s="234"/>
      <c r="Q290" s="234"/>
      <c r="R290" s="238"/>
      <c r="T290" s="239"/>
      <c r="U290" s="234"/>
      <c r="V290" s="234"/>
      <c r="W290" s="234"/>
      <c r="X290" s="234"/>
      <c r="Y290" s="234"/>
      <c r="Z290" s="234"/>
      <c r="AA290" s="240"/>
      <c r="AT290" s="241" t="s">
        <v>168</v>
      </c>
      <c r="AU290" s="241" t="s">
        <v>119</v>
      </c>
      <c r="AV290" s="10" t="s">
        <v>94</v>
      </c>
      <c r="AW290" s="10" t="s">
        <v>42</v>
      </c>
      <c r="AX290" s="10" t="s">
        <v>86</v>
      </c>
      <c r="AY290" s="241" t="s">
        <v>160</v>
      </c>
    </row>
    <row r="291" s="11" customFormat="1" ht="16.5" customHeight="1">
      <c r="B291" s="243"/>
      <c r="C291" s="244"/>
      <c r="D291" s="244"/>
      <c r="E291" s="245" t="s">
        <v>35</v>
      </c>
      <c r="F291" s="246" t="s">
        <v>185</v>
      </c>
      <c r="G291" s="244"/>
      <c r="H291" s="244"/>
      <c r="I291" s="244"/>
      <c r="J291" s="244"/>
      <c r="K291" s="247">
        <v>226.97999999999999</v>
      </c>
      <c r="L291" s="244"/>
      <c r="M291" s="244"/>
      <c r="N291" s="244"/>
      <c r="O291" s="244"/>
      <c r="P291" s="244"/>
      <c r="Q291" s="244"/>
      <c r="R291" s="248"/>
      <c r="T291" s="249"/>
      <c r="U291" s="244"/>
      <c r="V291" s="244"/>
      <c r="W291" s="244"/>
      <c r="X291" s="244"/>
      <c r="Y291" s="244"/>
      <c r="Z291" s="244"/>
      <c r="AA291" s="250"/>
      <c r="AT291" s="251" t="s">
        <v>168</v>
      </c>
      <c r="AU291" s="251" t="s">
        <v>119</v>
      </c>
      <c r="AV291" s="11" t="s">
        <v>119</v>
      </c>
      <c r="AW291" s="11" t="s">
        <v>42</v>
      </c>
      <c r="AX291" s="11" t="s">
        <v>86</v>
      </c>
      <c r="AY291" s="251" t="s">
        <v>160</v>
      </c>
    </row>
    <row r="292" s="12" customFormat="1" ht="16.5" customHeight="1">
      <c r="B292" s="252"/>
      <c r="C292" s="253"/>
      <c r="D292" s="253"/>
      <c r="E292" s="254" t="s">
        <v>35</v>
      </c>
      <c r="F292" s="255" t="s">
        <v>173</v>
      </c>
      <c r="G292" s="253"/>
      <c r="H292" s="253"/>
      <c r="I292" s="253"/>
      <c r="J292" s="253"/>
      <c r="K292" s="256">
        <v>226.97999999999999</v>
      </c>
      <c r="L292" s="253"/>
      <c r="M292" s="253"/>
      <c r="N292" s="253"/>
      <c r="O292" s="253"/>
      <c r="P292" s="253"/>
      <c r="Q292" s="253"/>
      <c r="R292" s="257"/>
      <c r="T292" s="258"/>
      <c r="U292" s="253"/>
      <c r="V292" s="253"/>
      <c r="W292" s="253"/>
      <c r="X292" s="253"/>
      <c r="Y292" s="253"/>
      <c r="Z292" s="253"/>
      <c r="AA292" s="259"/>
      <c r="AT292" s="260" t="s">
        <v>168</v>
      </c>
      <c r="AU292" s="260" t="s">
        <v>119</v>
      </c>
      <c r="AV292" s="12" t="s">
        <v>174</v>
      </c>
      <c r="AW292" s="12" t="s">
        <v>42</v>
      </c>
      <c r="AX292" s="12" t="s">
        <v>86</v>
      </c>
      <c r="AY292" s="260" t="s">
        <v>160</v>
      </c>
    </row>
    <row r="293" s="13" customFormat="1" ht="16.5" customHeight="1">
      <c r="B293" s="261"/>
      <c r="C293" s="262"/>
      <c r="D293" s="262"/>
      <c r="E293" s="263" t="s">
        <v>35</v>
      </c>
      <c r="F293" s="264" t="s">
        <v>175</v>
      </c>
      <c r="G293" s="262"/>
      <c r="H293" s="262"/>
      <c r="I293" s="262"/>
      <c r="J293" s="262"/>
      <c r="K293" s="265">
        <v>607.98000000000002</v>
      </c>
      <c r="L293" s="262"/>
      <c r="M293" s="262"/>
      <c r="N293" s="262"/>
      <c r="O293" s="262"/>
      <c r="P293" s="262"/>
      <c r="Q293" s="262"/>
      <c r="R293" s="266"/>
      <c r="T293" s="267"/>
      <c r="U293" s="262"/>
      <c r="V293" s="262"/>
      <c r="W293" s="262"/>
      <c r="X293" s="262"/>
      <c r="Y293" s="262"/>
      <c r="Z293" s="262"/>
      <c r="AA293" s="268"/>
      <c r="AT293" s="269" t="s">
        <v>168</v>
      </c>
      <c r="AU293" s="269" t="s">
        <v>119</v>
      </c>
      <c r="AV293" s="13" t="s">
        <v>165</v>
      </c>
      <c r="AW293" s="13" t="s">
        <v>42</v>
      </c>
      <c r="AX293" s="13" t="s">
        <v>94</v>
      </c>
      <c r="AY293" s="269" t="s">
        <v>160</v>
      </c>
    </row>
    <row r="294" s="1" customFormat="1" ht="16.5" customHeight="1">
      <c r="B294" s="49"/>
      <c r="C294" s="222" t="s">
        <v>433</v>
      </c>
      <c r="D294" s="222" t="s">
        <v>161</v>
      </c>
      <c r="E294" s="223" t="s">
        <v>434</v>
      </c>
      <c r="F294" s="224" t="s">
        <v>431</v>
      </c>
      <c r="G294" s="224"/>
      <c r="H294" s="224"/>
      <c r="I294" s="224"/>
      <c r="J294" s="225" t="s">
        <v>164</v>
      </c>
      <c r="K294" s="226">
        <v>231</v>
      </c>
      <c r="L294" s="227">
        <v>0</v>
      </c>
      <c r="M294" s="228"/>
      <c r="N294" s="229">
        <f>ROUND(L294*K294,2)</f>
        <v>0</v>
      </c>
      <c r="O294" s="229"/>
      <c r="P294" s="229"/>
      <c r="Q294" s="229"/>
      <c r="R294" s="51"/>
      <c r="T294" s="230" t="s">
        <v>35</v>
      </c>
      <c r="U294" s="59" t="s">
        <v>51</v>
      </c>
      <c r="V294" s="50"/>
      <c r="W294" s="231">
        <f>V294*K294</f>
        <v>0</v>
      </c>
      <c r="X294" s="231">
        <v>0.27994000000000002</v>
      </c>
      <c r="Y294" s="231">
        <f>X294*K294</f>
        <v>64.666139999999999</v>
      </c>
      <c r="Z294" s="231">
        <v>0</v>
      </c>
      <c r="AA294" s="232">
        <f>Z294*K294</f>
        <v>0</v>
      </c>
      <c r="AR294" s="24" t="s">
        <v>165</v>
      </c>
      <c r="AT294" s="24" t="s">
        <v>161</v>
      </c>
      <c r="AU294" s="24" t="s">
        <v>119</v>
      </c>
      <c r="AY294" s="24" t="s">
        <v>160</v>
      </c>
      <c r="BE294" s="145">
        <f>IF(U294="základní",N294,0)</f>
        <v>0</v>
      </c>
      <c r="BF294" s="145">
        <f>IF(U294="snížená",N294,0)</f>
        <v>0</v>
      </c>
      <c r="BG294" s="145">
        <f>IF(U294="zákl. přenesená",N294,0)</f>
        <v>0</v>
      </c>
      <c r="BH294" s="145">
        <f>IF(U294="sníž. přenesená",N294,0)</f>
        <v>0</v>
      </c>
      <c r="BI294" s="145">
        <f>IF(U294="nulová",N294,0)</f>
        <v>0</v>
      </c>
      <c r="BJ294" s="24" t="s">
        <v>94</v>
      </c>
      <c r="BK294" s="145">
        <f>ROUND(L294*K294,2)</f>
        <v>0</v>
      </c>
      <c r="BL294" s="24" t="s">
        <v>165</v>
      </c>
      <c r="BM294" s="24" t="s">
        <v>435</v>
      </c>
    </row>
    <row r="295" s="10" customFormat="1" ht="16.5" customHeight="1">
      <c r="B295" s="233"/>
      <c r="C295" s="234"/>
      <c r="D295" s="234"/>
      <c r="E295" s="235" t="s">
        <v>35</v>
      </c>
      <c r="F295" s="236" t="s">
        <v>418</v>
      </c>
      <c r="G295" s="237"/>
      <c r="H295" s="237"/>
      <c r="I295" s="237"/>
      <c r="J295" s="234"/>
      <c r="K295" s="235" t="s">
        <v>35</v>
      </c>
      <c r="L295" s="234"/>
      <c r="M295" s="234"/>
      <c r="N295" s="234"/>
      <c r="O295" s="234"/>
      <c r="P295" s="234"/>
      <c r="Q295" s="234"/>
      <c r="R295" s="238"/>
      <c r="T295" s="239"/>
      <c r="U295" s="234"/>
      <c r="V295" s="234"/>
      <c r="W295" s="234"/>
      <c r="X295" s="234"/>
      <c r="Y295" s="234"/>
      <c r="Z295" s="234"/>
      <c r="AA295" s="240"/>
      <c r="AT295" s="241" t="s">
        <v>168</v>
      </c>
      <c r="AU295" s="241" t="s">
        <v>119</v>
      </c>
      <c r="AV295" s="10" t="s">
        <v>94</v>
      </c>
      <c r="AW295" s="10" t="s">
        <v>42</v>
      </c>
      <c r="AX295" s="10" t="s">
        <v>86</v>
      </c>
      <c r="AY295" s="241" t="s">
        <v>160</v>
      </c>
    </row>
    <row r="296" s="11" customFormat="1" ht="16.5" customHeight="1">
      <c r="B296" s="243"/>
      <c r="C296" s="244"/>
      <c r="D296" s="244"/>
      <c r="E296" s="245" t="s">
        <v>35</v>
      </c>
      <c r="F296" s="246" t="s">
        <v>419</v>
      </c>
      <c r="G296" s="244"/>
      <c r="H296" s="244"/>
      <c r="I296" s="244"/>
      <c r="J296" s="244"/>
      <c r="K296" s="247">
        <v>231</v>
      </c>
      <c r="L296" s="244"/>
      <c r="M296" s="244"/>
      <c r="N296" s="244"/>
      <c r="O296" s="244"/>
      <c r="P296" s="244"/>
      <c r="Q296" s="244"/>
      <c r="R296" s="248"/>
      <c r="T296" s="249"/>
      <c r="U296" s="244"/>
      <c r="V296" s="244"/>
      <c r="W296" s="244"/>
      <c r="X296" s="244"/>
      <c r="Y296" s="244"/>
      <c r="Z296" s="244"/>
      <c r="AA296" s="250"/>
      <c r="AT296" s="251" t="s">
        <v>168</v>
      </c>
      <c r="AU296" s="251" t="s">
        <v>119</v>
      </c>
      <c r="AV296" s="11" t="s">
        <v>119</v>
      </c>
      <c r="AW296" s="11" t="s">
        <v>42</v>
      </c>
      <c r="AX296" s="11" t="s">
        <v>86</v>
      </c>
      <c r="AY296" s="251" t="s">
        <v>160</v>
      </c>
    </row>
    <row r="297" s="13" customFormat="1" ht="16.5" customHeight="1">
      <c r="B297" s="261"/>
      <c r="C297" s="262"/>
      <c r="D297" s="262"/>
      <c r="E297" s="263" t="s">
        <v>35</v>
      </c>
      <c r="F297" s="264" t="s">
        <v>175</v>
      </c>
      <c r="G297" s="262"/>
      <c r="H297" s="262"/>
      <c r="I297" s="262"/>
      <c r="J297" s="262"/>
      <c r="K297" s="265">
        <v>231</v>
      </c>
      <c r="L297" s="262"/>
      <c r="M297" s="262"/>
      <c r="N297" s="262"/>
      <c r="O297" s="262"/>
      <c r="P297" s="262"/>
      <c r="Q297" s="262"/>
      <c r="R297" s="266"/>
      <c r="T297" s="267"/>
      <c r="U297" s="262"/>
      <c r="V297" s="262"/>
      <c r="W297" s="262"/>
      <c r="X297" s="262"/>
      <c r="Y297" s="262"/>
      <c r="Z297" s="262"/>
      <c r="AA297" s="268"/>
      <c r="AT297" s="269" t="s">
        <v>168</v>
      </c>
      <c r="AU297" s="269" t="s">
        <v>119</v>
      </c>
      <c r="AV297" s="13" t="s">
        <v>165</v>
      </c>
      <c r="AW297" s="13" t="s">
        <v>42</v>
      </c>
      <c r="AX297" s="13" t="s">
        <v>94</v>
      </c>
      <c r="AY297" s="269" t="s">
        <v>160</v>
      </c>
    </row>
    <row r="298" s="1" customFormat="1" ht="25.5" customHeight="1">
      <c r="B298" s="49"/>
      <c r="C298" s="222" t="s">
        <v>436</v>
      </c>
      <c r="D298" s="222" t="s">
        <v>161</v>
      </c>
      <c r="E298" s="223" t="s">
        <v>437</v>
      </c>
      <c r="F298" s="224" t="s">
        <v>438</v>
      </c>
      <c r="G298" s="224"/>
      <c r="H298" s="224"/>
      <c r="I298" s="224"/>
      <c r="J298" s="225" t="s">
        <v>164</v>
      </c>
      <c r="K298" s="226">
        <v>607.98000000000002</v>
      </c>
      <c r="L298" s="227">
        <v>0</v>
      </c>
      <c r="M298" s="228"/>
      <c r="N298" s="229">
        <f>ROUND(L298*K298,2)</f>
        <v>0</v>
      </c>
      <c r="O298" s="229"/>
      <c r="P298" s="229"/>
      <c r="Q298" s="229"/>
      <c r="R298" s="51"/>
      <c r="T298" s="230" t="s">
        <v>35</v>
      </c>
      <c r="U298" s="59" t="s">
        <v>51</v>
      </c>
      <c r="V298" s="50"/>
      <c r="W298" s="231">
        <f>V298*K298</f>
        <v>0</v>
      </c>
      <c r="X298" s="231">
        <v>0.22616</v>
      </c>
      <c r="Y298" s="231">
        <f>X298*K298</f>
        <v>137.50075680000001</v>
      </c>
      <c r="Z298" s="231">
        <v>0</v>
      </c>
      <c r="AA298" s="232">
        <f>Z298*K298</f>
        <v>0</v>
      </c>
      <c r="AR298" s="24" t="s">
        <v>165</v>
      </c>
      <c r="AT298" s="24" t="s">
        <v>161</v>
      </c>
      <c r="AU298" s="24" t="s">
        <v>119</v>
      </c>
      <c r="AY298" s="24" t="s">
        <v>160</v>
      </c>
      <c r="BE298" s="145">
        <f>IF(U298="základní",N298,0)</f>
        <v>0</v>
      </c>
      <c r="BF298" s="145">
        <f>IF(U298="snížená",N298,0)</f>
        <v>0</v>
      </c>
      <c r="BG298" s="145">
        <f>IF(U298="zákl. přenesená",N298,0)</f>
        <v>0</v>
      </c>
      <c r="BH298" s="145">
        <f>IF(U298="sníž. přenesená",N298,0)</f>
        <v>0</v>
      </c>
      <c r="BI298" s="145">
        <f>IF(U298="nulová",N298,0)</f>
        <v>0</v>
      </c>
      <c r="BJ298" s="24" t="s">
        <v>94</v>
      </c>
      <c r="BK298" s="145">
        <f>ROUND(L298*K298,2)</f>
        <v>0</v>
      </c>
      <c r="BL298" s="24" t="s">
        <v>165</v>
      </c>
      <c r="BM298" s="24" t="s">
        <v>439</v>
      </c>
    </row>
    <row r="299" s="10" customFormat="1" ht="16.5" customHeight="1">
      <c r="B299" s="233"/>
      <c r="C299" s="234"/>
      <c r="D299" s="234"/>
      <c r="E299" s="235" t="s">
        <v>35</v>
      </c>
      <c r="F299" s="236" t="s">
        <v>263</v>
      </c>
      <c r="G299" s="237"/>
      <c r="H299" s="237"/>
      <c r="I299" s="237"/>
      <c r="J299" s="234"/>
      <c r="K299" s="235" t="s">
        <v>35</v>
      </c>
      <c r="L299" s="234"/>
      <c r="M299" s="234"/>
      <c r="N299" s="234"/>
      <c r="O299" s="234"/>
      <c r="P299" s="234"/>
      <c r="Q299" s="234"/>
      <c r="R299" s="238"/>
      <c r="T299" s="239"/>
      <c r="U299" s="234"/>
      <c r="V299" s="234"/>
      <c r="W299" s="234"/>
      <c r="X299" s="234"/>
      <c r="Y299" s="234"/>
      <c r="Z299" s="234"/>
      <c r="AA299" s="240"/>
      <c r="AT299" s="241" t="s">
        <v>168</v>
      </c>
      <c r="AU299" s="241" t="s">
        <v>119</v>
      </c>
      <c r="AV299" s="10" t="s">
        <v>94</v>
      </c>
      <c r="AW299" s="10" t="s">
        <v>42</v>
      </c>
      <c r="AX299" s="10" t="s">
        <v>86</v>
      </c>
      <c r="AY299" s="241" t="s">
        <v>160</v>
      </c>
    </row>
    <row r="300" s="11" customFormat="1" ht="16.5" customHeight="1">
      <c r="B300" s="243"/>
      <c r="C300" s="244"/>
      <c r="D300" s="244"/>
      <c r="E300" s="245" t="s">
        <v>35</v>
      </c>
      <c r="F300" s="246" t="s">
        <v>264</v>
      </c>
      <c r="G300" s="244"/>
      <c r="H300" s="244"/>
      <c r="I300" s="244"/>
      <c r="J300" s="244"/>
      <c r="K300" s="247">
        <v>381</v>
      </c>
      <c r="L300" s="244"/>
      <c r="M300" s="244"/>
      <c r="N300" s="244"/>
      <c r="O300" s="244"/>
      <c r="P300" s="244"/>
      <c r="Q300" s="244"/>
      <c r="R300" s="248"/>
      <c r="T300" s="249"/>
      <c r="U300" s="244"/>
      <c r="V300" s="244"/>
      <c r="W300" s="244"/>
      <c r="X300" s="244"/>
      <c r="Y300" s="244"/>
      <c r="Z300" s="244"/>
      <c r="AA300" s="250"/>
      <c r="AT300" s="251" t="s">
        <v>168</v>
      </c>
      <c r="AU300" s="251" t="s">
        <v>119</v>
      </c>
      <c r="AV300" s="11" t="s">
        <v>119</v>
      </c>
      <c r="AW300" s="11" t="s">
        <v>42</v>
      </c>
      <c r="AX300" s="11" t="s">
        <v>86</v>
      </c>
      <c r="AY300" s="251" t="s">
        <v>160</v>
      </c>
    </row>
    <row r="301" s="12" customFormat="1" ht="16.5" customHeight="1">
      <c r="B301" s="252"/>
      <c r="C301" s="253"/>
      <c r="D301" s="253"/>
      <c r="E301" s="254" t="s">
        <v>35</v>
      </c>
      <c r="F301" s="255" t="s">
        <v>173</v>
      </c>
      <c r="G301" s="253"/>
      <c r="H301" s="253"/>
      <c r="I301" s="253"/>
      <c r="J301" s="253"/>
      <c r="K301" s="256">
        <v>381</v>
      </c>
      <c r="L301" s="253"/>
      <c r="M301" s="253"/>
      <c r="N301" s="253"/>
      <c r="O301" s="253"/>
      <c r="P301" s="253"/>
      <c r="Q301" s="253"/>
      <c r="R301" s="257"/>
      <c r="T301" s="258"/>
      <c r="U301" s="253"/>
      <c r="V301" s="253"/>
      <c r="W301" s="253"/>
      <c r="X301" s="253"/>
      <c r="Y301" s="253"/>
      <c r="Z301" s="253"/>
      <c r="AA301" s="259"/>
      <c r="AT301" s="260" t="s">
        <v>168</v>
      </c>
      <c r="AU301" s="260" t="s">
        <v>119</v>
      </c>
      <c r="AV301" s="12" t="s">
        <v>174</v>
      </c>
      <c r="AW301" s="12" t="s">
        <v>42</v>
      </c>
      <c r="AX301" s="12" t="s">
        <v>86</v>
      </c>
      <c r="AY301" s="260" t="s">
        <v>160</v>
      </c>
    </row>
    <row r="302" s="10" customFormat="1" ht="16.5" customHeight="1">
      <c r="B302" s="233"/>
      <c r="C302" s="234"/>
      <c r="D302" s="234"/>
      <c r="E302" s="235" t="s">
        <v>35</v>
      </c>
      <c r="F302" s="242" t="s">
        <v>265</v>
      </c>
      <c r="G302" s="234"/>
      <c r="H302" s="234"/>
      <c r="I302" s="234"/>
      <c r="J302" s="234"/>
      <c r="K302" s="235" t="s">
        <v>35</v>
      </c>
      <c r="L302" s="234"/>
      <c r="M302" s="234"/>
      <c r="N302" s="234"/>
      <c r="O302" s="234"/>
      <c r="P302" s="234"/>
      <c r="Q302" s="234"/>
      <c r="R302" s="238"/>
      <c r="T302" s="239"/>
      <c r="U302" s="234"/>
      <c r="V302" s="234"/>
      <c r="W302" s="234"/>
      <c r="X302" s="234"/>
      <c r="Y302" s="234"/>
      <c r="Z302" s="234"/>
      <c r="AA302" s="240"/>
      <c r="AT302" s="241" t="s">
        <v>168</v>
      </c>
      <c r="AU302" s="241" t="s">
        <v>119</v>
      </c>
      <c r="AV302" s="10" t="s">
        <v>94</v>
      </c>
      <c r="AW302" s="10" t="s">
        <v>42</v>
      </c>
      <c r="AX302" s="10" t="s">
        <v>86</v>
      </c>
      <c r="AY302" s="241" t="s">
        <v>160</v>
      </c>
    </row>
    <row r="303" s="11" customFormat="1" ht="16.5" customHeight="1">
      <c r="B303" s="243"/>
      <c r="C303" s="244"/>
      <c r="D303" s="244"/>
      <c r="E303" s="245" t="s">
        <v>35</v>
      </c>
      <c r="F303" s="246" t="s">
        <v>185</v>
      </c>
      <c r="G303" s="244"/>
      <c r="H303" s="244"/>
      <c r="I303" s="244"/>
      <c r="J303" s="244"/>
      <c r="K303" s="247">
        <v>226.97999999999999</v>
      </c>
      <c r="L303" s="244"/>
      <c r="M303" s="244"/>
      <c r="N303" s="244"/>
      <c r="O303" s="244"/>
      <c r="P303" s="244"/>
      <c r="Q303" s="244"/>
      <c r="R303" s="248"/>
      <c r="T303" s="249"/>
      <c r="U303" s="244"/>
      <c r="V303" s="244"/>
      <c r="W303" s="244"/>
      <c r="X303" s="244"/>
      <c r="Y303" s="244"/>
      <c r="Z303" s="244"/>
      <c r="AA303" s="250"/>
      <c r="AT303" s="251" t="s">
        <v>168</v>
      </c>
      <c r="AU303" s="251" t="s">
        <v>119</v>
      </c>
      <c r="AV303" s="11" t="s">
        <v>119</v>
      </c>
      <c r="AW303" s="11" t="s">
        <v>42</v>
      </c>
      <c r="AX303" s="11" t="s">
        <v>86</v>
      </c>
      <c r="AY303" s="251" t="s">
        <v>160</v>
      </c>
    </row>
    <row r="304" s="12" customFormat="1" ht="16.5" customHeight="1">
      <c r="B304" s="252"/>
      <c r="C304" s="253"/>
      <c r="D304" s="253"/>
      <c r="E304" s="254" t="s">
        <v>35</v>
      </c>
      <c r="F304" s="255" t="s">
        <v>173</v>
      </c>
      <c r="G304" s="253"/>
      <c r="H304" s="253"/>
      <c r="I304" s="253"/>
      <c r="J304" s="253"/>
      <c r="K304" s="256">
        <v>226.97999999999999</v>
      </c>
      <c r="L304" s="253"/>
      <c r="M304" s="253"/>
      <c r="N304" s="253"/>
      <c r="O304" s="253"/>
      <c r="P304" s="253"/>
      <c r="Q304" s="253"/>
      <c r="R304" s="257"/>
      <c r="T304" s="258"/>
      <c r="U304" s="253"/>
      <c r="V304" s="253"/>
      <c r="W304" s="253"/>
      <c r="X304" s="253"/>
      <c r="Y304" s="253"/>
      <c r="Z304" s="253"/>
      <c r="AA304" s="259"/>
      <c r="AT304" s="260" t="s">
        <v>168</v>
      </c>
      <c r="AU304" s="260" t="s">
        <v>119</v>
      </c>
      <c r="AV304" s="12" t="s">
        <v>174</v>
      </c>
      <c r="AW304" s="12" t="s">
        <v>42</v>
      </c>
      <c r="AX304" s="12" t="s">
        <v>86</v>
      </c>
      <c r="AY304" s="260" t="s">
        <v>160</v>
      </c>
    </row>
    <row r="305" s="13" customFormat="1" ht="16.5" customHeight="1">
      <c r="B305" s="261"/>
      <c r="C305" s="262"/>
      <c r="D305" s="262"/>
      <c r="E305" s="263" t="s">
        <v>35</v>
      </c>
      <c r="F305" s="264" t="s">
        <v>175</v>
      </c>
      <c r="G305" s="262"/>
      <c r="H305" s="262"/>
      <c r="I305" s="262"/>
      <c r="J305" s="262"/>
      <c r="K305" s="265">
        <v>607.98000000000002</v>
      </c>
      <c r="L305" s="262"/>
      <c r="M305" s="262"/>
      <c r="N305" s="262"/>
      <c r="O305" s="262"/>
      <c r="P305" s="262"/>
      <c r="Q305" s="262"/>
      <c r="R305" s="266"/>
      <c r="T305" s="267"/>
      <c r="U305" s="262"/>
      <c r="V305" s="262"/>
      <c r="W305" s="262"/>
      <c r="X305" s="262"/>
      <c r="Y305" s="262"/>
      <c r="Z305" s="262"/>
      <c r="AA305" s="268"/>
      <c r="AT305" s="269" t="s">
        <v>168</v>
      </c>
      <c r="AU305" s="269" t="s">
        <v>119</v>
      </c>
      <c r="AV305" s="13" t="s">
        <v>165</v>
      </c>
      <c r="AW305" s="13" t="s">
        <v>42</v>
      </c>
      <c r="AX305" s="13" t="s">
        <v>94</v>
      </c>
      <c r="AY305" s="269" t="s">
        <v>160</v>
      </c>
    </row>
    <row r="306" s="1" customFormat="1" ht="25.5" customHeight="1">
      <c r="B306" s="49"/>
      <c r="C306" s="222" t="s">
        <v>440</v>
      </c>
      <c r="D306" s="222" t="s">
        <v>161</v>
      </c>
      <c r="E306" s="223" t="s">
        <v>441</v>
      </c>
      <c r="F306" s="224" t="s">
        <v>442</v>
      </c>
      <c r="G306" s="224"/>
      <c r="H306" s="224"/>
      <c r="I306" s="224"/>
      <c r="J306" s="225" t="s">
        <v>164</v>
      </c>
      <c r="K306" s="226">
        <v>607.98000000000002</v>
      </c>
      <c r="L306" s="227">
        <v>0</v>
      </c>
      <c r="M306" s="228"/>
      <c r="N306" s="229">
        <f>ROUND(L306*K306,2)</f>
        <v>0</v>
      </c>
      <c r="O306" s="229"/>
      <c r="P306" s="229"/>
      <c r="Q306" s="229"/>
      <c r="R306" s="51"/>
      <c r="T306" s="230" t="s">
        <v>35</v>
      </c>
      <c r="U306" s="59" t="s">
        <v>51</v>
      </c>
      <c r="V306" s="50"/>
      <c r="W306" s="231">
        <f>V306*K306</f>
        <v>0</v>
      </c>
      <c r="X306" s="231">
        <v>0.097919999999999993</v>
      </c>
      <c r="Y306" s="231">
        <f>X306*K306</f>
        <v>59.533401599999998</v>
      </c>
      <c r="Z306" s="231">
        <v>0</v>
      </c>
      <c r="AA306" s="232">
        <f>Z306*K306</f>
        <v>0</v>
      </c>
      <c r="AR306" s="24" t="s">
        <v>165</v>
      </c>
      <c r="AT306" s="24" t="s">
        <v>161</v>
      </c>
      <c r="AU306" s="24" t="s">
        <v>119</v>
      </c>
      <c r="AY306" s="24" t="s">
        <v>160</v>
      </c>
      <c r="BE306" s="145">
        <f>IF(U306="základní",N306,0)</f>
        <v>0</v>
      </c>
      <c r="BF306" s="145">
        <f>IF(U306="snížená",N306,0)</f>
        <v>0</v>
      </c>
      <c r="BG306" s="145">
        <f>IF(U306="zákl. přenesená",N306,0)</f>
        <v>0</v>
      </c>
      <c r="BH306" s="145">
        <f>IF(U306="sníž. přenesená",N306,0)</f>
        <v>0</v>
      </c>
      <c r="BI306" s="145">
        <f>IF(U306="nulová",N306,0)</f>
        <v>0</v>
      </c>
      <c r="BJ306" s="24" t="s">
        <v>94</v>
      </c>
      <c r="BK306" s="145">
        <f>ROUND(L306*K306,2)</f>
        <v>0</v>
      </c>
      <c r="BL306" s="24" t="s">
        <v>165</v>
      </c>
      <c r="BM306" s="24" t="s">
        <v>443</v>
      </c>
    </row>
    <row r="307" s="10" customFormat="1" ht="16.5" customHeight="1">
      <c r="B307" s="233"/>
      <c r="C307" s="234"/>
      <c r="D307" s="234"/>
      <c r="E307" s="235" t="s">
        <v>35</v>
      </c>
      <c r="F307" s="236" t="s">
        <v>263</v>
      </c>
      <c r="G307" s="237"/>
      <c r="H307" s="237"/>
      <c r="I307" s="237"/>
      <c r="J307" s="234"/>
      <c r="K307" s="235" t="s">
        <v>35</v>
      </c>
      <c r="L307" s="234"/>
      <c r="M307" s="234"/>
      <c r="N307" s="234"/>
      <c r="O307" s="234"/>
      <c r="P307" s="234"/>
      <c r="Q307" s="234"/>
      <c r="R307" s="238"/>
      <c r="T307" s="239"/>
      <c r="U307" s="234"/>
      <c r="V307" s="234"/>
      <c r="W307" s="234"/>
      <c r="X307" s="234"/>
      <c r="Y307" s="234"/>
      <c r="Z307" s="234"/>
      <c r="AA307" s="240"/>
      <c r="AT307" s="241" t="s">
        <v>168</v>
      </c>
      <c r="AU307" s="241" t="s">
        <v>119</v>
      </c>
      <c r="AV307" s="10" t="s">
        <v>94</v>
      </c>
      <c r="AW307" s="10" t="s">
        <v>42</v>
      </c>
      <c r="AX307" s="10" t="s">
        <v>86</v>
      </c>
      <c r="AY307" s="241" t="s">
        <v>160</v>
      </c>
    </row>
    <row r="308" s="11" customFormat="1" ht="16.5" customHeight="1">
      <c r="B308" s="243"/>
      <c r="C308" s="244"/>
      <c r="D308" s="244"/>
      <c r="E308" s="245" t="s">
        <v>35</v>
      </c>
      <c r="F308" s="246" t="s">
        <v>264</v>
      </c>
      <c r="G308" s="244"/>
      <c r="H308" s="244"/>
      <c r="I308" s="244"/>
      <c r="J308" s="244"/>
      <c r="K308" s="247">
        <v>381</v>
      </c>
      <c r="L308" s="244"/>
      <c r="M308" s="244"/>
      <c r="N308" s="244"/>
      <c r="O308" s="244"/>
      <c r="P308" s="244"/>
      <c r="Q308" s="244"/>
      <c r="R308" s="248"/>
      <c r="T308" s="249"/>
      <c r="U308" s="244"/>
      <c r="V308" s="244"/>
      <c r="W308" s="244"/>
      <c r="X308" s="244"/>
      <c r="Y308" s="244"/>
      <c r="Z308" s="244"/>
      <c r="AA308" s="250"/>
      <c r="AT308" s="251" t="s">
        <v>168</v>
      </c>
      <c r="AU308" s="251" t="s">
        <v>119</v>
      </c>
      <c r="AV308" s="11" t="s">
        <v>119</v>
      </c>
      <c r="AW308" s="11" t="s">
        <v>42</v>
      </c>
      <c r="AX308" s="11" t="s">
        <v>86</v>
      </c>
      <c r="AY308" s="251" t="s">
        <v>160</v>
      </c>
    </row>
    <row r="309" s="12" customFormat="1" ht="16.5" customHeight="1">
      <c r="B309" s="252"/>
      <c r="C309" s="253"/>
      <c r="D309" s="253"/>
      <c r="E309" s="254" t="s">
        <v>35</v>
      </c>
      <c r="F309" s="255" t="s">
        <v>173</v>
      </c>
      <c r="G309" s="253"/>
      <c r="H309" s="253"/>
      <c r="I309" s="253"/>
      <c r="J309" s="253"/>
      <c r="K309" s="256">
        <v>381</v>
      </c>
      <c r="L309" s="253"/>
      <c r="M309" s="253"/>
      <c r="N309" s="253"/>
      <c r="O309" s="253"/>
      <c r="P309" s="253"/>
      <c r="Q309" s="253"/>
      <c r="R309" s="257"/>
      <c r="T309" s="258"/>
      <c r="U309" s="253"/>
      <c r="V309" s="253"/>
      <c r="W309" s="253"/>
      <c r="X309" s="253"/>
      <c r="Y309" s="253"/>
      <c r="Z309" s="253"/>
      <c r="AA309" s="259"/>
      <c r="AT309" s="260" t="s">
        <v>168</v>
      </c>
      <c r="AU309" s="260" t="s">
        <v>119</v>
      </c>
      <c r="AV309" s="12" t="s">
        <v>174</v>
      </c>
      <c r="AW309" s="12" t="s">
        <v>42</v>
      </c>
      <c r="AX309" s="12" t="s">
        <v>86</v>
      </c>
      <c r="AY309" s="260" t="s">
        <v>160</v>
      </c>
    </row>
    <row r="310" s="10" customFormat="1" ht="16.5" customHeight="1">
      <c r="B310" s="233"/>
      <c r="C310" s="234"/>
      <c r="D310" s="234"/>
      <c r="E310" s="235" t="s">
        <v>35</v>
      </c>
      <c r="F310" s="242" t="s">
        <v>265</v>
      </c>
      <c r="G310" s="234"/>
      <c r="H310" s="234"/>
      <c r="I310" s="234"/>
      <c r="J310" s="234"/>
      <c r="K310" s="235" t="s">
        <v>35</v>
      </c>
      <c r="L310" s="234"/>
      <c r="M310" s="234"/>
      <c r="N310" s="234"/>
      <c r="O310" s="234"/>
      <c r="P310" s="234"/>
      <c r="Q310" s="234"/>
      <c r="R310" s="238"/>
      <c r="T310" s="239"/>
      <c r="U310" s="234"/>
      <c r="V310" s="234"/>
      <c r="W310" s="234"/>
      <c r="X310" s="234"/>
      <c r="Y310" s="234"/>
      <c r="Z310" s="234"/>
      <c r="AA310" s="240"/>
      <c r="AT310" s="241" t="s">
        <v>168</v>
      </c>
      <c r="AU310" s="241" t="s">
        <v>119</v>
      </c>
      <c r="AV310" s="10" t="s">
        <v>94</v>
      </c>
      <c r="AW310" s="10" t="s">
        <v>42</v>
      </c>
      <c r="AX310" s="10" t="s">
        <v>86</v>
      </c>
      <c r="AY310" s="241" t="s">
        <v>160</v>
      </c>
    </row>
    <row r="311" s="11" customFormat="1" ht="16.5" customHeight="1">
      <c r="B311" s="243"/>
      <c r="C311" s="244"/>
      <c r="D311" s="244"/>
      <c r="E311" s="245" t="s">
        <v>35</v>
      </c>
      <c r="F311" s="246" t="s">
        <v>185</v>
      </c>
      <c r="G311" s="244"/>
      <c r="H311" s="244"/>
      <c r="I311" s="244"/>
      <c r="J311" s="244"/>
      <c r="K311" s="247">
        <v>226.97999999999999</v>
      </c>
      <c r="L311" s="244"/>
      <c r="M311" s="244"/>
      <c r="N311" s="244"/>
      <c r="O311" s="244"/>
      <c r="P311" s="244"/>
      <c r="Q311" s="244"/>
      <c r="R311" s="248"/>
      <c r="T311" s="249"/>
      <c r="U311" s="244"/>
      <c r="V311" s="244"/>
      <c r="W311" s="244"/>
      <c r="X311" s="244"/>
      <c r="Y311" s="244"/>
      <c r="Z311" s="244"/>
      <c r="AA311" s="250"/>
      <c r="AT311" s="251" t="s">
        <v>168</v>
      </c>
      <c r="AU311" s="251" t="s">
        <v>119</v>
      </c>
      <c r="AV311" s="11" t="s">
        <v>119</v>
      </c>
      <c r="AW311" s="11" t="s">
        <v>42</v>
      </c>
      <c r="AX311" s="11" t="s">
        <v>86</v>
      </c>
      <c r="AY311" s="251" t="s">
        <v>160</v>
      </c>
    </row>
    <row r="312" s="12" customFormat="1" ht="16.5" customHeight="1">
      <c r="B312" s="252"/>
      <c r="C312" s="253"/>
      <c r="D312" s="253"/>
      <c r="E312" s="254" t="s">
        <v>35</v>
      </c>
      <c r="F312" s="255" t="s">
        <v>173</v>
      </c>
      <c r="G312" s="253"/>
      <c r="H312" s="253"/>
      <c r="I312" s="253"/>
      <c r="J312" s="253"/>
      <c r="K312" s="256">
        <v>226.97999999999999</v>
      </c>
      <c r="L312" s="253"/>
      <c r="M312" s="253"/>
      <c r="N312" s="253"/>
      <c r="O312" s="253"/>
      <c r="P312" s="253"/>
      <c r="Q312" s="253"/>
      <c r="R312" s="257"/>
      <c r="T312" s="258"/>
      <c r="U312" s="253"/>
      <c r="V312" s="253"/>
      <c r="W312" s="253"/>
      <c r="X312" s="253"/>
      <c r="Y312" s="253"/>
      <c r="Z312" s="253"/>
      <c r="AA312" s="259"/>
      <c r="AT312" s="260" t="s">
        <v>168</v>
      </c>
      <c r="AU312" s="260" t="s">
        <v>119</v>
      </c>
      <c r="AV312" s="12" t="s">
        <v>174</v>
      </c>
      <c r="AW312" s="12" t="s">
        <v>42</v>
      </c>
      <c r="AX312" s="12" t="s">
        <v>86</v>
      </c>
      <c r="AY312" s="260" t="s">
        <v>160</v>
      </c>
    </row>
    <row r="313" s="13" customFormat="1" ht="16.5" customHeight="1">
      <c r="B313" s="261"/>
      <c r="C313" s="262"/>
      <c r="D313" s="262"/>
      <c r="E313" s="263" t="s">
        <v>35</v>
      </c>
      <c r="F313" s="264" t="s">
        <v>175</v>
      </c>
      <c r="G313" s="262"/>
      <c r="H313" s="262"/>
      <c r="I313" s="262"/>
      <c r="J313" s="262"/>
      <c r="K313" s="265">
        <v>607.98000000000002</v>
      </c>
      <c r="L313" s="262"/>
      <c r="M313" s="262"/>
      <c r="N313" s="262"/>
      <c r="O313" s="262"/>
      <c r="P313" s="262"/>
      <c r="Q313" s="262"/>
      <c r="R313" s="266"/>
      <c r="T313" s="267"/>
      <c r="U313" s="262"/>
      <c r="V313" s="262"/>
      <c r="W313" s="262"/>
      <c r="X313" s="262"/>
      <c r="Y313" s="262"/>
      <c r="Z313" s="262"/>
      <c r="AA313" s="268"/>
      <c r="AT313" s="269" t="s">
        <v>168</v>
      </c>
      <c r="AU313" s="269" t="s">
        <v>119</v>
      </c>
      <c r="AV313" s="13" t="s">
        <v>165</v>
      </c>
      <c r="AW313" s="13" t="s">
        <v>42</v>
      </c>
      <c r="AX313" s="13" t="s">
        <v>94</v>
      </c>
      <c r="AY313" s="269" t="s">
        <v>160</v>
      </c>
    </row>
    <row r="314" s="1" customFormat="1" ht="16.5" customHeight="1">
      <c r="B314" s="49"/>
      <c r="C314" s="222" t="s">
        <v>444</v>
      </c>
      <c r="D314" s="222" t="s">
        <v>161</v>
      </c>
      <c r="E314" s="223" t="s">
        <v>445</v>
      </c>
      <c r="F314" s="224" t="s">
        <v>446</v>
      </c>
      <c r="G314" s="224"/>
      <c r="H314" s="224"/>
      <c r="I314" s="224"/>
      <c r="J314" s="225" t="s">
        <v>164</v>
      </c>
      <c r="K314" s="226">
        <v>607.98000000000002</v>
      </c>
      <c r="L314" s="227">
        <v>0</v>
      </c>
      <c r="M314" s="228"/>
      <c r="N314" s="229">
        <f>ROUND(L314*K314,2)</f>
        <v>0</v>
      </c>
      <c r="O314" s="229"/>
      <c r="P314" s="229"/>
      <c r="Q314" s="229"/>
      <c r="R314" s="51"/>
      <c r="T314" s="230" t="s">
        <v>35</v>
      </c>
      <c r="U314" s="59" t="s">
        <v>51</v>
      </c>
      <c r="V314" s="50"/>
      <c r="W314" s="231">
        <f>V314*K314</f>
        <v>0</v>
      </c>
      <c r="X314" s="231">
        <v>0.00069999999999999999</v>
      </c>
      <c r="Y314" s="231">
        <f>X314*K314</f>
        <v>0.42558600000000002</v>
      </c>
      <c r="Z314" s="231">
        <v>0</v>
      </c>
      <c r="AA314" s="232">
        <f>Z314*K314</f>
        <v>0</v>
      </c>
      <c r="AR314" s="24" t="s">
        <v>165</v>
      </c>
      <c r="AT314" s="24" t="s">
        <v>161</v>
      </c>
      <c r="AU314" s="24" t="s">
        <v>119</v>
      </c>
      <c r="AY314" s="24" t="s">
        <v>160</v>
      </c>
      <c r="BE314" s="145">
        <f>IF(U314="základní",N314,0)</f>
        <v>0</v>
      </c>
      <c r="BF314" s="145">
        <f>IF(U314="snížená",N314,0)</f>
        <v>0</v>
      </c>
      <c r="BG314" s="145">
        <f>IF(U314="zákl. přenesená",N314,0)</f>
        <v>0</v>
      </c>
      <c r="BH314" s="145">
        <f>IF(U314="sníž. přenesená",N314,0)</f>
        <v>0</v>
      </c>
      <c r="BI314" s="145">
        <f>IF(U314="nulová",N314,0)</f>
        <v>0</v>
      </c>
      <c r="BJ314" s="24" t="s">
        <v>94</v>
      </c>
      <c r="BK314" s="145">
        <f>ROUND(L314*K314,2)</f>
        <v>0</v>
      </c>
      <c r="BL314" s="24" t="s">
        <v>165</v>
      </c>
      <c r="BM314" s="24" t="s">
        <v>447</v>
      </c>
    </row>
    <row r="315" s="10" customFormat="1" ht="16.5" customHeight="1">
      <c r="B315" s="233"/>
      <c r="C315" s="234"/>
      <c r="D315" s="234"/>
      <c r="E315" s="235" t="s">
        <v>35</v>
      </c>
      <c r="F315" s="236" t="s">
        <v>263</v>
      </c>
      <c r="G315" s="237"/>
      <c r="H315" s="237"/>
      <c r="I315" s="237"/>
      <c r="J315" s="234"/>
      <c r="K315" s="235" t="s">
        <v>35</v>
      </c>
      <c r="L315" s="234"/>
      <c r="M315" s="234"/>
      <c r="N315" s="234"/>
      <c r="O315" s="234"/>
      <c r="P315" s="234"/>
      <c r="Q315" s="234"/>
      <c r="R315" s="238"/>
      <c r="T315" s="239"/>
      <c r="U315" s="234"/>
      <c r="V315" s="234"/>
      <c r="W315" s="234"/>
      <c r="X315" s="234"/>
      <c r="Y315" s="234"/>
      <c r="Z315" s="234"/>
      <c r="AA315" s="240"/>
      <c r="AT315" s="241" t="s">
        <v>168</v>
      </c>
      <c r="AU315" s="241" t="s">
        <v>119</v>
      </c>
      <c r="AV315" s="10" t="s">
        <v>94</v>
      </c>
      <c r="AW315" s="10" t="s">
        <v>42</v>
      </c>
      <c r="AX315" s="10" t="s">
        <v>86</v>
      </c>
      <c r="AY315" s="241" t="s">
        <v>160</v>
      </c>
    </row>
    <row r="316" s="11" customFormat="1" ht="16.5" customHeight="1">
      <c r="B316" s="243"/>
      <c r="C316" s="244"/>
      <c r="D316" s="244"/>
      <c r="E316" s="245" t="s">
        <v>35</v>
      </c>
      <c r="F316" s="246" t="s">
        <v>264</v>
      </c>
      <c r="G316" s="244"/>
      <c r="H316" s="244"/>
      <c r="I316" s="244"/>
      <c r="J316" s="244"/>
      <c r="K316" s="247">
        <v>381</v>
      </c>
      <c r="L316" s="244"/>
      <c r="M316" s="244"/>
      <c r="N316" s="244"/>
      <c r="O316" s="244"/>
      <c r="P316" s="244"/>
      <c r="Q316" s="244"/>
      <c r="R316" s="248"/>
      <c r="T316" s="249"/>
      <c r="U316" s="244"/>
      <c r="V316" s="244"/>
      <c r="W316" s="244"/>
      <c r="X316" s="244"/>
      <c r="Y316" s="244"/>
      <c r="Z316" s="244"/>
      <c r="AA316" s="250"/>
      <c r="AT316" s="251" t="s">
        <v>168</v>
      </c>
      <c r="AU316" s="251" t="s">
        <v>119</v>
      </c>
      <c r="AV316" s="11" t="s">
        <v>119</v>
      </c>
      <c r="AW316" s="11" t="s">
        <v>42</v>
      </c>
      <c r="AX316" s="11" t="s">
        <v>86</v>
      </c>
      <c r="AY316" s="251" t="s">
        <v>160</v>
      </c>
    </row>
    <row r="317" s="12" customFormat="1" ht="16.5" customHeight="1">
      <c r="B317" s="252"/>
      <c r="C317" s="253"/>
      <c r="D317" s="253"/>
      <c r="E317" s="254" t="s">
        <v>35</v>
      </c>
      <c r="F317" s="255" t="s">
        <v>173</v>
      </c>
      <c r="G317" s="253"/>
      <c r="H317" s="253"/>
      <c r="I317" s="253"/>
      <c r="J317" s="253"/>
      <c r="K317" s="256">
        <v>381</v>
      </c>
      <c r="L317" s="253"/>
      <c r="M317" s="253"/>
      <c r="N317" s="253"/>
      <c r="O317" s="253"/>
      <c r="P317" s="253"/>
      <c r="Q317" s="253"/>
      <c r="R317" s="257"/>
      <c r="T317" s="258"/>
      <c r="U317" s="253"/>
      <c r="V317" s="253"/>
      <c r="W317" s="253"/>
      <c r="X317" s="253"/>
      <c r="Y317" s="253"/>
      <c r="Z317" s="253"/>
      <c r="AA317" s="259"/>
      <c r="AT317" s="260" t="s">
        <v>168</v>
      </c>
      <c r="AU317" s="260" t="s">
        <v>119</v>
      </c>
      <c r="AV317" s="12" t="s">
        <v>174</v>
      </c>
      <c r="AW317" s="12" t="s">
        <v>42</v>
      </c>
      <c r="AX317" s="12" t="s">
        <v>86</v>
      </c>
      <c r="AY317" s="260" t="s">
        <v>160</v>
      </c>
    </row>
    <row r="318" s="10" customFormat="1" ht="16.5" customHeight="1">
      <c r="B318" s="233"/>
      <c r="C318" s="234"/>
      <c r="D318" s="234"/>
      <c r="E318" s="235" t="s">
        <v>35</v>
      </c>
      <c r="F318" s="242" t="s">
        <v>265</v>
      </c>
      <c r="G318" s="234"/>
      <c r="H318" s="234"/>
      <c r="I318" s="234"/>
      <c r="J318" s="234"/>
      <c r="K318" s="235" t="s">
        <v>35</v>
      </c>
      <c r="L318" s="234"/>
      <c r="M318" s="234"/>
      <c r="N318" s="234"/>
      <c r="O318" s="234"/>
      <c r="P318" s="234"/>
      <c r="Q318" s="234"/>
      <c r="R318" s="238"/>
      <c r="T318" s="239"/>
      <c r="U318" s="234"/>
      <c r="V318" s="234"/>
      <c r="W318" s="234"/>
      <c r="X318" s="234"/>
      <c r="Y318" s="234"/>
      <c r="Z318" s="234"/>
      <c r="AA318" s="240"/>
      <c r="AT318" s="241" t="s">
        <v>168</v>
      </c>
      <c r="AU318" s="241" t="s">
        <v>119</v>
      </c>
      <c r="AV318" s="10" t="s">
        <v>94</v>
      </c>
      <c r="AW318" s="10" t="s">
        <v>42</v>
      </c>
      <c r="AX318" s="10" t="s">
        <v>86</v>
      </c>
      <c r="AY318" s="241" t="s">
        <v>160</v>
      </c>
    </row>
    <row r="319" s="11" customFormat="1" ht="16.5" customHeight="1">
      <c r="B319" s="243"/>
      <c r="C319" s="244"/>
      <c r="D319" s="244"/>
      <c r="E319" s="245" t="s">
        <v>35</v>
      </c>
      <c r="F319" s="246" t="s">
        <v>185</v>
      </c>
      <c r="G319" s="244"/>
      <c r="H319" s="244"/>
      <c r="I319" s="244"/>
      <c r="J319" s="244"/>
      <c r="K319" s="247">
        <v>226.97999999999999</v>
      </c>
      <c r="L319" s="244"/>
      <c r="M319" s="244"/>
      <c r="N319" s="244"/>
      <c r="O319" s="244"/>
      <c r="P319" s="244"/>
      <c r="Q319" s="244"/>
      <c r="R319" s="248"/>
      <c r="T319" s="249"/>
      <c r="U319" s="244"/>
      <c r="V319" s="244"/>
      <c r="W319" s="244"/>
      <c r="X319" s="244"/>
      <c r="Y319" s="244"/>
      <c r="Z319" s="244"/>
      <c r="AA319" s="250"/>
      <c r="AT319" s="251" t="s">
        <v>168</v>
      </c>
      <c r="AU319" s="251" t="s">
        <v>119</v>
      </c>
      <c r="AV319" s="11" t="s">
        <v>119</v>
      </c>
      <c r="AW319" s="11" t="s">
        <v>42</v>
      </c>
      <c r="AX319" s="11" t="s">
        <v>86</v>
      </c>
      <c r="AY319" s="251" t="s">
        <v>160</v>
      </c>
    </row>
    <row r="320" s="12" customFormat="1" ht="16.5" customHeight="1">
      <c r="B320" s="252"/>
      <c r="C320" s="253"/>
      <c r="D320" s="253"/>
      <c r="E320" s="254" t="s">
        <v>35</v>
      </c>
      <c r="F320" s="255" t="s">
        <v>173</v>
      </c>
      <c r="G320" s="253"/>
      <c r="H320" s="253"/>
      <c r="I320" s="253"/>
      <c r="J320" s="253"/>
      <c r="K320" s="256">
        <v>226.97999999999999</v>
      </c>
      <c r="L320" s="253"/>
      <c r="M320" s="253"/>
      <c r="N320" s="253"/>
      <c r="O320" s="253"/>
      <c r="P320" s="253"/>
      <c r="Q320" s="253"/>
      <c r="R320" s="257"/>
      <c r="T320" s="258"/>
      <c r="U320" s="253"/>
      <c r="V320" s="253"/>
      <c r="W320" s="253"/>
      <c r="X320" s="253"/>
      <c r="Y320" s="253"/>
      <c r="Z320" s="253"/>
      <c r="AA320" s="259"/>
      <c r="AT320" s="260" t="s">
        <v>168</v>
      </c>
      <c r="AU320" s="260" t="s">
        <v>119</v>
      </c>
      <c r="AV320" s="12" t="s">
        <v>174</v>
      </c>
      <c r="AW320" s="12" t="s">
        <v>42</v>
      </c>
      <c r="AX320" s="12" t="s">
        <v>86</v>
      </c>
      <c r="AY320" s="260" t="s">
        <v>160</v>
      </c>
    </row>
    <row r="321" s="13" customFormat="1" ht="16.5" customHeight="1">
      <c r="B321" s="261"/>
      <c r="C321" s="262"/>
      <c r="D321" s="262"/>
      <c r="E321" s="263" t="s">
        <v>35</v>
      </c>
      <c r="F321" s="264" t="s">
        <v>175</v>
      </c>
      <c r="G321" s="262"/>
      <c r="H321" s="262"/>
      <c r="I321" s="262"/>
      <c r="J321" s="262"/>
      <c r="K321" s="265">
        <v>607.98000000000002</v>
      </c>
      <c r="L321" s="262"/>
      <c r="M321" s="262"/>
      <c r="N321" s="262"/>
      <c r="O321" s="262"/>
      <c r="P321" s="262"/>
      <c r="Q321" s="262"/>
      <c r="R321" s="266"/>
      <c r="T321" s="267"/>
      <c r="U321" s="262"/>
      <c r="V321" s="262"/>
      <c r="W321" s="262"/>
      <c r="X321" s="262"/>
      <c r="Y321" s="262"/>
      <c r="Z321" s="262"/>
      <c r="AA321" s="268"/>
      <c r="AT321" s="269" t="s">
        <v>168</v>
      </c>
      <c r="AU321" s="269" t="s">
        <v>119</v>
      </c>
      <c r="AV321" s="13" t="s">
        <v>165</v>
      </c>
      <c r="AW321" s="13" t="s">
        <v>42</v>
      </c>
      <c r="AX321" s="13" t="s">
        <v>94</v>
      </c>
      <c r="AY321" s="269" t="s">
        <v>160</v>
      </c>
    </row>
    <row r="322" s="9" customFormat="1" ht="29.88" customHeight="1">
      <c r="B322" s="209"/>
      <c r="C322" s="210"/>
      <c r="D322" s="219" t="s">
        <v>133</v>
      </c>
      <c r="E322" s="219"/>
      <c r="F322" s="219"/>
      <c r="G322" s="219"/>
      <c r="H322" s="219"/>
      <c r="I322" s="219"/>
      <c r="J322" s="219"/>
      <c r="K322" s="219"/>
      <c r="L322" s="219"/>
      <c r="M322" s="219"/>
      <c r="N322" s="220">
        <f>BK322</f>
        <v>0</v>
      </c>
      <c r="O322" s="221"/>
      <c r="P322" s="221"/>
      <c r="Q322" s="221"/>
      <c r="R322" s="212"/>
      <c r="T322" s="213"/>
      <c r="U322" s="210"/>
      <c r="V322" s="210"/>
      <c r="W322" s="214">
        <f>SUM(W323:W363)</f>
        <v>0</v>
      </c>
      <c r="X322" s="210"/>
      <c r="Y322" s="214">
        <f>SUM(Y323:Y363)</f>
        <v>115.08406780000001</v>
      </c>
      <c r="Z322" s="210"/>
      <c r="AA322" s="215">
        <f>SUM(AA323:AA363)</f>
        <v>0</v>
      </c>
      <c r="AR322" s="216" t="s">
        <v>94</v>
      </c>
      <c r="AT322" s="217" t="s">
        <v>85</v>
      </c>
      <c r="AU322" s="217" t="s">
        <v>94</v>
      </c>
      <c r="AY322" s="216" t="s">
        <v>160</v>
      </c>
      <c r="BK322" s="218">
        <f>SUM(BK323:BK363)</f>
        <v>0</v>
      </c>
    </row>
    <row r="323" s="1" customFormat="1" ht="25.5" customHeight="1">
      <c r="B323" s="49"/>
      <c r="C323" s="222" t="s">
        <v>448</v>
      </c>
      <c r="D323" s="222" t="s">
        <v>161</v>
      </c>
      <c r="E323" s="223" t="s">
        <v>449</v>
      </c>
      <c r="F323" s="224" t="s">
        <v>450</v>
      </c>
      <c r="G323" s="224"/>
      <c r="H323" s="224"/>
      <c r="I323" s="224"/>
      <c r="J323" s="225" t="s">
        <v>284</v>
      </c>
      <c r="K323" s="226">
        <v>16</v>
      </c>
      <c r="L323" s="227">
        <v>0</v>
      </c>
      <c r="M323" s="228"/>
      <c r="N323" s="229">
        <f>ROUND(L323*K323,2)</f>
        <v>0</v>
      </c>
      <c r="O323" s="229"/>
      <c r="P323" s="229"/>
      <c r="Q323" s="229"/>
      <c r="R323" s="51"/>
      <c r="T323" s="230" t="s">
        <v>35</v>
      </c>
      <c r="U323" s="59" t="s">
        <v>51</v>
      </c>
      <c r="V323" s="50"/>
      <c r="W323" s="231">
        <f>V323*K323</f>
        <v>0</v>
      </c>
      <c r="X323" s="231">
        <v>0.00069999999999999999</v>
      </c>
      <c r="Y323" s="231">
        <f>X323*K323</f>
        <v>0.0112</v>
      </c>
      <c r="Z323" s="231">
        <v>0</v>
      </c>
      <c r="AA323" s="232">
        <f>Z323*K323</f>
        <v>0</v>
      </c>
      <c r="AR323" s="24" t="s">
        <v>165</v>
      </c>
      <c r="AT323" s="24" t="s">
        <v>161</v>
      </c>
      <c r="AU323" s="24" t="s">
        <v>119</v>
      </c>
      <c r="AY323" s="24" t="s">
        <v>160</v>
      </c>
      <c r="BE323" s="145">
        <f>IF(U323="základní",N323,0)</f>
        <v>0</v>
      </c>
      <c r="BF323" s="145">
        <f>IF(U323="snížená",N323,0)</f>
        <v>0</v>
      </c>
      <c r="BG323" s="145">
        <f>IF(U323="zákl. přenesená",N323,0)</f>
        <v>0</v>
      </c>
      <c r="BH323" s="145">
        <f>IF(U323="sníž. přenesená",N323,0)</f>
        <v>0</v>
      </c>
      <c r="BI323" s="145">
        <f>IF(U323="nulová",N323,0)</f>
        <v>0</v>
      </c>
      <c r="BJ323" s="24" t="s">
        <v>94</v>
      </c>
      <c r="BK323" s="145">
        <f>ROUND(L323*K323,2)</f>
        <v>0</v>
      </c>
      <c r="BL323" s="24" t="s">
        <v>165</v>
      </c>
      <c r="BM323" s="24" t="s">
        <v>451</v>
      </c>
    </row>
    <row r="324" s="10" customFormat="1" ht="16.5" customHeight="1">
      <c r="B324" s="233"/>
      <c r="C324" s="234"/>
      <c r="D324" s="234"/>
      <c r="E324" s="235" t="s">
        <v>35</v>
      </c>
      <c r="F324" s="236" t="s">
        <v>265</v>
      </c>
      <c r="G324" s="237"/>
      <c r="H324" s="237"/>
      <c r="I324" s="237"/>
      <c r="J324" s="234"/>
      <c r="K324" s="235" t="s">
        <v>35</v>
      </c>
      <c r="L324" s="234"/>
      <c r="M324" s="234"/>
      <c r="N324" s="234"/>
      <c r="O324" s="234"/>
      <c r="P324" s="234"/>
      <c r="Q324" s="234"/>
      <c r="R324" s="238"/>
      <c r="T324" s="239"/>
      <c r="U324" s="234"/>
      <c r="V324" s="234"/>
      <c r="W324" s="234"/>
      <c r="X324" s="234"/>
      <c r="Y324" s="234"/>
      <c r="Z324" s="234"/>
      <c r="AA324" s="240"/>
      <c r="AT324" s="241" t="s">
        <v>168</v>
      </c>
      <c r="AU324" s="241" t="s">
        <v>119</v>
      </c>
      <c r="AV324" s="10" t="s">
        <v>94</v>
      </c>
      <c r="AW324" s="10" t="s">
        <v>42</v>
      </c>
      <c r="AX324" s="10" t="s">
        <v>86</v>
      </c>
      <c r="AY324" s="241" t="s">
        <v>160</v>
      </c>
    </row>
    <row r="325" s="11" customFormat="1" ht="16.5" customHeight="1">
      <c r="B325" s="243"/>
      <c r="C325" s="244"/>
      <c r="D325" s="244"/>
      <c r="E325" s="245" t="s">
        <v>35</v>
      </c>
      <c r="F325" s="246" t="s">
        <v>256</v>
      </c>
      <c r="G325" s="244"/>
      <c r="H325" s="244"/>
      <c r="I325" s="244"/>
      <c r="J325" s="244"/>
      <c r="K325" s="247">
        <v>16</v>
      </c>
      <c r="L325" s="244"/>
      <c r="M325" s="244"/>
      <c r="N325" s="244"/>
      <c r="O325" s="244"/>
      <c r="P325" s="244"/>
      <c r="Q325" s="244"/>
      <c r="R325" s="248"/>
      <c r="T325" s="249"/>
      <c r="U325" s="244"/>
      <c r="V325" s="244"/>
      <c r="W325" s="244"/>
      <c r="X325" s="244"/>
      <c r="Y325" s="244"/>
      <c r="Z325" s="244"/>
      <c r="AA325" s="250"/>
      <c r="AT325" s="251" t="s">
        <v>168</v>
      </c>
      <c r="AU325" s="251" t="s">
        <v>119</v>
      </c>
      <c r="AV325" s="11" t="s">
        <v>119</v>
      </c>
      <c r="AW325" s="11" t="s">
        <v>42</v>
      </c>
      <c r="AX325" s="11" t="s">
        <v>86</v>
      </c>
      <c r="AY325" s="251" t="s">
        <v>160</v>
      </c>
    </row>
    <row r="326" s="13" customFormat="1" ht="16.5" customHeight="1">
      <c r="B326" s="261"/>
      <c r="C326" s="262"/>
      <c r="D326" s="262"/>
      <c r="E326" s="263" t="s">
        <v>35</v>
      </c>
      <c r="F326" s="264" t="s">
        <v>175</v>
      </c>
      <c r="G326" s="262"/>
      <c r="H326" s="262"/>
      <c r="I326" s="262"/>
      <c r="J326" s="262"/>
      <c r="K326" s="265">
        <v>16</v>
      </c>
      <c r="L326" s="262"/>
      <c r="M326" s="262"/>
      <c r="N326" s="262"/>
      <c r="O326" s="262"/>
      <c r="P326" s="262"/>
      <c r="Q326" s="262"/>
      <c r="R326" s="266"/>
      <c r="T326" s="267"/>
      <c r="U326" s="262"/>
      <c r="V326" s="262"/>
      <c r="W326" s="262"/>
      <c r="X326" s="262"/>
      <c r="Y326" s="262"/>
      <c r="Z326" s="262"/>
      <c r="AA326" s="268"/>
      <c r="AT326" s="269" t="s">
        <v>168</v>
      </c>
      <c r="AU326" s="269" t="s">
        <v>119</v>
      </c>
      <c r="AV326" s="13" t="s">
        <v>165</v>
      </c>
      <c r="AW326" s="13" t="s">
        <v>42</v>
      </c>
      <c r="AX326" s="13" t="s">
        <v>94</v>
      </c>
      <c r="AY326" s="269" t="s">
        <v>160</v>
      </c>
    </row>
    <row r="327" s="1" customFormat="1" ht="25.5" customHeight="1">
      <c r="B327" s="49"/>
      <c r="C327" s="273" t="s">
        <v>452</v>
      </c>
      <c r="D327" s="273" t="s">
        <v>245</v>
      </c>
      <c r="E327" s="274" t="s">
        <v>453</v>
      </c>
      <c r="F327" s="275" t="s">
        <v>454</v>
      </c>
      <c r="G327" s="275"/>
      <c r="H327" s="275"/>
      <c r="I327" s="275"/>
      <c r="J327" s="276" t="s">
        <v>284</v>
      </c>
      <c r="K327" s="277">
        <v>4</v>
      </c>
      <c r="L327" s="278">
        <v>0</v>
      </c>
      <c r="M327" s="279"/>
      <c r="N327" s="280">
        <f>ROUND(L327*K327,2)</f>
        <v>0</v>
      </c>
      <c r="O327" s="229"/>
      <c r="P327" s="229"/>
      <c r="Q327" s="229"/>
      <c r="R327" s="51"/>
      <c r="T327" s="230" t="s">
        <v>35</v>
      </c>
      <c r="U327" s="59" t="s">
        <v>51</v>
      </c>
      <c r="V327" s="50"/>
      <c r="W327" s="231">
        <f>V327*K327</f>
        <v>0</v>
      </c>
      <c r="X327" s="231">
        <v>0.0040000000000000001</v>
      </c>
      <c r="Y327" s="231">
        <f>X327*K327</f>
        <v>0.016</v>
      </c>
      <c r="Z327" s="231">
        <v>0</v>
      </c>
      <c r="AA327" s="232">
        <f>Z327*K327</f>
        <v>0</v>
      </c>
      <c r="AR327" s="24" t="s">
        <v>215</v>
      </c>
      <c r="AT327" s="24" t="s">
        <v>245</v>
      </c>
      <c r="AU327" s="24" t="s">
        <v>119</v>
      </c>
      <c r="AY327" s="24" t="s">
        <v>160</v>
      </c>
      <c r="BE327" s="145">
        <f>IF(U327="základní",N327,0)</f>
        <v>0</v>
      </c>
      <c r="BF327" s="145">
        <f>IF(U327="snížená",N327,0)</f>
        <v>0</v>
      </c>
      <c r="BG327" s="145">
        <f>IF(U327="zákl. přenesená",N327,0)</f>
        <v>0</v>
      </c>
      <c r="BH327" s="145">
        <f>IF(U327="sníž. přenesená",N327,0)</f>
        <v>0</v>
      </c>
      <c r="BI327" s="145">
        <f>IF(U327="nulová",N327,0)</f>
        <v>0</v>
      </c>
      <c r="BJ327" s="24" t="s">
        <v>94</v>
      </c>
      <c r="BK327" s="145">
        <f>ROUND(L327*K327,2)</f>
        <v>0</v>
      </c>
      <c r="BL327" s="24" t="s">
        <v>165</v>
      </c>
      <c r="BM327" s="24" t="s">
        <v>455</v>
      </c>
    </row>
    <row r="328" s="1" customFormat="1" ht="25.5" customHeight="1">
      <c r="B328" s="49"/>
      <c r="C328" s="273" t="s">
        <v>456</v>
      </c>
      <c r="D328" s="273" t="s">
        <v>245</v>
      </c>
      <c r="E328" s="274" t="s">
        <v>457</v>
      </c>
      <c r="F328" s="275" t="s">
        <v>458</v>
      </c>
      <c r="G328" s="275"/>
      <c r="H328" s="275"/>
      <c r="I328" s="275"/>
      <c r="J328" s="276" t="s">
        <v>284</v>
      </c>
      <c r="K328" s="277">
        <v>4</v>
      </c>
      <c r="L328" s="278">
        <v>0</v>
      </c>
      <c r="M328" s="279"/>
      <c r="N328" s="280">
        <f>ROUND(L328*K328,2)</f>
        <v>0</v>
      </c>
      <c r="O328" s="229"/>
      <c r="P328" s="229"/>
      <c r="Q328" s="229"/>
      <c r="R328" s="51"/>
      <c r="T328" s="230" t="s">
        <v>35</v>
      </c>
      <c r="U328" s="59" t="s">
        <v>51</v>
      </c>
      <c r="V328" s="50"/>
      <c r="W328" s="231">
        <f>V328*K328</f>
        <v>0</v>
      </c>
      <c r="X328" s="231">
        <v>0.0050000000000000001</v>
      </c>
      <c r="Y328" s="231">
        <f>X328*K328</f>
        <v>0.02</v>
      </c>
      <c r="Z328" s="231">
        <v>0</v>
      </c>
      <c r="AA328" s="232">
        <f>Z328*K328</f>
        <v>0</v>
      </c>
      <c r="AR328" s="24" t="s">
        <v>215</v>
      </c>
      <c r="AT328" s="24" t="s">
        <v>245</v>
      </c>
      <c r="AU328" s="24" t="s">
        <v>119</v>
      </c>
      <c r="AY328" s="24" t="s">
        <v>160</v>
      </c>
      <c r="BE328" s="145">
        <f>IF(U328="základní",N328,0)</f>
        <v>0</v>
      </c>
      <c r="BF328" s="145">
        <f>IF(U328="snížená",N328,0)</f>
        <v>0</v>
      </c>
      <c r="BG328" s="145">
        <f>IF(U328="zákl. přenesená",N328,0)</f>
        <v>0</v>
      </c>
      <c r="BH328" s="145">
        <f>IF(U328="sníž. přenesená",N328,0)</f>
        <v>0</v>
      </c>
      <c r="BI328" s="145">
        <f>IF(U328="nulová",N328,0)</f>
        <v>0</v>
      </c>
      <c r="BJ328" s="24" t="s">
        <v>94</v>
      </c>
      <c r="BK328" s="145">
        <f>ROUND(L328*K328,2)</f>
        <v>0</v>
      </c>
      <c r="BL328" s="24" t="s">
        <v>165</v>
      </c>
      <c r="BM328" s="24" t="s">
        <v>459</v>
      </c>
    </row>
    <row r="329" s="1" customFormat="1" ht="25.5" customHeight="1">
      <c r="B329" s="49"/>
      <c r="C329" s="273" t="s">
        <v>460</v>
      </c>
      <c r="D329" s="273" t="s">
        <v>245</v>
      </c>
      <c r="E329" s="274" t="s">
        <v>461</v>
      </c>
      <c r="F329" s="275" t="s">
        <v>462</v>
      </c>
      <c r="G329" s="275"/>
      <c r="H329" s="275"/>
      <c r="I329" s="275"/>
      <c r="J329" s="276" t="s">
        <v>284</v>
      </c>
      <c r="K329" s="277">
        <v>4</v>
      </c>
      <c r="L329" s="278">
        <v>0</v>
      </c>
      <c r="M329" s="279"/>
      <c r="N329" s="280">
        <f>ROUND(L329*K329,2)</f>
        <v>0</v>
      </c>
      <c r="O329" s="229"/>
      <c r="P329" s="229"/>
      <c r="Q329" s="229"/>
      <c r="R329" s="51"/>
      <c r="T329" s="230" t="s">
        <v>35</v>
      </c>
      <c r="U329" s="59" t="s">
        <v>51</v>
      </c>
      <c r="V329" s="50"/>
      <c r="W329" s="231">
        <f>V329*K329</f>
        <v>0</v>
      </c>
      <c r="X329" s="231">
        <v>0.0030000000000000001</v>
      </c>
      <c r="Y329" s="231">
        <f>X329*K329</f>
        <v>0.012</v>
      </c>
      <c r="Z329" s="231">
        <v>0</v>
      </c>
      <c r="AA329" s="232">
        <f>Z329*K329</f>
        <v>0</v>
      </c>
      <c r="AR329" s="24" t="s">
        <v>215</v>
      </c>
      <c r="AT329" s="24" t="s">
        <v>245</v>
      </c>
      <c r="AU329" s="24" t="s">
        <v>119</v>
      </c>
      <c r="AY329" s="24" t="s">
        <v>160</v>
      </c>
      <c r="BE329" s="145">
        <f>IF(U329="základní",N329,0)</f>
        <v>0</v>
      </c>
      <c r="BF329" s="145">
        <f>IF(U329="snížená",N329,0)</f>
        <v>0</v>
      </c>
      <c r="BG329" s="145">
        <f>IF(U329="zákl. přenesená",N329,0)</f>
        <v>0</v>
      </c>
      <c r="BH329" s="145">
        <f>IF(U329="sníž. přenesená",N329,0)</f>
        <v>0</v>
      </c>
      <c r="BI329" s="145">
        <f>IF(U329="nulová",N329,0)</f>
        <v>0</v>
      </c>
      <c r="BJ329" s="24" t="s">
        <v>94</v>
      </c>
      <c r="BK329" s="145">
        <f>ROUND(L329*K329,2)</f>
        <v>0</v>
      </c>
      <c r="BL329" s="24" t="s">
        <v>165</v>
      </c>
      <c r="BM329" s="24" t="s">
        <v>463</v>
      </c>
    </row>
    <row r="330" s="1" customFormat="1" ht="25.5" customHeight="1">
      <c r="B330" s="49"/>
      <c r="C330" s="273" t="s">
        <v>464</v>
      </c>
      <c r="D330" s="273" t="s">
        <v>245</v>
      </c>
      <c r="E330" s="274" t="s">
        <v>465</v>
      </c>
      <c r="F330" s="275" t="s">
        <v>466</v>
      </c>
      <c r="G330" s="275"/>
      <c r="H330" s="275"/>
      <c r="I330" s="275"/>
      <c r="J330" s="276" t="s">
        <v>284</v>
      </c>
      <c r="K330" s="277">
        <v>4</v>
      </c>
      <c r="L330" s="278">
        <v>0</v>
      </c>
      <c r="M330" s="279"/>
      <c r="N330" s="280">
        <f>ROUND(L330*K330,2)</f>
        <v>0</v>
      </c>
      <c r="O330" s="229"/>
      <c r="P330" s="229"/>
      <c r="Q330" s="229"/>
      <c r="R330" s="51"/>
      <c r="T330" s="230" t="s">
        <v>35</v>
      </c>
      <c r="U330" s="59" t="s">
        <v>51</v>
      </c>
      <c r="V330" s="50"/>
      <c r="W330" s="231">
        <f>V330*K330</f>
        <v>0</v>
      </c>
      <c r="X330" s="231">
        <v>0.0060000000000000001</v>
      </c>
      <c r="Y330" s="231">
        <f>X330*K330</f>
        <v>0.024</v>
      </c>
      <c r="Z330" s="231">
        <v>0</v>
      </c>
      <c r="AA330" s="232">
        <f>Z330*K330</f>
        <v>0</v>
      </c>
      <c r="AR330" s="24" t="s">
        <v>215</v>
      </c>
      <c r="AT330" s="24" t="s">
        <v>245</v>
      </c>
      <c r="AU330" s="24" t="s">
        <v>119</v>
      </c>
      <c r="AY330" s="24" t="s">
        <v>160</v>
      </c>
      <c r="BE330" s="145">
        <f>IF(U330="základní",N330,0)</f>
        <v>0</v>
      </c>
      <c r="BF330" s="145">
        <f>IF(U330="snížená",N330,0)</f>
        <v>0</v>
      </c>
      <c r="BG330" s="145">
        <f>IF(U330="zákl. přenesená",N330,0)</f>
        <v>0</v>
      </c>
      <c r="BH330" s="145">
        <f>IF(U330="sníž. přenesená",N330,0)</f>
        <v>0</v>
      </c>
      <c r="BI330" s="145">
        <f>IF(U330="nulová",N330,0)</f>
        <v>0</v>
      </c>
      <c r="BJ330" s="24" t="s">
        <v>94</v>
      </c>
      <c r="BK330" s="145">
        <f>ROUND(L330*K330,2)</f>
        <v>0</v>
      </c>
      <c r="BL330" s="24" t="s">
        <v>165</v>
      </c>
      <c r="BM330" s="24" t="s">
        <v>467</v>
      </c>
    </row>
    <row r="331" s="1" customFormat="1" ht="25.5" customHeight="1">
      <c r="B331" s="49"/>
      <c r="C331" s="273" t="s">
        <v>468</v>
      </c>
      <c r="D331" s="273" t="s">
        <v>245</v>
      </c>
      <c r="E331" s="274" t="s">
        <v>469</v>
      </c>
      <c r="F331" s="275" t="s">
        <v>470</v>
      </c>
      <c r="G331" s="275"/>
      <c r="H331" s="275"/>
      <c r="I331" s="275"/>
      <c r="J331" s="276" t="s">
        <v>284</v>
      </c>
      <c r="K331" s="277">
        <v>16</v>
      </c>
      <c r="L331" s="278">
        <v>0</v>
      </c>
      <c r="M331" s="279"/>
      <c r="N331" s="280">
        <f>ROUND(L331*K331,2)</f>
        <v>0</v>
      </c>
      <c r="O331" s="229"/>
      <c r="P331" s="229"/>
      <c r="Q331" s="229"/>
      <c r="R331" s="51"/>
      <c r="T331" s="230" t="s">
        <v>35</v>
      </c>
      <c r="U331" s="59" t="s">
        <v>51</v>
      </c>
      <c r="V331" s="50"/>
      <c r="W331" s="231">
        <f>V331*K331</f>
        <v>0</v>
      </c>
      <c r="X331" s="231">
        <v>0.0025000000000000001</v>
      </c>
      <c r="Y331" s="231">
        <f>X331*K331</f>
        <v>0.040000000000000001</v>
      </c>
      <c r="Z331" s="231">
        <v>0</v>
      </c>
      <c r="AA331" s="232">
        <f>Z331*K331</f>
        <v>0</v>
      </c>
      <c r="AR331" s="24" t="s">
        <v>215</v>
      </c>
      <c r="AT331" s="24" t="s">
        <v>245</v>
      </c>
      <c r="AU331" s="24" t="s">
        <v>119</v>
      </c>
      <c r="AY331" s="24" t="s">
        <v>160</v>
      </c>
      <c r="BE331" s="145">
        <f>IF(U331="základní",N331,0)</f>
        <v>0</v>
      </c>
      <c r="BF331" s="145">
        <f>IF(U331="snížená",N331,0)</f>
        <v>0</v>
      </c>
      <c r="BG331" s="145">
        <f>IF(U331="zákl. přenesená",N331,0)</f>
        <v>0</v>
      </c>
      <c r="BH331" s="145">
        <f>IF(U331="sníž. přenesená",N331,0)</f>
        <v>0</v>
      </c>
      <c r="BI331" s="145">
        <f>IF(U331="nulová",N331,0)</f>
        <v>0</v>
      </c>
      <c r="BJ331" s="24" t="s">
        <v>94</v>
      </c>
      <c r="BK331" s="145">
        <f>ROUND(L331*K331,2)</f>
        <v>0</v>
      </c>
      <c r="BL331" s="24" t="s">
        <v>165</v>
      </c>
      <c r="BM331" s="24" t="s">
        <v>471</v>
      </c>
    </row>
    <row r="332" s="1" customFormat="1" ht="16.5" customHeight="1">
      <c r="B332" s="49"/>
      <c r="C332" s="273" t="s">
        <v>472</v>
      </c>
      <c r="D332" s="273" t="s">
        <v>245</v>
      </c>
      <c r="E332" s="274" t="s">
        <v>473</v>
      </c>
      <c r="F332" s="275" t="s">
        <v>474</v>
      </c>
      <c r="G332" s="275"/>
      <c r="H332" s="275"/>
      <c r="I332" s="275"/>
      <c r="J332" s="276" t="s">
        <v>284</v>
      </c>
      <c r="K332" s="277">
        <v>16</v>
      </c>
      <c r="L332" s="278">
        <v>0</v>
      </c>
      <c r="M332" s="279"/>
      <c r="N332" s="280">
        <f>ROUND(L332*K332,2)</f>
        <v>0</v>
      </c>
      <c r="O332" s="229"/>
      <c r="P332" s="229"/>
      <c r="Q332" s="229"/>
      <c r="R332" s="51"/>
      <c r="T332" s="230" t="s">
        <v>35</v>
      </c>
      <c r="U332" s="59" t="s">
        <v>51</v>
      </c>
      <c r="V332" s="50"/>
      <c r="W332" s="231">
        <f>V332*K332</f>
        <v>0</v>
      </c>
      <c r="X332" s="231">
        <v>0.00010000000000000001</v>
      </c>
      <c r="Y332" s="231">
        <f>X332*K332</f>
        <v>0.0016000000000000001</v>
      </c>
      <c r="Z332" s="231">
        <v>0</v>
      </c>
      <c r="AA332" s="232">
        <f>Z332*K332</f>
        <v>0</v>
      </c>
      <c r="AR332" s="24" t="s">
        <v>215</v>
      </c>
      <c r="AT332" s="24" t="s">
        <v>245</v>
      </c>
      <c r="AU332" s="24" t="s">
        <v>119</v>
      </c>
      <c r="AY332" s="24" t="s">
        <v>160</v>
      </c>
      <c r="BE332" s="145">
        <f>IF(U332="základní",N332,0)</f>
        <v>0</v>
      </c>
      <c r="BF332" s="145">
        <f>IF(U332="snížená",N332,0)</f>
        <v>0</v>
      </c>
      <c r="BG332" s="145">
        <f>IF(U332="zákl. přenesená",N332,0)</f>
        <v>0</v>
      </c>
      <c r="BH332" s="145">
        <f>IF(U332="sníž. přenesená",N332,0)</f>
        <v>0</v>
      </c>
      <c r="BI332" s="145">
        <f>IF(U332="nulová",N332,0)</f>
        <v>0</v>
      </c>
      <c r="BJ332" s="24" t="s">
        <v>94</v>
      </c>
      <c r="BK332" s="145">
        <f>ROUND(L332*K332,2)</f>
        <v>0</v>
      </c>
      <c r="BL332" s="24" t="s">
        <v>165</v>
      </c>
      <c r="BM332" s="24" t="s">
        <v>475</v>
      </c>
    </row>
    <row r="333" s="1" customFormat="1" ht="25.5" customHeight="1">
      <c r="B333" s="49"/>
      <c r="C333" s="273" t="s">
        <v>476</v>
      </c>
      <c r="D333" s="273" t="s">
        <v>245</v>
      </c>
      <c r="E333" s="274" t="s">
        <v>477</v>
      </c>
      <c r="F333" s="275" t="s">
        <v>478</v>
      </c>
      <c r="G333" s="275"/>
      <c r="H333" s="275"/>
      <c r="I333" s="275"/>
      <c r="J333" s="276" t="s">
        <v>284</v>
      </c>
      <c r="K333" s="277">
        <v>32</v>
      </c>
      <c r="L333" s="278">
        <v>0</v>
      </c>
      <c r="M333" s="279"/>
      <c r="N333" s="280">
        <f>ROUND(L333*K333,2)</f>
        <v>0</v>
      </c>
      <c r="O333" s="229"/>
      <c r="P333" s="229"/>
      <c r="Q333" s="229"/>
      <c r="R333" s="51"/>
      <c r="T333" s="230" t="s">
        <v>35</v>
      </c>
      <c r="U333" s="59" t="s">
        <v>51</v>
      </c>
      <c r="V333" s="50"/>
      <c r="W333" s="231">
        <f>V333*K333</f>
        <v>0</v>
      </c>
      <c r="X333" s="231">
        <v>0.00035</v>
      </c>
      <c r="Y333" s="231">
        <f>X333*K333</f>
        <v>0.0112</v>
      </c>
      <c r="Z333" s="231">
        <v>0</v>
      </c>
      <c r="AA333" s="232">
        <f>Z333*K333</f>
        <v>0</v>
      </c>
      <c r="AR333" s="24" t="s">
        <v>215</v>
      </c>
      <c r="AT333" s="24" t="s">
        <v>245</v>
      </c>
      <c r="AU333" s="24" t="s">
        <v>119</v>
      </c>
      <c r="AY333" s="24" t="s">
        <v>160</v>
      </c>
      <c r="BE333" s="145">
        <f>IF(U333="základní",N333,0)</f>
        <v>0</v>
      </c>
      <c r="BF333" s="145">
        <f>IF(U333="snížená",N333,0)</f>
        <v>0</v>
      </c>
      <c r="BG333" s="145">
        <f>IF(U333="zákl. přenesená",N333,0)</f>
        <v>0</v>
      </c>
      <c r="BH333" s="145">
        <f>IF(U333="sníž. přenesená",N333,0)</f>
        <v>0</v>
      </c>
      <c r="BI333" s="145">
        <f>IF(U333="nulová",N333,0)</f>
        <v>0</v>
      </c>
      <c r="BJ333" s="24" t="s">
        <v>94</v>
      </c>
      <c r="BK333" s="145">
        <f>ROUND(L333*K333,2)</f>
        <v>0</v>
      </c>
      <c r="BL333" s="24" t="s">
        <v>165</v>
      </c>
      <c r="BM333" s="24" t="s">
        <v>479</v>
      </c>
    </row>
    <row r="334" s="1" customFormat="1" ht="25.5" customHeight="1">
      <c r="B334" s="49"/>
      <c r="C334" s="222" t="s">
        <v>480</v>
      </c>
      <c r="D334" s="222" t="s">
        <v>161</v>
      </c>
      <c r="E334" s="223" t="s">
        <v>481</v>
      </c>
      <c r="F334" s="224" t="s">
        <v>482</v>
      </c>
      <c r="G334" s="224"/>
      <c r="H334" s="224"/>
      <c r="I334" s="224"/>
      <c r="J334" s="225" t="s">
        <v>198</v>
      </c>
      <c r="K334" s="226">
        <v>50</v>
      </c>
      <c r="L334" s="227">
        <v>0</v>
      </c>
      <c r="M334" s="228"/>
      <c r="N334" s="229">
        <f>ROUND(L334*K334,2)</f>
        <v>0</v>
      </c>
      <c r="O334" s="229"/>
      <c r="P334" s="229"/>
      <c r="Q334" s="229"/>
      <c r="R334" s="51"/>
      <c r="T334" s="230" t="s">
        <v>35</v>
      </c>
      <c r="U334" s="59" t="s">
        <v>51</v>
      </c>
      <c r="V334" s="50"/>
      <c r="W334" s="231">
        <f>V334*K334</f>
        <v>0</v>
      </c>
      <c r="X334" s="231">
        <v>8.0000000000000007E-05</v>
      </c>
      <c r="Y334" s="231">
        <f>X334*K334</f>
        <v>0.0040000000000000001</v>
      </c>
      <c r="Z334" s="231">
        <v>0</v>
      </c>
      <c r="AA334" s="232">
        <f>Z334*K334</f>
        <v>0</v>
      </c>
      <c r="AR334" s="24" t="s">
        <v>165</v>
      </c>
      <c r="AT334" s="24" t="s">
        <v>161</v>
      </c>
      <c r="AU334" s="24" t="s">
        <v>119</v>
      </c>
      <c r="AY334" s="24" t="s">
        <v>160</v>
      </c>
      <c r="BE334" s="145">
        <f>IF(U334="základní",N334,0)</f>
        <v>0</v>
      </c>
      <c r="BF334" s="145">
        <f>IF(U334="snížená",N334,0)</f>
        <v>0</v>
      </c>
      <c r="BG334" s="145">
        <f>IF(U334="zákl. přenesená",N334,0)</f>
        <v>0</v>
      </c>
      <c r="BH334" s="145">
        <f>IF(U334="sníž. přenesená",N334,0)</f>
        <v>0</v>
      </c>
      <c r="BI334" s="145">
        <f>IF(U334="nulová",N334,0)</f>
        <v>0</v>
      </c>
      <c r="BJ334" s="24" t="s">
        <v>94</v>
      </c>
      <c r="BK334" s="145">
        <f>ROUND(L334*K334,2)</f>
        <v>0</v>
      </c>
      <c r="BL334" s="24" t="s">
        <v>165</v>
      </c>
      <c r="BM334" s="24" t="s">
        <v>483</v>
      </c>
    </row>
    <row r="335" s="1" customFormat="1" ht="25.5" customHeight="1">
      <c r="B335" s="49"/>
      <c r="C335" s="222" t="s">
        <v>484</v>
      </c>
      <c r="D335" s="222" t="s">
        <v>161</v>
      </c>
      <c r="E335" s="223" t="s">
        <v>485</v>
      </c>
      <c r="F335" s="224" t="s">
        <v>486</v>
      </c>
      <c r="G335" s="224"/>
      <c r="H335" s="224"/>
      <c r="I335" s="224"/>
      <c r="J335" s="225" t="s">
        <v>198</v>
      </c>
      <c r="K335" s="226">
        <v>50</v>
      </c>
      <c r="L335" s="227">
        <v>0</v>
      </c>
      <c r="M335" s="228"/>
      <c r="N335" s="229">
        <f>ROUND(L335*K335,2)</f>
        <v>0</v>
      </c>
      <c r="O335" s="229"/>
      <c r="P335" s="229"/>
      <c r="Q335" s="229"/>
      <c r="R335" s="51"/>
      <c r="T335" s="230" t="s">
        <v>35</v>
      </c>
      <c r="U335" s="59" t="s">
        <v>51</v>
      </c>
      <c r="V335" s="50"/>
      <c r="W335" s="231">
        <f>V335*K335</f>
        <v>0</v>
      </c>
      <c r="X335" s="231">
        <v>8.0000000000000007E-05</v>
      </c>
      <c r="Y335" s="231">
        <f>X335*K335</f>
        <v>0.0040000000000000001</v>
      </c>
      <c r="Z335" s="231">
        <v>0</v>
      </c>
      <c r="AA335" s="232">
        <f>Z335*K335</f>
        <v>0</v>
      </c>
      <c r="AR335" s="24" t="s">
        <v>165</v>
      </c>
      <c r="AT335" s="24" t="s">
        <v>161</v>
      </c>
      <c r="AU335" s="24" t="s">
        <v>119</v>
      </c>
      <c r="AY335" s="24" t="s">
        <v>160</v>
      </c>
      <c r="BE335" s="145">
        <f>IF(U335="základní",N335,0)</f>
        <v>0</v>
      </c>
      <c r="BF335" s="145">
        <f>IF(U335="snížená",N335,0)</f>
        <v>0</v>
      </c>
      <c r="BG335" s="145">
        <f>IF(U335="zákl. přenesená",N335,0)</f>
        <v>0</v>
      </c>
      <c r="BH335" s="145">
        <f>IF(U335="sníž. přenesená",N335,0)</f>
        <v>0</v>
      </c>
      <c r="BI335" s="145">
        <f>IF(U335="nulová",N335,0)</f>
        <v>0</v>
      </c>
      <c r="BJ335" s="24" t="s">
        <v>94</v>
      </c>
      <c r="BK335" s="145">
        <f>ROUND(L335*K335,2)</f>
        <v>0</v>
      </c>
      <c r="BL335" s="24" t="s">
        <v>165</v>
      </c>
      <c r="BM335" s="24" t="s">
        <v>487</v>
      </c>
    </row>
    <row r="336" s="1" customFormat="1" ht="25.5" customHeight="1">
      <c r="B336" s="49"/>
      <c r="C336" s="222" t="s">
        <v>488</v>
      </c>
      <c r="D336" s="222" t="s">
        <v>161</v>
      </c>
      <c r="E336" s="223" t="s">
        <v>489</v>
      </c>
      <c r="F336" s="224" t="s">
        <v>490</v>
      </c>
      <c r="G336" s="224"/>
      <c r="H336" s="224"/>
      <c r="I336" s="224"/>
      <c r="J336" s="225" t="s">
        <v>198</v>
      </c>
      <c r="K336" s="226">
        <v>50</v>
      </c>
      <c r="L336" s="227">
        <v>0</v>
      </c>
      <c r="M336" s="228"/>
      <c r="N336" s="229">
        <f>ROUND(L336*K336,2)</f>
        <v>0</v>
      </c>
      <c r="O336" s="229"/>
      <c r="P336" s="229"/>
      <c r="Q336" s="229"/>
      <c r="R336" s="51"/>
      <c r="T336" s="230" t="s">
        <v>35</v>
      </c>
      <c r="U336" s="59" t="s">
        <v>51</v>
      </c>
      <c r="V336" s="50"/>
      <c r="W336" s="231">
        <f>V336*K336</f>
        <v>0</v>
      </c>
      <c r="X336" s="231">
        <v>3.0000000000000001E-05</v>
      </c>
      <c r="Y336" s="231">
        <f>X336*K336</f>
        <v>0.0015</v>
      </c>
      <c r="Z336" s="231">
        <v>0</v>
      </c>
      <c r="AA336" s="232">
        <f>Z336*K336</f>
        <v>0</v>
      </c>
      <c r="AR336" s="24" t="s">
        <v>165</v>
      </c>
      <c r="AT336" s="24" t="s">
        <v>161</v>
      </c>
      <c r="AU336" s="24" t="s">
        <v>119</v>
      </c>
      <c r="AY336" s="24" t="s">
        <v>160</v>
      </c>
      <c r="BE336" s="145">
        <f>IF(U336="základní",N336,0)</f>
        <v>0</v>
      </c>
      <c r="BF336" s="145">
        <f>IF(U336="snížená",N336,0)</f>
        <v>0</v>
      </c>
      <c r="BG336" s="145">
        <f>IF(U336="zákl. přenesená",N336,0)</f>
        <v>0</v>
      </c>
      <c r="BH336" s="145">
        <f>IF(U336="sníž. přenesená",N336,0)</f>
        <v>0</v>
      </c>
      <c r="BI336" s="145">
        <f>IF(U336="nulová",N336,0)</f>
        <v>0</v>
      </c>
      <c r="BJ336" s="24" t="s">
        <v>94</v>
      </c>
      <c r="BK336" s="145">
        <f>ROUND(L336*K336,2)</f>
        <v>0</v>
      </c>
      <c r="BL336" s="24" t="s">
        <v>165</v>
      </c>
      <c r="BM336" s="24" t="s">
        <v>491</v>
      </c>
    </row>
    <row r="337" s="1" customFormat="1" ht="38.25" customHeight="1">
      <c r="B337" s="49"/>
      <c r="C337" s="222" t="s">
        <v>492</v>
      </c>
      <c r="D337" s="222" t="s">
        <v>161</v>
      </c>
      <c r="E337" s="223" t="s">
        <v>493</v>
      </c>
      <c r="F337" s="224" t="s">
        <v>494</v>
      </c>
      <c r="G337" s="224"/>
      <c r="H337" s="224"/>
      <c r="I337" s="224"/>
      <c r="J337" s="225" t="s">
        <v>164</v>
      </c>
      <c r="K337" s="226">
        <v>25</v>
      </c>
      <c r="L337" s="227">
        <v>0</v>
      </c>
      <c r="M337" s="228"/>
      <c r="N337" s="229">
        <f>ROUND(L337*K337,2)</f>
        <v>0</v>
      </c>
      <c r="O337" s="229"/>
      <c r="P337" s="229"/>
      <c r="Q337" s="229"/>
      <c r="R337" s="51"/>
      <c r="T337" s="230" t="s">
        <v>35</v>
      </c>
      <c r="U337" s="59" t="s">
        <v>51</v>
      </c>
      <c r="V337" s="50"/>
      <c r="W337" s="231">
        <f>V337*K337</f>
        <v>0</v>
      </c>
      <c r="X337" s="231">
        <v>0.0011999999999999999</v>
      </c>
      <c r="Y337" s="231">
        <f>X337*K337</f>
        <v>0.029999999999999999</v>
      </c>
      <c r="Z337" s="231">
        <v>0</v>
      </c>
      <c r="AA337" s="232">
        <f>Z337*K337</f>
        <v>0</v>
      </c>
      <c r="AR337" s="24" t="s">
        <v>165</v>
      </c>
      <c r="AT337" s="24" t="s">
        <v>161</v>
      </c>
      <c r="AU337" s="24" t="s">
        <v>119</v>
      </c>
      <c r="AY337" s="24" t="s">
        <v>160</v>
      </c>
      <c r="BE337" s="145">
        <f>IF(U337="základní",N337,0)</f>
        <v>0</v>
      </c>
      <c r="BF337" s="145">
        <f>IF(U337="snížená",N337,0)</f>
        <v>0</v>
      </c>
      <c r="BG337" s="145">
        <f>IF(U337="zákl. přenesená",N337,0)</f>
        <v>0</v>
      </c>
      <c r="BH337" s="145">
        <f>IF(U337="sníž. přenesená",N337,0)</f>
        <v>0</v>
      </c>
      <c r="BI337" s="145">
        <f>IF(U337="nulová",N337,0)</f>
        <v>0</v>
      </c>
      <c r="BJ337" s="24" t="s">
        <v>94</v>
      </c>
      <c r="BK337" s="145">
        <f>ROUND(L337*K337,2)</f>
        <v>0</v>
      </c>
      <c r="BL337" s="24" t="s">
        <v>165</v>
      </c>
      <c r="BM337" s="24" t="s">
        <v>495</v>
      </c>
    </row>
    <row r="338" s="1" customFormat="1" ht="25.5" customHeight="1">
      <c r="B338" s="49"/>
      <c r="C338" s="222" t="s">
        <v>496</v>
      </c>
      <c r="D338" s="222" t="s">
        <v>161</v>
      </c>
      <c r="E338" s="223" t="s">
        <v>497</v>
      </c>
      <c r="F338" s="224" t="s">
        <v>498</v>
      </c>
      <c r="G338" s="224"/>
      <c r="H338" s="224"/>
      <c r="I338" s="224"/>
      <c r="J338" s="225" t="s">
        <v>198</v>
      </c>
      <c r="K338" s="226">
        <v>757</v>
      </c>
      <c r="L338" s="227">
        <v>0</v>
      </c>
      <c r="M338" s="228"/>
      <c r="N338" s="229">
        <f>ROUND(L338*K338,2)</f>
        <v>0</v>
      </c>
      <c r="O338" s="229"/>
      <c r="P338" s="229"/>
      <c r="Q338" s="229"/>
      <c r="R338" s="51"/>
      <c r="T338" s="230" t="s">
        <v>35</v>
      </c>
      <c r="U338" s="59" t="s">
        <v>51</v>
      </c>
      <c r="V338" s="50"/>
      <c r="W338" s="231">
        <f>V338*K338</f>
        <v>0</v>
      </c>
      <c r="X338" s="231">
        <v>0.10095</v>
      </c>
      <c r="Y338" s="231">
        <f>X338*K338</f>
        <v>76.419150000000002</v>
      </c>
      <c r="Z338" s="231">
        <v>0</v>
      </c>
      <c r="AA338" s="232">
        <f>Z338*K338</f>
        <v>0</v>
      </c>
      <c r="AR338" s="24" t="s">
        <v>165</v>
      </c>
      <c r="AT338" s="24" t="s">
        <v>161</v>
      </c>
      <c r="AU338" s="24" t="s">
        <v>119</v>
      </c>
      <c r="AY338" s="24" t="s">
        <v>160</v>
      </c>
      <c r="BE338" s="145">
        <f>IF(U338="základní",N338,0)</f>
        <v>0</v>
      </c>
      <c r="BF338" s="145">
        <f>IF(U338="snížená",N338,0)</f>
        <v>0</v>
      </c>
      <c r="BG338" s="145">
        <f>IF(U338="zákl. přenesená",N338,0)</f>
        <v>0</v>
      </c>
      <c r="BH338" s="145">
        <f>IF(U338="sníž. přenesená",N338,0)</f>
        <v>0</v>
      </c>
      <c r="BI338" s="145">
        <f>IF(U338="nulová",N338,0)</f>
        <v>0</v>
      </c>
      <c r="BJ338" s="24" t="s">
        <v>94</v>
      </c>
      <c r="BK338" s="145">
        <f>ROUND(L338*K338,2)</f>
        <v>0</v>
      </c>
      <c r="BL338" s="24" t="s">
        <v>165</v>
      </c>
      <c r="BM338" s="24" t="s">
        <v>499</v>
      </c>
    </row>
    <row r="339" s="10" customFormat="1" ht="16.5" customHeight="1">
      <c r="B339" s="233"/>
      <c r="C339" s="234"/>
      <c r="D339" s="234"/>
      <c r="E339" s="235" t="s">
        <v>35</v>
      </c>
      <c r="F339" s="236" t="s">
        <v>500</v>
      </c>
      <c r="G339" s="237"/>
      <c r="H339" s="237"/>
      <c r="I339" s="237"/>
      <c r="J339" s="234"/>
      <c r="K339" s="235" t="s">
        <v>35</v>
      </c>
      <c r="L339" s="234"/>
      <c r="M339" s="234"/>
      <c r="N339" s="234"/>
      <c r="O339" s="234"/>
      <c r="P339" s="234"/>
      <c r="Q339" s="234"/>
      <c r="R339" s="238"/>
      <c r="T339" s="239"/>
      <c r="U339" s="234"/>
      <c r="V339" s="234"/>
      <c r="W339" s="234"/>
      <c r="X339" s="234"/>
      <c r="Y339" s="234"/>
      <c r="Z339" s="234"/>
      <c r="AA339" s="240"/>
      <c r="AT339" s="241" t="s">
        <v>168</v>
      </c>
      <c r="AU339" s="241" t="s">
        <v>119</v>
      </c>
      <c r="AV339" s="10" t="s">
        <v>94</v>
      </c>
      <c r="AW339" s="10" t="s">
        <v>42</v>
      </c>
      <c r="AX339" s="10" t="s">
        <v>86</v>
      </c>
      <c r="AY339" s="241" t="s">
        <v>160</v>
      </c>
    </row>
    <row r="340" s="11" customFormat="1" ht="16.5" customHeight="1">
      <c r="B340" s="243"/>
      <c r="C340" s="244"/>
      <c r="D340" s="244"/>
      <c r="E340" s="245" t="s">
        <v>35</v>
      </c>
      <c r="F340" s="246" t="s">
        <v>501</v>
      </c>
      <c r="G340" s="244"/>
      <c r="H340" s="244"/>
      <c r="I340" s="244"/>
      <c r="J340" s="244"/>
      <c r="K340" s="247">
        <v>508</v>
      </c>
      <c r="L340" s="244"/>
      <c r="M340" s="244"/>
      <c r="N340" s="244"/>
      <c r="O340" s="244"/>
      <c r="P340" s="244"/>
      <c r="Q340" s="244"/>
      <c r="R340" s="248"/>
      <c r="T340" s="249"/>
      <c r="U340" s="244"/>
      <c r="V340" s="244"/>
      <c r="W340" s="244"/>
      <c r="X340" s="244"/>
      <c r="Y340" s="244"/>
      <c r="Z340" s="244"/>
      <c r="AA340" s="250"/>
      <c r="AT340" s="251" t="s">
        <v>168</v>
      </c>
      <c r="AU340" s="251" t="s">
        <v>119</v>
      </c>
      <c r="AV340" s="11" t="s">
        <v>119</v>
      </c>
      <c r="AW340" s="11" t="s">
        <v>42</v>
      </c>
      <c r="AX340" s="11" t="s">
        <v>86</v>
      </c>
      <c r="AY340" s="251" t="s">
        <v>160</v>
      </c>
    </row>
    <row r="341" s="12" customFormat="1" ht="16.5" customHeight="1">
      <c r="B341" s="252"/>
      <c r="C341" s="253"/>
      <c r="D341" s="253"/>
      <c r="E341" s="254" t="s">
        <v>35</v>
      </c>
      <c r="F341" s="255" t="s">
        <v>173</v>
      </c>
      <c r="G341" s="253"/>
      <c r="H341" s="253"/>
      <c r="I341" s="253"/>
      <c r="J341" s="253"/>
      <c r="K341" s="256">
        <v>508</v>
      </c>
      <c r="L341" s="253"/>
      <c r="M341" s="253"/>
      <c r="N341" s="253"/>
      <c r="O341" s="253"/>
      <c r="P341" s="253"/>
      <c r="Q341" s="253"/>
      <c r="R341" s="257"/>
      <c r="T341" s="258"/>
      <c r="U341" s="253"/>
      <c r="V341" s="253"/>
      <c r="W341" s="253"/>
      <c r="X341" s="253"/>
      <c r="Y341" s="253"/>
      <c r="Z341" s="253"/>
      <c r="AA341" s="259"/>
      <c r="AT341" s="260" t="s">
        <v>168</v>
      </c>
      <c r="AU341" s="260" t="s">
        <v>119</v>
      </c>
      <c r="AV341" s="12" t="s">
        <v>174</v>
      </c>
      <c r="AW341" s="12" t="s">
        <v>42</v>
      </c>
      <c r="AX341" s="12" t="s">
        <v>86</v>
      </c>
      <c r="AY341" s="260" t="s">
        <v>160</v>
      </c>
    </row>
    <row r="342" s="10" customFormat="1" ht="16.5" customHeight="1">
      <c r="B342" s="233"/>
      <c r="C342" s="234"/>
      <c r="D342" s="234"/>
      <c r="E342" s="235" t="s">
        <v>35</v>
      </c>
      <c r="F342" s="242" t="s">
        <v>502</v>
      </c>
      <c r="G342" s="234"/>
      <c r="H342" s="234"/>
      <c r="I342" s="234"/>
      <c r="J342" s="234"/>
      <c r="K342" s="235" t="s">
        <v>35</v>
      </c>
      <c r="L342" s="234"/>
      <c r="M342" s="234"/>
      <c r="N342" s="234"/>
      <c r="O342" s="234"/>
      <c r="P342" s="234"/>
      <c r="Q342" s="234"/>
      <c r="R342" s="238"/>
      <c r="T342" s="239"/>
      <c r="U342" s="234"/>
      <c r="V342" s="234"/>
      <c r="W342" s="234"/>
      <c r="X342" s="234"/>
      <c r="Y342" s="234"/>
      <c r="Z342" s="234"/>
      <c r="AA342" s="240"/>
      <c r="AT342" s="241" t="s">
        <v>168</v>
      </c>
      <c r="AU342" s="241" t="s">
        <v>119</v>
      </c>
      <c r="AV342" s="10" t="s">
        <v>94</v>
      </c>
      <c r="AW342" s="10" t="s">
        <v>42</v>
      </c>
      <c r="AX342" s="10" t="s">
        <v>86</v>
      </c>
      <c r="AY342" s="241" t="s">
        <v>160</v>
      </c>
    </row>
    <row r="343" s="11" customFormat="1" ht="16.5" customHeight="1">
      <c r="B343" s="243"/>
      <c r="C343" s="244"/>
      <c r="D343" s="244"/>
      <c r="E343" s="245" t="s">
        <v>35</v>
      </c>
      <c r="F343" s="246" t="s">
        <v>436</v>
      </c>
      <c r="G343" s="244"/>
      <c r="H343" s="244"/>
      <c r="I343" s="244"/>
      <c r="J343" s="244"/>
      <c r="K343" s="247">
        <v>54</v>
      </c>
      <c r="L343" s="244"/>
      <c r="M343" s="244"/>
      <c r="N343" s="244"/>
      <c r="O343" s="244"/>
      <c r="P343" s="244"/>
      <c r="Q343" s="244"/>
      <c r="R343" s="248"/>
      <c r="T343" s="249"/>
      <c r="U343" s="244"/>
      <c r="V343" s="244"/>
      <c r="W343" s="244"/>
      <c r="X343" s="244"/>
      <c r="Y343" s="244"/>
      <c r="Z343" s="244"/>
      <c r="AA343" s="250"/>
      <c r="AT343" s="251" t="s">
        <v>168</v>
      </c>
      <c r="AU343" s="251" t="s">
        <v>119</v>
      </c>
      <c r="AV343" s="11" t="s">
        <v>119</v>
      </c>
      <c r="AW343" s="11" t="s">
        <v>42</v>
      </c>
      <c r="AX343" s="11" t="s">
        <v>86</v>
      </c>
      <c r="AY343" s="251" t="s">
        <v>160</v>
      </c>
    </row>
    <row r="344" s="12" customFormat="1" ht="16.5" customHeight="1">
      <c r="B344" s="252"/>
      <c r="C344" s="253"/>
      <c r="D344" s="253"/>
      <c r="E344" s="254" t="s">
        <v>35</v>
      </c>
      <c r="F344" s="255" t="s">
        <v>173</v>
      </c>
      <c r="G344" s="253"/>
      <c r="H344" s="253"/>
      <c r="I344" s="253"/>
      <c r="J344" s="253"/>
      <c r="K344" s="256">
        <v>54</v>
      </c>
      <c r="L344" s="253"/>
      <c r="M344" s="253"/>
      <c r="N344" s="253"/>
      <c r="O344" s="253"/>
      <c r="P344" s="253"/>
      <c r="Q344" s="253"/>
      <c r="R344" s="257"/>
      <c r="T344" s="258"/>
      <c r="U344" s="253"/>
      <c r="V344" s="253"/>
      <c r="W344" s="253"/>
      <c r="X344" s="253"/>
      <c r="Y344" s="253"/>
      <c r="Z344" s="253"/>
      <c r="AA344" s="259"/>
      <c r="AT344" s="260" t="s">
        <v>168</v>
      </c>
      <c r="AU344" s="260" t="s">
        <v>119</v>
      </c>
      <c r="AV344" s="12" t="s">
        <v>174</v>
      </c>
      <c r="AW344" s="12" t="s">
        <v>42</v>
      </c>
      <c r="AX344" s="12" t="s">
        <v>86</v>
      </c>
      <c r="AY344" s="260" t="s">
        <v>160</v>
      </c>
    </row>
    <row r="345" s="10" customFormat="1" ht="16.5" customHeight="1">
      <c r="B345" s="233"/>
      <c r="C345" s="234"/>
      <c r="D345" s="234"/>
      <c r="E345" s="235" t="s">
        <v>35</v>
      </c>
      <c r="F345" s="242" t="s">
        <v>503</v>
      </c>
      <c r="G345" s="234"/>
      <c r="H345" s="234"/>
      <c r="I345" s="234"/>
      <c r="J345" s="234"/>
      <c r="K345" s="235" t="s">
        <v>35</v>
      </c>
      <c r="L345" s="234"/>
      <c r="M345" s="234"/>
      <c r="N345" s="234"/>
      <c r="O345" s="234"/>
      <c r="P345" s="234"/>
      <c r="Q345" s="234"/>
      <c r="R345" s="238"/>
      <c r="T345" s="239"/>
      <c r="U345" s="234"/>
      <c r="V345" s="234"/>
      <c r="W345" s="234"/>
      <c r="X345" s="234"/>
      <c r="Y345" s="234"/>
      <c r="Z345" s="234"/>
      <c r="AA345" s="240"/>
      <c r="AT345" s="241" t="s">
        <v>168</v>
      </c>
      <c r="AU345" s="241" t="s">
        <v>119</v>
      </c>
      <c r="AV345" s="10" t="s">
        <v>94</v>
      </c>
      <c r="AW345" s="10" t="s">
        <v>42</v>
      </c>
      <c r="AX345" s="10" t="s">
        <v>86</v>
      </c>
      <c r="AY345" s="241" t="s">
        <v>160</v>
      </c>
    </row>
    <row r="346" s="11" customFormat="1" ht="16.5" customHeight="1">
      <c r="B346" s="243"/>
      <c r="C346" s="244"/>
      <c r="D346" s="244"/>
      <c r="E346" s="245" t="s">
        <v>35</v>
      </c>
      <c r="F346" s="246" t="s">
        <v>504</v>
      </c>
      <c r="G346" s="244"/>
      <c r="H346" s="244"/>
      <c r="I346" s="244"/>
      <c r="J346" s="244"/>
      <c r="K346" s="247">
        <v>148</v>
      </c>
      <c r="L346" s="244"/>
      <c r="M346" s="244"/>
      <c r="N346" s="244"/>
      <c r="O346" s="244"/>
      <c r="P346" s="244"/>
      <c r="Q346" s="244"/>
      <c r="R346" s="248"/>
      <c r="T346" s="249"/>
      <c r="U346" s="244"/>
      <c r="V346" s="244"/>
      <c r="W346" s="244"/>
      <c r="X346" s="244"/>
      <c r="Y346" s="244"/>
      <c r="Z346" s="244"/>
      <c r="AA346" s="250"/>
      <c r="AT346" s="251" t="s">
        <v>168</v>
      </c>
      <c r="AU346" s="251" t="s">
        <v>119</v>
      </c>
      <c r="AV346" s="11" t="s">
        <v>119</v>
      </c>
      <c r="AW346" s="11" t="s">
        <v>42</v>
      </c>
      <c r="AX346" s="11" t="s">
        <v>86</v>
      </c>
      <c r="AY346" s="251" t="s">
        <v>160</v>
      </c>
    </row>
    <row r="347" s="12" customFormat="1" ht="16.5" customHeight="1">
      <c r="B347" s="252"/>
      <c r="C347" s="253"/>
      <c r="D347" s="253"/>
      <c r="E347" s="254" t="s">
        <v>35</v>
      </c>
      <c r="F347" s="255" t="s">
        <v>173</v>
      </c>
      <c r="G347" s="253"/>
      <c r="H347" s="253"/>
      <c r="I347" s="253"/>
      <c r="J347" s="253"/>
      <c r="K347" s="256">
        <v>148</v>
      </c>
      <c r="L347" s="253"/>
      <c r="M347" s="253"/>
      <c r="N347" s="253"/>
      <c r="O347" s="253"/>
      <c r="P347" s="253"/>
      <c r="Q347" s="253"/>
      <c r="R347" s="257"/>
      <c r="T347" s="258"/>
      <c r="U347" s="253"/>
      <c r="V347" s="253"/>
      <c r="W347" s="253"/>
      <c r="X347" s="253"/>
      <c r="Y347" s="253"/>
      <c r="Z347" s="253"/>
      <c r="AA347" s="259"/>
      <c r="AT347" s="260" t="s">
        <v>168</v>
      </c>
      <c r="AU347" s="260" t="s">
        <v>119</v>
      </c>
      <c r="AV347" s="12" t="s">
        <v>174</v>
      </c>
      <c r="AW347" s="12" t="s">
        <v>42</v>
      </c>
      <c r="AX347" s="12" t="s">
        <v>86</v>
      </c>
      <c r="AY347" s="260" t="s">
        <v>160</v>
      </c>
    </row>
    <row r="348" s="10" customFormat="1" ht="16.5" customHeight="1">
      <c r="B348" s="233"/>
      <c r="C348" s="234"/>
      <c r="D348" s="234"/>
      <c r="E348" s="235" t="s">
        <v>35</v>
      </c>
      <c r="F348" s="242" t="s">
        <v>505</v>
      </c>
      <c r="G348" s="234"/>
      <c r="H348" s="234"/>
      <c r="I348" s="234"/>
      <c r="J348" s="234"/>
      <c r="K348" s="235" t="s">
        <v>35</v>
      </c>
      <c r="L348" s="234"/>
      <c r="M348" s="234"/>
      <c r="N348" s="234"/>
      <c r="O348" s="234"/>
      <c r="P348" s="234"/>
      <c r="Q348" s="234"/>
      <c r="R348" s="238"/>
      <c r="T348" s="239"/>
      <c r="U348" s="234"/>
      <c r="V348" s="234"/>
      <c r="W348" s="234"/>
      <c r="X348" s="234"/>
      <c r="Y348" s="234"/>
      <c r="Z348" s="234"/>
      <c r="AA348" s="240"/>
      <c r="AT348" s="241" t="s">
        <v>168</v>
      </c>
      <c r="AU348" s="241" t="s">
        <v>119</v>
      </c>
      <c r="AV348" s="10" t="s">
        <v>94</v>
      </c>
      <c r="AW348" s="10" t="s">
        <v>42</v>
      </c>
      <c r="AX348" s="10" t="s">
        <v>86</v>
      </c>
      <c r="AY348" s="241" t="s">
        <v>160</v>
      </c>
    </row>
    <row r="349" s="11" customFormat="1" ht="16.5" customHeight="1">
      <c r="B349" s="243"/>
      <c r="C349" s="244"/>
      <c r="D349" s="244"/>
      <c r="E349" s="245" t="s">
        <v>35</v>
      </c>
      <c r="F349" s="246" t="s">
        <v>403</v>
      </c>
      <c r="G349" s="244"/>
      <c r="H349" s="244"/>
      <c r="I349" s="244"/>
      <c r="J349" s="244"/>
      <c r="K349" s="247">
        <v>47</v>
      </c>
      <c r="L349" s="244"/>
      <c r="M349" s="244"/>
      <c r="N349" s="244"/>
      <c r="O349" s="244"/>
      <c r="P349" s="244"/>
      <c r="Q349" s="244"/>
      <c r="R349" s="248"/>
      <c r="T349" s="249"/>
      <c r="U349" s="244"/>
      <c r="V349" s="244"/>
      <c r="W349" s="244"/>
      <c r="X349" s="244"/>
      <c r="Y349" s="244"/>
      <c r="Z349" s="244"/>
      <c r="AA349" s="250"/>
      <c r="AT349" s="251" t="s">
        <v>168</v>
      </c>
      <c r="AU349" s="251" t="s">
        <v>119</v>
      </c>
      <c r="AV349" s="11" t="s">
        <v>119</v>
      </c>
      <c r="AW349" s="11" t="s">
        <v>42</v>
      </c>
      <c r="AX349" s="11" t="s">
        <v>86</v>
      </c>
      <c r="AY349" s="251" t="s">
        <v>160</v>
      </c>
    </row>
    <row r="350" s="12" customFormat="1" ht="16.5" customHeight="1">
      <c r="B350" s="252"/>
      <c r="C350" s="253"/>
      <c r="D350" s="253"/>
      <c r="E350" s="254" t="s">
        <v>35</v>
      </c>
      <c r="F350" s="255" t="s">
        <v>173</v>
      </c>
      <c r="G350" s="253"/>
      <c r="H350" s="253"/>
      <c r="I350" s="253"/>
      <c r="J350" s="253"/>
      <c r="K350" s="256">
        <v>47</v>
      </c>
      <c r="L350" s="253"/>
      <c r="M350" s="253"/>
      <c r="N350" s="253"/>
      <c r="O350" s="253"/>
      <c r="P350" s="253"/>
      <c r="Q350" s="253"/>
      <c r="R350" s="257"/>
      <c r="T350" s="258"/>
      <c r="U350" s="253"/>
      <c r="V350" s="253"/>
      <c r="W350" s="253"/>
      <c r="X350" s="253"/>
      <c r="Y350" s="253"/>
      <c r="Z350" s="253"/>
      <c r="AA350" s="259"/>
      <c r="AT350" s="260" t="s">
        <v>168</v>
      </c>
      <c r="AU350" s="260" t="s">
        <v>119</v>
      </c>
      <c r="AV350" s="12" t="s">
        <v>174</v>
      </c>
      <c r="AW350" s="12" t="s">
        <v>42</v>
      </c>
      <c r="AX350" s="12" t="s">
        <v>86</v>
      </c>
      <c r="AY350" s="260" t="s">
        <v>160</v>
      </c>
    </row>
    <row r="351" s="13" customFormat="1" ht="16.5" customHeight="1">
      <c r="B351" s="261"/>
      <c r="C351" s="262"/>
      <c r="D351" s="262"/>
      <c r="E351" s="263" t="s">
        <v>35</v>
      </c>
      <c r="F351" s="264" t="s">
        <v>175</v>
      </c>
      <c r="G351" s="262"/>
      <c r="H351" s="262"/>
      <c r="I351" s="262"/>
      <c r="J351" s="262"/>
      <c r="K351" s="265">
        <v>757</v>
      </c>
      <c r="L351" s="262"/>
      <c r="M351" s="262"/>
      <c r="N351" s="262"/>
      <c r="O351" s="262"/>
      <c r="P351" s="262"/>
      <c r="Q351" s="262"/>
      <c r="R351" s="266"/>
      <c r="T351" s="267"/>
      <c r="U351" s="262"/>
      <c r="V351" s="262"/>
      <c r="W351" s="262"/>
      <c r="X351" s="262"/>
      <c r="Y351" s="262"/>
      <c r="Z351" s="262"/>
      <c r="AA351" s="268"/>
      <c r="AT351" s="269" t="s">
        <v>168</v>
      </c>
      <c r="AU351" s="269" t="s">
        <v>119</v>
      </c>
      <c r="AV351" s="13" t="s">
        <v>165</v>
      </c>
      <c r="AW351" s="13" t="s">
        <v>42</v>
      </c>
      <c r="AX351" s="13" t="s">
        <v>94</v>
      </c>
      <c r="AY351" s="269" t="s">
        <v>160</v>
      </c>
    </row>
    <row r="352" s="1" customFormat="1" ht="25.5" customHeight="1">
      <c r="B352" s="49"/>
      <c r="C352" s="273" t="s">
        <v>506</v>
      </c>
      <c r="D352" s="273" t="s">
        <v>245</v>
      </c>
      <c r="E352" s="274" t="s">
        <v>507</v>
      </c>
      <c r="F352" s="275" t="s">
        <v>508</v>
      </c>
      <c r="G352" s="275"/>
      <c r="H352" s="275"/>
      <c r="I352" s="275"/>
      <c r="J352" s="276" t="s">
        <v>198</v>
      </c>
      <c r="K352" s="277">
        <v>757</v>
      </c>
      <c r="L352" s="278">
        <v>0</v>
      </c>
      <c r="M352" s="279"/>
      <c r="N352" s="280">
        <f>ROUND(L352*K352,2)</f>
        <v>0</v>
      </c>
      <c r="O352" s="229"/>
      <c r="P352" s="229"/>
      <c r="Q352" s="229"/>
      <c r="R352" s="51"/>
      <c r="T352" s="230" t="s">
        <v>35</v>
      </c>
      <c r="U352" s="59" t="s">
        <v>51</v>
      </c>
      <c r="V352" s="50"/>
      <c r="W352" s="231">
        <f>V352*K352</f>
        <v>0</v>
      </c>
      <c r="X352" s="231">
        <v>0.024</v>
      </c>
      <c r="Y352" s="231">
        <f>X352*K352</f>
        <v>18.167999999999999</v>
      </c>
      <c r="Z352" s="231">
        <v>0</v>
      </c>
      <c r="AA352" s="232">
        <f>Z352*K352</f>
        <v>0</v>
      </c>
      <c r="AR352" s="24" t="s">
        <v>215</v>
      </c>
      <c r="AT352" s="24" t="s">
        <v>245</v>
      </c>
      <c r="AU352" s="24" t="s">
        <v>119</v>
      </c>
      <c r="AY352" s="24" t="s">
        <v>160</v>
      </c>
      <c r="BE352" s="145">
        <f>IF(U352="základní",N352,0)</f>
        <v>0</v>
      </c>
      <c r="BF352" s="145">
        <f>IF(U352="snížená",N352,0)</f>
        <v>0</v>
      </c>
      <c r="BG352" s="145">
        <f>IF(U352="zákl. přenesená",N352,0)</f>
        <v>0</v>
      </c>
      <c r="BH352" s="145">
        <f>IF(U352="sníž. přenesená",N352,0)</f>
        <v>0</v>
      </c>
      <c r="BI352" s="145">
        <f>IF(U352="nulová",N352,0)</f>
        <v>0</v>
      </c>
      <c r="BJ352" s="24" t="s">
        <v>94</v>
      </c>
      <c r="BK352" s="145">
        <f>ROUND(L352*K352,2)</f>
        <v>0</v>
      </c>
      <c r="BL352" s="24" t="s">
        <v>165</v>
      </c>
      <c r="BM352" s="24" t="s">
        <v>509</v>
      </c>
    </row>
    <row r="353" s="1" customFormat="1" ht="38.25" customHeight="1">
      <c r="B353" s="49"/>
      <c r="C353" s="222" t="s">
        <v>510</v>
      </c>
      <c r="D353" s="222" t="s">
        <v>161</v>
      </c>
      <c r="E353" s="223" t="s">
        <v>511</v>
      </c>
      <c r="F353" s="224" t="s">
        <v>512</v>
      </c>
      <c r="G353" s="224"/>
      <c r="H353" s="224"/>
      <c r="I353" s="224"/>
      <c r="J353" s="225" t="s">
        <v>198</v>
      </c>
      <c r="K353" s="226">
        <v>166.80000000000001</v>
      </c>
      <c r="L353" s="227">
        <v>0</v>
      </c>
      <c r="M353" s="228"/>
      <c r="N353" s="229">
        <f>ROUND(L353*K353,2)</f>
        <v>0</v>
      </c>
      <c r="O353" s="229"/>
      <c r="P353" s="229"/>
      <c r="Q353" s="229"/>
      <c r="R353" s="51"/>
      <c r="T353" s="230" t="s">
        <v>35</v>
      </c>
      <c r="U353" s="59" t="s">
        <v>51</v>
      </c>
      <c r="V353" s="50"/>
      <c r="W353" s="231">
        <f>V353*K353</f>
        <v>0</v>
      </c>
      <c r="X353" s="231">
        <v>3.0000000000000001E-05</v>
      </c>
      <c r="Y353" s="231">
        <f>X353*K353</f>
        <v>0.0050040000000000006</v>
      </c>
      <c r="Z353" s="231">
        <v>0</v>
      </c>
      <c r="AA353" s="232">
        <f>Z353*K353</f>
        <v>0</v>
      </c>
      <c r="AR353" s="24" t="s">
        <v>165</v>
      </c>
      <c r="AT353" s="24" t="s">
        <v>161</v>
      </c>
      <c r="AU353" s="24" t="s">
        <v>119</v>
      </c>
      <c r="AY353" s="24" t="s">
        <v>160</v>
      </c>
      <c r="BE353" s="145">
        <f>IF(U353="základní",N353,0)</f>
        <v>0</v>
      </c>
      <c r="BF353" s="145">
        <f>IF(U353="snížená",N353,0)</f>
        <v>0</v>
      </c>
      <c r="BG353" s="145">
        <f>IF(U353="zákl. přenesená",N353,0)</f>
        <v>0</v>
      </c>
      <c r="BH353" s="145">
        <f>IF(U353="sníž. přenesená",N353,0)</f>
        <v>0</v>
      </c>
      <c r="BI353" s="145">
        <f>IF(U353="nulová",N353,0)</f>
        <v>0</v>
      </c>
      <c r="BJ353" s="24" t="s">
        <v>94</v>
      </c>
      <c r="BK353" s="145">
        <f>ROUND(L353*K353,2)</f>
        <v>0</v>
      </c>
      <c r="BL353" s="24" t="s">
        <v>165</v>
      </c>
      <c r="BM353" s="24" t="s">
        <v>513</v>
      </c>
    </row>
    <row r="354" s="1" customFormat="1" ht="16.5" customHeight="1">
      <c r="B354" s="49"/>
      <c r="C354" s="273" t="s">
        <v>514</v>
      </c>
      <c r="D354" s="273" t="s">
        <v>245</v>
      </c>
      <c r="E354" s="274" t="s">
        <v>515</v>
      </c>
      <c r="F354" s="275" t="s">
        <v>516</v>
      </c>
      <c r="G354" s="275"/>
      <c r="H354" s="275"/>
      <c r="I354" s="275"/>
      <c r="J354" s="276" t="s">
        <v>198</v>
      </c>
      <c r="K354" s="277">
        <v>166.80000000000001</v>
      </c>
      <c r="L354" s="278">
        <v>0</v>
      </c>
      <c r="M354" s="279"/>
      <c r="N354" s="280">
        <f>ROUND(L354*K354,2)</f>
        <v>0</v>
      </c>
      <c r="O354" s="229"/>
      <c r="P354" s="229"/>
      <c r="Q354" s="229"/>
      <c r="R354" s="51"/>
      <c r="T354" s="230" t="s">
        <v>35</v>
      </c>
      <c r="U354" s="59" t="s">
        <v>51</v>
      </c>
      <c r="V354" s="50"/>
      <c r="W354" s="231">
        <f>V354*K354</f>
        <v>0</v>
      </c>
      <c r="X354" s="231">
        <v>0.019400000000000001</v>
      </c>
      <c r="Y354" s="231">
        <f>X354*K354</f>
        <v>3.2359200000000001</v>
      </c>
      <c r="Z354" s="231">
        <v>0</v>
      </c>
      <c r="AA354" s="232">
        <f>Z354*K354</f>
        <v>0</v>
      </c>
      <c r="AR354" s="24" t="s">
        <v>215</v>
      </c>
      <c r="AT354" s="24" t="s">
        <v>245</v>
      </c>
      <c r="AU354" s="24" t="s">
        <v>119</v>
      </c>
      <c r="AY354" s="24" t="s">
        <v>160</v>
      </c>
      <c r="BE354" s="145">
        <f>IF(U354="základní",N354,0)</f>
        <v>0</v>
      </c>
      <c r="BF354" s="145">
        <f>IF(U354="snížená",N354,0)</f>
        <v>0</v>
      </c>
      <c r="BG354" s="145">
        <f>IF(U354="zákl. přenesená",N354,0)</f>
        <v>0</v>
      </c>
      <c r="BH354" s="145">
        <f>IF(U354="sníž. přenesená",N354,0)</f>
        <v>0</v>
      </c>
      <c r="BI354" s="145">
        <f>IF(U354="nulová",N354,0)</f>
        <v>0</v>
      </c>
      <c r="BJ354" s="24" t="s">
        <v>94</v>
      </c>
      <c r="BK354" s="145">
        <f>ROUND(L354*K354,2)</f>
        <v>0</v>
      </c>
      <c r="BL354" s="24" t="s">
        <v>165</v>
      </c>
      <c r="BM354" s="24" t="s">
        <v>517</v>
      </c>
    </row>
    <row r="355" s="1" customFormat="1" ht="25.5" customHeight="1">
      <c r="B355" s="49"/>
      <c r="C355" s="222" t="s">
        <v>518</v>
      </c>
      <c r="D355" s="222" t="s">
        <v>161</v>
      </c>
      <c r="E355" s="223" t="s">
        <v>519</v>
      </c>
      <c r="F355" s="224" t="s">
        <v>520</v>
      </c>
      <c r="G355" s="224"/>
      <c r="H355" s="224"/>
      <c r="I355" s="224"/>
      <c r="J355" s="225" t="s">
        <v>209</v>
      </c>
      <c r="K355" s="226">
        <v>7.5700000000000003</v>
      </c>
      <c r="L355" s="227">
        <v>0</v>
      </c>
      <c r="M355" s="228"/>
      <c r="N355" s="229">
        <f>ROUND(L355*K355,2)</f>
        <v>0</v>
      </c>
      <c r="O355" s="229"/>
      <c r="P355" s="229"/>
      <c r="Q355" s="229"/>
      <c r="R355" s="51"/>
      <c r="T355" s="230" t="s">
        <v>35</v>
      </c>
      <c r="U355" s="59" t="s">
        <v>51</v>
      </c>
      <c r="V355" s="50"/>
      <c r="W355" s="231">
        <f>V355*K355</f>
        <v>0</v>
      </c>
      <c r="X355" s="231">
        <v>2.2563399999999998</v>
      </c>
      <c r="Y355" s="231">
        <f>X355*K355</f>
        <v>17.080493799999999</v>
      </c>
      <c r="Z355" s="231">
        <v>0</v>
      </c>
      <c r="AA355" s="232">
        <f>Z355*K355</f>
        <v>0</v>
      </c>
      <c r="AR355" s="24" t="s">
        <v>165</v>
      </c>
      <c r="AT355" s="24" t="s">
        <v>161</v>
      </c>
      <c r="AU355" s="24" t="s">
        <v>119</v>
      </c>
      <c r="AY355" s="24" t="s">
        <v>160</v>
      </c>
      <c r="BE355" s="145">
        <f>IF(U355="základní",N355,0)</f>
        <v>0</v>
      </c>
      <c r="BF355" s="145">
        <f>IF(U355="snížená",N355,0)</f>
        <v>0</v>
      </c>
      <c r="BG355" s="145">
        <f>IF(U355="zákl. přenesená",N355,0)</f>
        <v>0</v>
      </c>
      <c r="BH355" s="145">
        <f>IF(U355="sníž. přenesená",N355,0)</f>
        <v>0</v>
      </c>
      <c r="BI355" s="145">
        <f>IF(U355="nulová",N355,0)</f>
        <v>0</v>
      </c>
      <c r="BJ355" s="24" t="s">
        <v>94</v>
      </c>
      <c r="BK355" s="145">
        <f>ROUND(L355*K355,2)</f>
        <v>0</v>
      </c>
      <c r="BL355" s="24" t="s">
        <v>165</v>
      </c>
      <c r="BM355" s="24" t="s">
        <v>521</v>
      </c>
    </row>
    <row r="356" s="10" customFormat="1" ht="16.5" customHeight="1">
      <c r="B356" s="233"/>
      <c r="C356" s="234"/>
      <c r="D356" s="234"/>
      <c r="E356" s="235" t="s">
        <v>35</v>
      </c>
      <c r="F356" s="236" t="s">
        <v>522</v>
      </c>
      <c r="G356" s="237"/>
      <c r="H356" s="237"/>
      <c r="I356" s="237"/>
      <c r="J356" s="234"/>
      <c r="K356" s="235" t="s">
        <v>35</v>
      </c>
      <c r="L356" s="234"/>
      <c r="M356" s="234"/>
      <c r="N356" s="234"/>
      <c r="O356" s="234"/>
      <c r="P356" s="234"/>
      <c r="Q356" s="234"/>
      <c r="R356" s="238"/>
      <c r="T356" s="239"/>
      <c r="U356" s="234"/>
      <c r="V356" s="234"/>
      <c r="W356" s="234"/>
      <c r="X356" s="234"/>
      <c r="Y356" s="234"/>
      <c r="Z356" s="234"/>
      <c r="AA356" s="240"/>
      <c r="AT356" s="241" t="s">
        <v>168</v>
      </c>
      <c r="AU356" s="241" t="s">
        <v>119</v>
      </c>
      <c r="AV356" s="10" t="s">
        <v>94</v>
      </c>
      <c r="AW356" s="10" t="s">
        <v>42</v>
      </c>
      <c r="AX356" s="10" t="s">
        <v>86</v>
      </c>
      <c r="AY356" s="241" t="s">
        <v>160</v>
      </c>
    </row>
    <row r="357" s="11" customFormat="1" ht="16.5" customHeight="1">
      <c r="B357" s="243"/>
      <c r="C357" s="244"/>
      <c r="D357" s="244"/>
      <c r="E357" s="245" t="s">
        <v>35</v>
      </c>
      <c r="F357" s="246" t="s">
        <v>523</v>
      </c>
      <c r="G357" s="244"/>
      <c r="H357" s="244"/>
      <c r="I357" s="244"/>
      <c r="J357" s="244"/>
      <c r="K357" s="247">
        <v>7.5700000000000003</v>
      </c>
      <c r="L357" s="244"/>
      <c r="M357" s="244"/>
      <c r="N357" s="244"/>
      <c r="O357" s="244"/>
      <c r="P357" s="244"/>
      <c r="Q357" s="244"/>
      <c r="R357" s="248"/>
      <c r="T357" s="249"/>
      <c r="U357" s="244"/>
      <c r="V357" s="244"/>
      <c r="W357" s="244"/>
      <c r="X357" s="244"/>
      <c r="Y357" s="244"/>
      <c r="Z357" s="244"/>
      <c r="AA357" s="250"/>
      <c r="AT357" s="251" t="s">
        <v>168</v>
      </c>
      <c r="AU357" s="251" t="s">
        <v>119</v>
      </c>
      <c r="AV357" s="11" t="s">
        <v>119</v>
      </c>
      <c r="AW357" s="11" t="s">
        <v>42</v>
      </c>
      <c r="AX357" s="11" t="s">
        <v>86</v>
      </c>
      <c r="AY357" s="251" t="s">
        <v>160</v>
      </c>
    </row>
    <row r="358" s="13" customFormat="1" ht="16.5" customHeight="1">
      <c r="B358" s="261"/>
      <c r="C358" s="262"/>
      <c r="D358" s="262"/>
      <c r="E358" s="263" t="s">
        <v>35</v>
      </c>
      <c r="F358" s="264" t="s">
        <v>175</v>
      </c>
      <c r="G358" s="262"/>
      <c r="H358" s="262"/>
      <c r="I358" s="262"/>
      <c r="J358" s="262"/>
      <c r="K358" s="265">
        <v>7.5700000000000003</v>
      </c>
      <c r="L358" s="262"/>
      <c r="M358" s="262"/>
      <c r="N358" s="262"/>
      <c r="O358" s="262"/>
      <c r="P358" s="262"/>
      <c r="Q358" s="262"/>
      <c r="R358" s="266"/>
      <c r="T358" s="267"/>
      <c r="U358" s="262"/>
      <c r="V358" s="262"/>
      <c r="W358" s="262"/>
      <c r="X358" s="262"/>
      <c r="Y358" s="262"/>
      <c r="Z358" s="262"/>
      <c r="AA358" s="268"/>
      <c r="AT358" s="269" t="s">
        <v>168</v>
      </c>
      <c r="AU358" s="269" t="s">
        <v>119</v>
      </c>
      <c r="AV358" s="13" t="s">
        <v>165</v>
      </c>
      <c r="AW358" s="13" t="s">
        <v>42</v>
      </c>
      <c r="AX358" s="13" t="s">
        <v>94</v>
      </c>
      <c r="AY358" s="269" t="s">
        <v>160</v>
      </c>
    </row>
    <row r="359" s="1" customFormat="1" ht="38.25" customHeight="1">
      <c r="B359" s="49"/>
      <c r="C359" s="222" t="s">
        <v>524</v>
      </c>
      <c r="D359" s="222" t="s">
        <v>161</v>
      </c>
      <c r="E359" s="223" t="s">
        <v>525</v>
      </c>
      <c r="F359" s="224" t="s">
        <v>526</v>
      </c>
      <c r="G359" s="224"/>
      <c r="H359" s="224"/>
      <c r="I359" s="224"/>
      <c r="J359" s="225" t="s">
        <v>198</v>
      </c>
      <c r="K359" s="226">
        <v>32</v>
      </c>
      <c r="L359" s="227">
        <v>0</v>
      </c>
      <c r="M359" s="228"/>
      <c r="N359" s="229">
        <f>ROUND(L359*K359,2)</f>
        <v>0</v>
      </c>
      <c r="O359" s="229"/>
      <c r="P359" s="229"/>
      <c r="Q359" s="229"/>
      <c r="R359" s="51"/>
      <c r="T359" s="230" t="s">
        <v>35</v>
      </c>
      <c r="U359" s="59" t="s">
        <v>51</v>
      </c>
      <c r="V359" s="50"/>
      <c r="W359" s="231">
        <f>V359*K359</f>
        <v>0</v>
      </c>
      <c r="X359" s="231">
        <v>0</v>
      </c>
      <c r="Y359" s="231">
        <f>X359*K359</f>
        <v>0</v>
      </c>
      <c r="Z359" s="231">
        <v>0</v>
      </c>
      <c r="AA359" s="232">
        <f>Z359*K359</f>
        <v>0</v>
      </c>
      <c r="AR359" s="24" t="s">
        <v>165</v>
      </c>
      <c r="AT359" s="24" t="s">
        <v>161</v>
      </c>
      <c r="AU359" s="24" t="s">
        <v>119</v>
      </c>
      <c r="AY359" s="24" t="s">
        <v>160</v>
      </c>
      <c r="BE359" s="145">
        <f>IF(U359="základní",N359,0)</f>
        <v>0</v>
      </c>
      <c r="BF359" s="145">
        <f>IF(U359="snížená",N359,0)</f>
        <v>0</v>
      </c>
      <c r="BG359" s="145">
        <f>IF(U359="zákl. přenesená",N359,0)</f>
        <v>0</v>
      </c>
      <c r="BH359" s="145">
        <f>IF(U359="sníž. přenesená",N359,0)</f>
        <v>0</v>
      </c>
      <c r="BI359" s="145">
        <f>IF(U359="nulová",N359,0)</f>
        <v>0</v>
      </c>
      <c r="BJ359" s="24" t="s">
        <v>94</v>
      </c>
      <c r="BK359" s="145">
        <f>ROUND(L359*K359,2)</f>
        <v>0</v>
      </c>
      <c r="BL359" s="24" t="s">
        <v>165</v>
      </c>
      <c r="BM359" s="24" t="s">
        <v>527</v>
      </c>
    </row>
    <row r="360" s="1" customFormat="1" ht="16.5" customHeight="1">
      <c r="B360" s="49"/>
      <c r="C360" s="50"/>
      <c r="D360" s="50"/>
      <c r="E360" s="50"/>
      <c r="F360" s="270" t="s">
        <v>528</v>
      </c>
      <c r="G360" s="70"/>
      <c r="H360" s="70"/>
      <c r="I360" s="70"/>
      <c r="J360" s="50"/>
      <c r="K360" s="50"/>
      <c r="L360" s="50"/>
      <c r="M360" s="50"/>
      <c r="N360" s="50"/>
      <c r="O360" s="50"/>
      <c r="P360" s="50"/>
      <c r="Q360" s="50"/>
      <c r="R360" s="51"/>
      <c r="T360" s="193"/>
      <c r="U360" s="50"/>
      <c r="V360" s="50"/>
      <c r="W360" s="50"/>
      <c r="X360" s="50"/>
      <c r="Y360" s="50"/>
      <c r="Z360" s="50"/>
      <c r="AA360" s="103"/>
      <c r="AT360" s="24" t="s">
        <v>212</v>
      </c>
      <c r="AU360" s="24" t="s">
        <v>119</v>
      </c>
    </row>
    <row r="361" s="10" customFormat="1" ht="25.5" customHeight="1">
      <c r="B361" s="233"/>
      <c r="C361" s="234"/>
      <c r="D361" s="234"/>
      <c r="E361" s="235" t="s">
        <v>35</v>
      </c>
      <c r="F361" s="242" t="s">
        <v>529</v>
      </c>
      <c r="G361" s="234"/>
      <c r="H361" s="234"/>
      <c r="I361" s="234"/>
      <c r="J361" s="234"/>
      <c r="K361" s="235" t="s">
        <v>35</v>
      </c>
      <c r="L361" s="234"/>
      <c r="M361" s="234"/>
      <c r="N361" s="234"/>
      <c r="O361" s="234"/>
      <c r="P361" s="234"/>
      <c r="Q361" s="234"/>
      <c r="R361" s="238"/>
      <c r="T361" s="239"/>
      <c r="U361" s="234"/>
      <c r="V361" s="234"/>
      <c r="W361" s="234"/>
      <c r="X361" s="234"/>
      <c r="Y361" s="234"/>
      <c r="Z361" s="234"/>
      <c r="AA361" s="240"/>
      <c r="AT361" s="241" t="s">
        <v>168</v>
      </c>
      <c r="AU361" s="241" t="s">
        <v>119</v>
      </c>
      <c r="AV361" s="10" t="s">
        <v>94</v>
      </c>
      <c r="AW361" s="10" t="s">
        <v>42</v>
      </c>
      <c r="AX361" s="10" t="s">
        <v>86</v>
      </c>
      <c r="AY361" s="241" t="s">
        <v>160</v>
      </c>
    </row>
    <row r="362" s="11" customFormat="1" ht="16.5" customHeight="1">
      <c r="B362" s="243"/>
      <c r="C362" s="244"/>
      <c r="D362" s="244"/>
      <c r="E362" s="245" t="s">
        <v>35</v>
      </c>
      <c r="F362" s="246" t="s">
        <v>329</v>
      </c>
      <c r="G362" s="244"/>
      <c r="H362" s="244"/>
      <c r="I362" s="244"/>
      <c r="J362" s="244"/>
      <c r="K362" s="247">
        <v>32</v>
      </c>
      <c r="L362" s="244"/>
      <c r="M362" s="244"/>
      <c r="N362" s="244"/>
      <c r="O362" s="244"/>
      <c r="P362" s="244"/>
      <c r="Q362" s="244"/>
      <c r="R362" s="248"/>
      <c r="T362" s="249"/>
      <c r="U362" s="244"/>
      <c r="V362" s="244"/>
      <c r="W362" s="244"/>
      <c r="X362" s="244"/>
      <c r="Y362" s="244"/>
      <c r="Z362" s="244"/>
      <c r="AA362" s="250"/>
      <c r="AT362" s="251" t="s">
        <v>168</v>
      </c>
      <c r="AU362" s="251" t="s">
        <v>119</v>
      </c>
      <c r="AV362" s="11" t="s">
        <v>119</v>
      </c>
      <c r="AW362" s="11" t="s">
        <v>42</v>
      </c>
      <c r="AX362" s="11" t="s">
        <v>86</v>
      </c>
      <c r="AY362" s="251" t="s">
        <v>160</v>
      </c>
    </row>
    <row r="363" s="13" customFormat="1" ht="16.5" customHeight="1">
      <c r="B363" s="261"/>
      <c r="C363" s="262"/>
      <c r="D363" s="262"/>
      <c r="E363" s="263" t="s">
        <v>35</v>
      </c>
      <c r="F363" s="264" t="s">
        <v>175</v>
      </c>
      <c r="G363" s="262"/>
      <c r="H363" s="262"/>
      <c r="I363" s="262"/>
      <c r="J363" s="262"/>
      <c r="K363" s="265">
        <v>32</v>
      </c>
      <c r="L363" s="262"/>
      <c r="M363" s="262"/>
      <c r="N363" s="262"/>
      <c r="O363" s="262"/>
      <c r="P363" s="262"/>
      <c r="Q363" s="262"/>
      <c r="R363" s="266"/>
      <c r="T363" s="267"/>
      <c r="U363" s="262"/>
      <c r="V363" s="262"/>
      <c r="W363" s="262"/>
      <c r="X363" s="262"/>
      <c r="Y363" s="262"/>
      <c r="Z363" s="262"/>
      <c r="AA363" s="268"/>
      <c r="AT363" s="269" t="s">
        <v>168</v>
      </c>
      <c r="AU363" s="269" t="s">
        <v>119</v>
      </c>
      <c r="AV363" s="13" t="s">
        <v>165</v>
      </c>
      <c r="AW363" s="13" t="s">
        <v>42</v>
      </c>
      <c r="AX363" s="13" t="s">
        <v>94</v>
      </c>
      <c r="AY363" s="269" t="s">
        <v>160</v>
      </c>
    </row>
    <row r="364" s="9" customFormat="1" ht="29.88" customHeight="1">
      <c r="B364" s="209"/>
      <c r="C364" s="210"/>
      <c r="D364" s="219" t="s">
        <v>134</v>
      </c>
      <c r="E364" s="219"/>
      <c r="F364" s="219"/>
      <c r="G364" s="219"/>
      <c r="H364" s="219"/>
      <c r="I364" s="219"/>
      <c r="J364" s="219"/>
      <c r="K364" s="219"/>
      <c r="L364" s="219"/>
      <c r="M364" s="219"/>
      <c r="N364" s="220">
        <f>BK364</f>
        <v>0</v>
      </c>
      <c r="O364" s="221"/>
      <c r="P364" s="221"/>
      <c r="Q364" s="221"/>
      <c r="R364" s="212"/>
      <c r="T364" s="213"/>
      <c r="U364" s="210"/>
      <c r="V364" s="210"/>
      <c r="W364" s="214">
        <f>SUM(W365:W371)</f>
        <v>0</v>
      </c>
      <c r="X364" s="210"/>
      <c r="Y364" s="214">
        <f>SUM(Y365:Y371)</f>
        <v>0</v>
      </c>
      <c r="Z364" s="210"/>
      <c r="AA364" s="215">
        <f>SUM(AA365:AA371)</f>
        <v>0</v>
      </c>
      <c r="AR364" s="216" t="s">
        <v>94</v>
      </c>
      <c r="AT364" s="217" t="s">
        <v>85</v>
      </c>
      <c r="AU364" s="217" t="s">
        <v>94</v>
      </c>
      <c r="AY364" s="216" t="s">
        <v>160</v>
      </c>
      <c r="BK364" s="218">
        <f>SUM(BK365:BK371)</f>
        <v>0</v>
      </c>
    </row>
    <row r="365" s="1" customFormat="1" ht="38.25" customHeight="1">
      <c r="B365" s="49"/>
      <c r="C365" s="222" t="s">
        <v>530</v>
      </c>
      <c r="D365" s="222" t="s">
        <v>161</v>
      </c>
      <c r="E365" s="223" t="s">
        <v>531</v>
      </c>
      <c r="F365" s="224" t="s">
        <v>532</v>
      </c>
      <c r="G365" s="224"/>
      <c r="H365" s="224"/>
      <c r="I365" s="224"/>
      <c r="J365" s="225" t="s">
        <v>372</v>
      </c>
      <c r="K365" s="226">
        <v>498.95699999999999</v>
      </c>
      <c r="L365" s="227">
        <v>0</v>
      </c>
      <c r="M365" s="228"/>
      <c r="N365" s="229">
        <f>ROUND(L365*K365,2)</f>
        <v>0</v>
      </c>
      <c r="O365" s="229"/>
      <c r="P365" s="229"/>
      <c r="Q365" s="229"/>
      <c r="R365" s="51"/>
      <c r="T365" s="230" t="s">
        <v>35</v>
      </c>
      <c r="U365" s="59" t="s">
        <v>51</v>
      </c>
      <c r="V365" s="50"/>
      <c r="W365" s="231">
        <f>V365*K365</f>
        <v>0</v>
      </c>
      <c r="X365" s="231">
        <v>0</v>
      </c>
      <c r="Y365" s="231">
        <f>X365*K365</f>
        <v>0</v>
      </c>
      <c r="Z365" s="231">
        <v>0</v>
      </c>
      <c r="AA365" s="232">
        <f>Z365*K365</f>
        <v>0</v>
      </c>
      <c r="AR365" s="24" t="s">
        <v>165</v>
      </c>
      <c r="AT365" s="24" t="s">
        <v>161</v>
      </c>
      <c r="AU365" s="24" t="s">
        <v>119</v>
      </c>
      <c r="AY365" s="24" t="s">
        <v>160</v>
      </c>
      <c r="BE365" s="145">
        <f>IF(U365="základní",N365,0)</f>
        <v>0</v>
      </c>
      <c r="BF365" s="145">
        <f>IF(U365="snížená",N365,0)</f>
        <v>0</v>
      </c>
      <c r="BG365" s="145">
        <f>IF(U365="zákl. přenesená",N365,0)</f>
        <v>0</v>
      </c>
      <c r="BH365" s="145">
        <f>IF(U365="sníž. přenesená",N365,0)</f>
        <v>0</v>
      </c>
      <c r="BI365" s="145">
        <f>IF(U365="nulová",N365,0)</f>
        <v>0</v>
      </c>
      <c r="BJ365" s="24" t="s">
        <v>94</v>
      </c>
      <c r="BK365" s="145">
        <f>ROUND(L365*K365,2)</f>
        <v>0</v>
      </c>
      <c r="BL365" s="24" t="s">
        <v>165</v>
      </c>
      <c r="BM365" s="24" t="s">
        <v>533</v>
      </c>
    </row>
    <row r="366" s="1" customFormat="1" ht="25.5" customHeight="1">
      <c r="B366" s="49"/>
      <c r="C366" s="222" t="s">
        <v>534</v>
      </c>
      <c r="D366" s="222" t="s">
        <v>161</v>
      </c>
      <c r="E366" s="223" t="s">
        <v>535</v>
      </c>
      <c r="F366" s="224" t="s">
        <v>536</v>
      </c>
      <c r="G366" s="224"/>
      <c r="H366" s="224"/>
      <c r="I366" s="224"/>
      <c r="J366" s="225" t="s">
        <v>372</v>
      </c>
      <c r="K366" s="226">
        <v>12473.924999999999</v>
      </c>
      <c r="L366" s="227">
        <v>0</v>
      </c>
      <c r="M366" s="228"/>
      <c r="N366" s="229">
        <f>ROUND(L366*K366,2)</f>
        <v>0</v>
      </c>
      <c r="O366" s="229"/>
      <c r="P366" s="229"/>
      <c r="Q366" s="229"/>
      <c r="R366" s="51"/>
      <c r="T366" s="230" t="s">
        <v>35</v>
      </c>
      <c r="U366" s="59" t="s">
        <v>51</v>
      </c>
      <c r="V366" s="50"/>
      <c r="W366" s="231">
        <f>V366*K366</f>
        <v>0</v>
      </c>
      <c r="X366" s="231">
        <v>0</v>
      </c>
      <c r="Y366" s="231">
        <f>X366*K366</f>
        <v>0</v>
      </c>
      <c r="Z366" s="231">
        <v>0</v>
      </c>
      <c r="AA366" s="232">
        <f>Z366*K366</f>
        <v>0</v>
      </c>
      <c r="AR366" s="24" t="s">
        <v>165</v>
      </c>
      <c r="AT366" s="24" t="s">
        <v>161</v>
      </c>
      <c r="AU366" s="24" t="s">
        <v>119</v>
      </c>
      <c r="AY366" s="24" t="s">
        <v>160</v>
      </c>
      <c r="BE366" s="145">
        <f>IF(U366="základní",N366,0)</f>
        <v>0</v>
      </c>
      <c r="BF366" s="145">
        <f>IF(U366="snížená",N366,0)</f>
        <v>0</v>
      </c>
      <c r="BG366" s="145">
        <f>IF(U366="zákl. přenesená",N366,0)</f>
        <v>0</v>
      </c>
      <c r="BH366" s="145">
        <f>IF(U366="sníž. přenesená",N366,0)</f>
        <v>0</v>
      </c>
      <c r="BI366" s="145">
        <f>IF(U366="nulová",N366,0)</f>
        <v>0</v>
      </c>
      <c r="BJ366" s="24" t="s">
        <v>94</v>
      </c>
      <c r="BK366" s="145">
        <f>ROUND(L366*K366,2)</f>
        <v>0</v>
      </c>
      <c r="BL366" s="24" t="s">
        <v>165</v>
      </c>
      <c r="BM366" s="24" t="s">
        <v>537</v>
      </c>
    </row>
    <row r="367" s="11" customFormat="1" ht="16.5" customHeight="1">
      <c r="B367" s="243"/>
      <c r="C367" s="244"/>
      <c r="D367" s="244"/>
      <c r="E367" s="245" t="s">
        <v>35</v>
      </c>
      <c r="F367" s="271" t="s">
        <v>538</v>
      </c>
      <c r="G367" s="272"/>
      <c r="H367" s="272"/>
      <c r="I367" s="272"/>
      <c r="J367" s="244"/>
      <c r="K367" s="247">
        <v>12473.924999999999</v>
      </c>
      <c r="L367" s="244"/>
      <c r="M367" s="244"/>
      <c r="N367" s="244"/>
      <c r="O367" s="244"/>
      <c r="P367" s="244"/>
      <c r="Q367" s="244"/>
      <c r="R367" s="248"/>
      <c r="T367" s="249"/>
      <c r="U367" s="244"/>
      <c r="V367" s="244"/>
      <c r="W367" s="244"/>
      <c r="X367" s="244"/>
      <c r="Y367" s="244"/>
      <c r="Z367" s="244"/>
      <c r="AA367" s="250"/>
      <c r="AT367" s="251" t="s">
        <v>168</v>
      </c>
      <c r="AU367" s="251" t="s">
        <v>119</v>
      </c>
      <c r="AV367" s="11" t="s">
        <v>119</v>
      </c>
      <c r="AW367" s="11" t="s">
        <v>42</v>
      </c>
      <c r="AX367" s="11" t="s">
        <v>86</v>
      </c>
      <c r="AY367" s="251" t="s">
        <v>160</v>
      </c>
    </row>
    <row r="368" s="13" customFormat="1" ht="16.5" customHeight="1">
      <c r="B368" s="261"/>
      <c r="C368" s="262"/>
      <c r="D368" s="262"/>
      <c r="E368" s="263" t="s">
        <v>35</v>
      </c>
      <c r="F368" s="264" t="s">
        <v>175</v>
      </c>
      <c r="G368" s="262"/>
      <c r="H368" s="262"/>
      <c r="I368" s="262"/>
      <c r="J368" s="262"/>
      <c r="K368" s="265">
        <v>12473.924999999999</v>
      </c>
      <c r="L368" s="262"/>
      <c r="M368" s="262"/>
      <c r="N368" s="262"/>
      <c r="O368" s="262"/>
      <c r="P368" s="262"/>
      <c r="Q368" s="262"/>
      <c r="R368" s="266"/>
      <c r="T368" s="267"/>
      <c r="U368" s="262"/>
      <c r="V368" s="262"/>
      <c r="W368" s="262"/>
      <c r="X368" s="262"/>
      <c r="Y368" s="262"/>
      <c r="Z368" s="262"/>
      <c r="AA368" s="268"/>
      <c r="AT368" s="269" t="s">
        <v>168</v>
      </c>
      <c r="AU368" s="269" t="s">
        <v>119</v>
      </c>
      <c r="AV368" s="13" t="s">
        <v>165</v>
      </c>
      <c r="AW368" s="13" t="s">
        <v>42</v>
      </c>
      <c r="AX368" s="13" t="s">
        <v>94</v>
      </c>
      <c r="AY368" s="269" t="s">
        <v>160</v>
      </c>
    </row>
    <row r="369" s="1" customFormat="1" ht="38.25" customHeight="1">
      <c r="B369" s="49"/>
      <c r="C369" s="222" t="s">
        <v>539</v>
      </c>
      <c r="D369" s="222" t="s">
        <v>161</v>
      </c>
      <c r="E369" s="223" t="s">
        <v>540</v>
      </c>
      <c r="F369" s="224" t="s">
        <v>541</v>
      </c>
      <c r="G369" s="224"/>
      <c r="H369" s="224"/>
      <c r="I369" s="224"/>
      <c r="J369" s="225" t="s">
        <v>372</v>
      </c>
      <c r="K369" s="226">
        <v>158.952</v>
      </c>
      <c r="L369" s="227">
        <v>0</v>
      </c>
      <c r="M369" s="228"/>
      <c r="N369" s="229">
        <f>ROUND(L369*K369,2)</f>
        <v>0</v>
      </c>
      <c r="O369" s="229"/>
      <c r="P369" s="229"/>
      <c r="Q369" s="229"/>
      <c r="R369" s="51"/>
      <c r="T369" s="230" t="s">
        <v>35</v>
      </c>
      <c r="U369" s="59" t="s">
        <v>51</v>
      </c>
      <c r="V369" s="50"/>
      <c r="W369" s="231">
        <f>V369*K369</f>
        <v>0</v>
      </c>
      <c r="X369" s="231">
        <v>0</v>
      </c>
      <c r="Y369" s="231">
        <f>X369*K369</f>
        <v>0</v>
      </c>
      <c r="Z369" s="231">
        <v>0</v>
      </c>
      <c r="AA369" s="232">
        <f>Z369*K369</f>
        <v>0</v>
      </c>
      <c r="AR369" s="24" t="s">
        <v>165</v>
      </c>
      <c r="AT369" s="24" t="s">
        <v>161</v>
      </c>
      <c r="AU369" s="24" t="s">
        <v>119</v>
      </c>
      <c r="AY369" s="24" t="s">
        <v>160</v>
      </c>
      <c r="BE369" s="145">
        <f>IF(U369="základní",N369,0)</f>
        <v>0</v>
      </c>
      <c r="BF369" s="145">
        <f>IF(U369="snížená",N369,0)</f>
        <v>0</v>
      </c>
      <c r="BG369" s="145">
        <f>IF(U369="zákl. přenesená",N369,0)</f>
        <v>0</v>
      </c>
      <c r="BH369" s="145">
        <f>IF(U369="sníž. přenesená",N369,0)</f>
        <v>0</v>
      </c>
      <c r="BI369" s="145">
        <f>IF(U369="nulová",N369,0)</f>
        <v>0</v>
      </c>
      <c r="BJ369" s="24" t="s">
        <v>94</v>
      </c>
      <c r="BK369" s="145">
        <f>ROUND(L369*K369,2)</f>
        <v>0</v>
      </c>
      <c r="BL369" s="24" t="s">
        <v>165</v>
      </c>
      <c r="BM369" s="24" t="s">
        <v>542</v>
      </c>
    </row>
    <row r="370" s="1" customFormat="1" ht="38.25" customHeight="1">
      <c r="B370" s="49"/>
      <c r="C370" s="222" t="s">
        <v>543</v>
      </c>
      <c r="D370" s="222" t="s">
        <v>161</v>
      </c>
      <c r="E370" s="223" t="s">
        <v>544</v>
      </c>
      <c r="F370" s="224" t="s">
        <v>545</v>
      </c>
      <c r="G370" s="224"/>
      <c r="H370" s="224"/>
      <c r="I370" s="224"/>
      <c r="J370" s="225" t="s">
        <v>372</v>
      </c>
      <c r="K370" s="226">
        <v>112.595</v>
      </c>
      <c r="L370" s="227">
        <v>0</v>
      </c>
      <c r="M370" s="228"/>
      <c r="N370" s="229">
        <f>ROUND(L370*K370,2)</f>
        <v>0</v>
      </c>
      <c r="O370" s="229"/>
      <c r="P370" s="229"/>
      <c r="Q370" s="229"/>
      <c r="R370" s="51"/>
      <c r="T370" s="230" t="s">
        <v>35</v>
      </c>
      <c r="U370" s="59" t="s">
        <v>51</v>
      </c>
      <c r="V370" s="50"/>
      <c r="W370" s="231">
        <f>V370*K370</f>
        <v>0</v>
      </c>
      <c r="X370" s="231">
        <v>0</v>
      </c>
      <c r="Y370" s="231">
        <f>X370*K370</f>
        <v>0</v>
      </c>
      <c r="Z370" s="231">
        <v>0</v>
      </c>
      <c r="AA370" s="232">
        <f>Z370*K370</f>
        <v>0</v>
      </c>
      <c r="AR370" s="24" t="s">
        <v>165</v>
      </c>
      <c r="AT370" s="24" t="s">
        <v>161</v>
      </c>
      <c r="AU370" s="24" t="s">
        <v>119</v>
      </c>
      <c r="AY370" s="24" t="s">
        <v>160</v>
      </c>
      <c r="BE370" s="145">
        <f>IF(U370="základní",N370,0)</f>
        <v>0</v>
      </c>
      <c r="BF370" s="145">
        <f>IF(U370="snížená",N370,0)</f>
        <v>0</v>
      </c>
      <c r="BG370" s="145">
        <f>IF(U370="zákl. přenesená",N370,0)</f>
        <v>0</v>
      </c>
      <c r="BH370" s="145">
        <f>IF(U370="sníž. přenesená",N370,0)</f>
        <v>0</v>
      </c>
      <c r="BI370" s="145">
        <f>IF(U370="nulová",N370,0)</f>
        <v>0</v>
      </c>
      <c r="BJ370" s="24" t="s">
        <v>94</v>
      </c>
      <c r="BK370" s="145">
        <f>ROUND(L370*K370,2)</f>
        <v>0</v>
      </c>
      <c r="BL370" s="24" t="s">
        <v>165</v>
      </c>
      <c r="BM370" s="24" t="s">
        <v>546</v>
      </c>
    </row>
    <row r="371" s="1" customFormat="1" ht="38.25" customHeight="1">
      <c r="B371" s="49"/>
      <c r="C371" s="222" t="s">
        <v>547</v>
      </c>
      <c r="D371" s="222" t="s">
        <v>161</v>
      </c>
      <c r="E371" s="223" t="s">
        <v>548</v>
      </c>
      <c r="F371" s="224" t="s">
        <v>549</v>
      </c>
      <c r="G371" s="224"/>
      <c r="H371" s="224"/>
      <c r="I371" s="224"/>
      <c r="J371" s="225" t="s">
        <v>372</v>
      </c>
      <c r="K371" s="226">
        <v>227.41</v>
      </c>
      <c r="L371" s="227">
        <v>0</v>
      </c>
      <c r="M371" s="228"/>
      <c r="N371" s="229">
        <f>ROUND(L371*K371,2)</f>
        <v>0</v>
      </c>
      <c r="O371" s="229"/>
      <c r="P371" s="229"/>
      <c r="Q371" s="229"/>
      <c r="R371" s="51"/>
      <c r="T371" s="230" t="s">
        <v>35</v>
      </c>
      <c r="U371" s="59" t="s">
        <v>51</v>
      </c>
      <c r="V371" s="50"/>
      <c r="W371" s="231">
        <f>V371*K371</f>
        <v>0</v>
      </c>
      <c r="X371" s="231">
        <v>0</v>
      </c>
      <c r="Y371" s="231">
        <f>X371*K371</f>
        <v>0</v>
      </c>
      <c r="Z371" s="231">
        <v>0</v>
      </c>
      <c r="AA371" s="232">
        <f>Z371*K371</f>
        <v>0</v>
      </c>
      <c r="AR371" s="24" t="s">
        <v>165</v>
      </c>
      <c r="AT371" s="24" t="s">
        <v>161</v>
      </c>
      <c r="AU371" s="24" t="s">
        <v>119</v>
      </c>
      <c r="AY371" s="24" t="s">
        <v>160</v>
      </c>
      <c r="BE371" s="145">
        <f>IF(U371="základní",N371,0)</f>
        <v>0</v>
      </c>
      <c r="BF371" s="145">
        <f>IF(U371="snížená",N371,0)</f>
        <v>0</v>
      </c>
      <c r="BG371" s="145">
        <f>IF(U371="zákl. přenesená",N371,0)</f>
        <v>0</v>
      </c>
      <c r="BH371" s="145">
        <f>IF(U371="sníž. přenesená",N371,0)</f>
        <v>0</v>
      </c>
      <c r="BI371" s="145">
        <f>IF(U371="nulová",N371,0)</f>
        <v>0</v>
      </c>
      <c r="BJ371" s="24" t="s">
        <v>94</v>
      </c>
      <c r="BK371" s="145">
        <f>ROUND(L371*K371,2)</f>
        <v>0</v>
      </c>
      <c r="BL371" s="24" t="s">
        <v>165</v>
      </c>
      <c r="BM371" s="24" t="s">
        <v>550</v>
      </c>
    </row>
    <row r="372" s="9" customFormat="1" ht="29.88" customHeight="1">
      <c r="B372" s="209"/>
      <c r="C372" s="210"/>
      <c r="D372" s="219" t="s">
        <v>135</v>
      </c>
      <c r="E372" s="219"/>
      <c r="F372" s="219"/>
      <c r="G372" s="219"/>
      <c r="H372" s="219"/>
      <c r="I372" s="219"/>
      <c r="J372" s="219"/>
      <c r="K372" s="219"/>
      <c r="L372" s="219"/>
      <c r="M372" s="219"/>
      <c r="N372" s="281">
        <f>BK372</f>
        <v>0</v>
      </c>
      <c r="O372" s="282"/>
      <c r="P372" s="282"/>
      <c r="Q372" s="282"/>
      <c r="R372" s="212"/>
      <c r="T372" s="213"/>
      <c r="U372" s="210"/>
      <c r="V372" s="210"/>
      <c r="W372" s="214">
        <f>SUM(W373:W375)</f>
        <v>0</v>
      </c>
      <c r="X372" s="210"/>
      <c r="Y372" s="214">
        <f>SUM(Y373:Y375)</f>
        <v>0</v>
      </c>
      <c r="Z372" s="210"/>
      <c r="AA372" s="215">
        <f>SUM(AA373:AA375)</f>
        <v>0</v>
      </c>
      <c r="AR372" s="216" t="s">
        <v>94</v>
      </c>
      <c r="AT372" s="217" t="s">
        <v>85</v>
      </c>
      <c r="AU372" s="217" t="s">
        <v>94</v>
      </c>
      <c r="AY372" s="216" t="s">
        <v>160</v>
      </c>
      <c r="BK372" s="218">
        <f>SUM(BK373:BK375)</f>
        <v>0</v>
      </c>
    </row>
    <row r="373" s="1" customFormat="1" ht="38.25" customHeight="1">
      <c r="B373" s="49"/>
      <c r="C373" s="222" t="s">
        <v>551</v>
      </c>
      <c r="D373" s="222" t="s">
        <v>161</v>
      </c>
      <c r="E373" s="223" t="s">
        <v>552</v>
      </c>
      <c r="F373" s="224" t="s">
        <v>553</v>
      </c>
      <c r="G373" s="224"/>
      <c r="H373" s="224"/>
      <c r="I373" s="224"/>
      <c r="J373" s="225" t="s">
        <v>372</v>
      </c>
      <c r="K373" s="226">
        <v>775.95500000000004</v>
      </c>
      <c r="L373" s="227">
        <v>0</v>
      </c>
      <c r="M373" s="228"/>
      <c r="N373" s="229">
        <f>ROUND(L373*K373,2)</f>
        <v>0</v>
      </c>
      <c r="O373" s="229"/>
      <c r="P373" s="229"/>
      <c r="Q373" s="229"/>
      <c r="R373" s="51"/>
      <c r="T373" s="230" t="s">
        <v>35</v>
      </c>
      <c r="U373" s="59" t="s">
        <v>51</v>
      </c>
      <c r="V373" s="50"/>
      <c r="W373" s="231">
        <f>V373*K373</f>
        <v>0</v>
      </c>
      <c r="X373" s="231">
        <v>0</v>
      </c>
      <c r="Y373" s="231">
        <f>X373*K373</f>
        <v>0</v>
      </c>
      <c r="Z373" s="231">
        <v>0</v>
      </c>
      <c r="AA373" s="232">
        <f>Z373*K373</f>
        <v>0</v>
      </c>
      <c r="AR373" s="24" t="s">
        <v>165</v>
      </c>
      <c r="AT373" s="24" t="s">
        <v>161</v>
      </c>
      <c r="AU373" s="24" t="s">
        <v>119</v>
      </c>
      <c r="AY373" s="24" t="s">
        <v>160</v>
      </c>
      <c r="BE373" s="145">
        <f>IF(U373="základní",N373,0)</f>
        <v>0</v>
      </c>
      <c r="BF373" s="145">
        <f>IF(U373="snížená",N373,0)</f>
        <v>0</v>
      </c>
      <c r="BG373" s="145">
        <f>IF(U373="zákl. přenesená",N373,0)</f>
        <v>0</v>
      </c>
      <c r="BH373" s="145">
        <f>IF(U373="sníž. přenesená",N373,0)</f>
        <v>0</v>
      </c>
      <c r="BI373" s="145">
        <f>IF(U373="nulová",N373,0)</f>
        <v>0</v>
      </c>
      <c r="BJ373" s="24" t="s">
        <v>94</v>
      </c>
      <c r="BK373" s="145">
        <f>ROUND(L373*K373,2)</f>
        <v>0</v>
      </c>
      <c r="BL373" s="24" t="s">
        <v>165</v>
      </c>
      <c r="BM373" s="24" t="s">
        <v>554</v>
      </c>
    </row>
    <row r="374" s="1" customFormat="1" ht="38.25" customHeight="1">
      <c r="B374" s="49"/>
      <c r="C374" s="222" t="s">
        <v>555</v>
      </c>
      <c r="D374" s="222" t="s">
        <v>161</v>
      </c>
      <c r="E374" s="223" t="s">
        <v>556</v>
      </c>
      <c r="F374" s="224" t="s">
        <v>557</v>
      </c>
      <c r="G374" s="224"/>
      <c r="H374" s="224"/>
      <c r="I374" s="224"/>
      <c r="J374" s="225" t="s">
        <v>372</v>
      </c>
      <c r="K374" s="226">
        <v>1475.5619999999999</v>
      </c>
      <c r="L374" s="227">
        <v>0</v>
      </c>
      <c r="M374" s="228"/>
      <c r="N374" s="229">
        <f>ROUND(L374*K374,2)</f>
        <v>0</v>
      </c>
      <c r="O374" s="229"/>
      <c r="P374" s="229"/>
      <c r="Q374" s="229"/>
      <c r="R374" s="51"/>
      <c r="T374" s="230" t="s">
        <v>35</v>
      </c>
      <c r="U374" s="59" t="s">
        <v>51</v>
      </c>
      <c r="V374" s="50"/>
      <c r="W374" s="231">
        <f>V374*K374</f>
        <v>0</v>
      </c>
      <c r="X374" s="231">
        <v>0</v>
      </c>
      <c r="Y374" s="231">
        <f>X374*K374</f>
        <v>0</v>
      </c>
      <c r="Z374" s="231">
        <v>0</v>
      </c>
      <c r="AA374" s="232">
        <f>Z374*K374</f>
        <v>0</v>
      </c>
      <c r="AR374" s="24" t="s">
        <v>165</v>
      </c>
      <c r="AT374" s="24" t="s">
        <v>161</v>
      </c>
      <c r="AU374" s="24" t="s">
        <v>119</v>
      </c>
      <c r="AY374" s="24" t="s">
        <v>160</v>
      </c>
      <c r="BE374" s="145">
        <f>IF(U374="základní",N374,0)</f>
        <v>0</v>
      </c>
      <c r="BF374" s="145">
        <f>IF(U374="snížená",N374,0)</f>
        <v>0</v>
      </c>
      <c r="BG374" s="145">
        <f>IF(U374="zákl. přenesená",N374,0)</f>
        <v>0</v>
      </c>
      <c r="BH374" s="145">
        <f>IF(U374="sníž. přenesená",N374,0)</f>
        <v>0</v>
      </c>
      <c r="BI374" s="145">
        <f>IF(U374="nulová",N374,0)</f>
        <v>0</v>
      </c>
      <c r="BJ374" s="24" t="s">
        <v>94</v>
      </c>
      <c r="BK374" s="145">
        <f>ROUND(L374*K374,2)</f>
        <v>0</v>
      </c>
      <c r="BL374" s="24" t="s">
        <v>165</v>
      </c>
      <c r="BM374" s="24" t="s">
        <v>558</v>
      </c>
    </row>
    <row r="375" s="11" customFormat="1" ht="16.5" customHeight="1">
      <c r="B375" s="243"/>
      <c r="C375" s="244"/>
      <c r="D375" s="244"/>
      <c r="E375" s="245" t="s">
        <v>35</v>
      </c>
      <c r="F375" s="271" t="s">
        <v>559</v>
      </c>
      <c r="G375" s="272"/>
      <c r="H375" s="272"/>
      <c r="I375" s="272"/>
      <c r="J375" s="244"/>
      <c r="K375" s="247">
        <v>1475.5619999999999</v>
      </c>
      <c r="L375" s="244"/>
      <c r="M375" s="244"/>
      <c r="N375" s="244"/>
      <c r="O375" s="244"/>
      <c r="P375" s="244"/>
      <c r="Q375" s="244"/>
      <c r="R375" s="248"/>
      <c r="T375" s="249"/>
      <c r="U375" s="244"/>
      <c r="V375" s="244"/>
      <c r="W375" s="244"/>
      <c r="X375" s="244"/>
      <c r="Y375" s="244"/>
      <c r="Z375" s="244"/>
      <c r="AA375" s="250"/>
      <c r="AT375" s="251" t="s">
        <v>168</v>
      </c>
      <c r="AU375" s="251" t="s">
        <v>119</v>
      </c>
      <c r="AV375" s="11" t="s">
        <v>119</v>
      </c>
      <c r="AW375" s="11" t="s">
        <v>42</v>
      </c>
      <c r="AX375" s="11" t="s">
        <v>94</v>
      </c>
      <c r="AY375" s="251" t="s">
        <v>160</v>
      </c>
    </row>
    <row r="376" s="1" customFormat="1" ht="49.92" customHeight="1">
      <c r="B376" s="49"/>
      <c r="C376" s="50"/>
      <c r="D376" s="211" t="s">
        <v>560</v>
      </c>
      <c r="E376" s="50"/>
      <c r="F376" s="50"/>
      <c r="G376" s="50"/>
      <c r="H376" s="50"/>
      <c r="I376" s="50"/>
      <c r="J376" s="50"/>
      <c r="K376" s="50"/>
      <c r="L376" s="50"/>
      <c r="M376" s="50"/>
      <c r="N376" s="283">
        <f>BK376</f>
        <v>0</v>
      </c>
      <c r="O376" s="284"/>
      <c r="P376" s="284"/>
      <c r="Q376" s="284"/>
      <c r="R376" s="51"/>
      <c r="T376" s="193"/>
      <c r="U376" s="50"/>
      <c r="V376" s="50"/>
      <c r="W376" s="50"/>
      <c r="X376" s="50"/>
      <c r="Y376" s="50"/>
      <c r="Z376" s="50"/>
      <c r="AA376" s="103"/>
      <c r="AT376" s="24" t="s">
        <v>85</v>
      </c>
      <c r="AU376" s="24" t="s">
        <v>86</v>
      </c>
      <c r="AY376" s="24" t="s">
        <v>561</v>
      </c>
      <c r="BK376" s="145">
        <f>SUM(BK377:BK381)</f>
        <v>0</v>
      </c>
    </row>
    <row r="377" s="1" customFormat="1" ht="22.32" customHeight="1">
      <c r="B377" s="49"/>
      <c r="C377" s="285" t="s">
        <v>35</v>
      </c>
      <c r="D377" s="285" t="s">
        <v>161</v>
      </c>
      <c r="E377" s="286" t="s">
        <v>35</v>
      </c>
      <c r="F377" s="287" t="s">
        <v>35</v>
      </c>
      <c r="G377" s="287"/>
      <c r="H377" s="287"/>
      <c r="I377" s="287"/>
      <c r="J377" s="288" t="s">
        <v>35</v>
      </c>
      <c r="K377" s="289"/>
      <c r="L377" s="227"/>
      <c r="M377" s="229"/>
      <c r="N377" s="229">
        <f>BK377</f>
        <v>0</v>
      </c>
      <c r="O377" s="229"/>
      <c r="P377" s="229"/>
      <c r="Q377" s="229"/>
      <c r="R377" s="51"/>
      <c r="T377" s="230" t="s">
        <v>35</v>
      </c>
      <c r="U377" s="290" t="s">
        <v>51</v>
      </c>
      <c r="V377" s="50"/>
      <c r="W377" s="50"/>
      <c r="X377" s="50"/>
      <c r="Y377" s="50"/>
      <c r="Z377" s="50"/>
      <c r="AA377" s="103"/>
      <c r="AT377" s="24" t="s">
        <v>561</v>
      </c>
      <c r="AU377" s="24" t="s">
        <v>94</v>
      </c>
      <c r="AY377" s="24" t="s">
        <v>561</v>
      </c>
      <c r="BE377" s="145">
        <f>IF(U377="základní",N377,0)</f>
        <v>0</v>
      </c>
      <c r="BF377" s="145">
        <f>IF(U377="snížená",N377,0)</f>
        <v>0</v>
      </c>
      <c r="BG377" s="145">
        <f>IF(U377="zákl. přenesená",N377,0)</f>
        <v>0</v>
      </c>
      <c r="BH377" s="145">
        <f>IF(U377="sníž. přenesená",N377,0)</f>
        <v>0</v>
      </c>
      <c r="BI377" s="145">
        <f>IF(U377="nulová",N377,0)</f>
        <v>0</v>
      </c>
      <c r="BJ377" s="24" t="s">
        <v>94</v>
      </c>
      <c r="BK377" s="145">
        <f>L377*K377</f>
        <v>0</v>
      </c>
    </row>
    <row r="378" s="1" customFormat="1" ht="22.32" customHeight="1">
      <c r="B378" s="49"/>
      <c r="C378" s="285" t="s">
        <v>35</v>
      </c>
      <c r="D378" s="285" t="s">
        <v>161</v>
      </c>
      <c r="E378" s="286" t="s">
        <v>35</v>
      </c>
      <c r="F378" s="287" t="s">
        <v>35</v>
      </c>
      <c r="G378" s="287"/>
      <c r="H378" s="287"/>
      <c r="I378" s="287"/>
      <c r="J378" s="288" t="s">
        <v>35</v>
      </c>
      <c r="K378" s="289"/>
      <c r="L378" s="227"/>
      <c r="M378" s="229"/>
      <c r="N378" s="229">
        <f>BK378</f>
        <v>0</v>
      </c>
      <c r="O378" s="229"/>
      <c r="P378" s="229"/>
      <c r="Q378" s="229"/>
      <c r="R378" s="51"/>
      <c r="T378" s="230" t="s">
        <v>35</v>
      </c>
      <c r="U378" s="290" t="s">
        <v>51</v>
      </c>
      <c r="V378" s="50"/>
      <c r="W378" s="50"/>
      <c r="X378" s="50"/>
      <c r="Y378" s="50"/>
      <c r="Z378" s="50"/>
      <c r="AA378" s="103"/>
      <c r="AT378" s="24" t="s">
        <v>561</v>
      </c>
      <c r="AU378" s="24" t="s">
        <v>94</v>
      </c>
      <c r="AY378" s="24" t="s">
        <v>561</v>
      </c>
      <c r="BE378" s="145">
        <f>IF(U378="základní",N378,0)</f>
        <v>0</v>
      </c>
      <c r="BF378" s="145">
        <f>IF(U378="snížená",N378,0)</f>
        <v>0</v>
      </c>
      <c r="BG378" s="145">
        <f>IF(U378="zákl. přenesená",N378,0)</f>
        <v>0</v>
      </c>
      <c r="BH378" s="145">
        <f>IF(U378="sníž. přenesená",N378,0)</f>
        <v>0</v>
      </c>
      <c r="BI378" s="145">
        <f>IF(U378="nulová",N378,0)</f>
        <v>0</v>
      </c>
      <c r="BJ378" s="24" t="s">
        <v>94</v>
      </c>
      <c r="BK378" s="145">
        <f>L378*K378</f>
        <v>0</v>
      </c>
    </row>
    <row r="379" s="1" customFormat="1" ht="22.32" customHeight="1">
      <c r="B379" s="49"/>
      <c r="C379" s="285" t="s">
        <v>35</v>
      </c>
      <c r="D379" s="285" t="s">
        <v>161</v>
      </c>
      <c r="E379" s="286" t="s">
        <v>35</v>
      </c>
      <c r="F379" s="287" t="s">
        <v>35</v>
      </c>
      <c r="G379" s="287"/>
      <c r="H379" s="287"/>
      <c r="I379" s="287"/>
      <c r="J379" s="288" t="s">
        <v>35</v>
      </c>
      <c r="K379" s="289"/>
      <c r="L379" s="227"/>
      <c r="M379" s="229"/>
      <c r="N379" s="229">
        <f>BK379</f>
        <v>0</v>
      </c>
      <c r="O379" s="229"/>
      <c r="P379" s="229"/>
      <c r="Q379" s="229"/>
      <c r="R379" s="51"/>
      <c r="T379" s="230" t="s">
        <v>35</v>
      </c>
      <c r="U379" s="290" t="s">
        <v>51</v>
      </c>
      <c r="V379" s="50"/>
      <c r="W379" s="50"/>
      <c r="X379" s="50"/>
      <c r="Y379" s="50"/>
      <c r="Z379" s="50"/>
      <c r="AA379" s="103"/>
      <c r="AT379" s="24" t="s">
        <v>561</v>
      </c>
      <c r="AU379" s="24" t="s">
        <v>94</v>
      </c>
      <c r="AY379" s="24" t="s">
        <v>561</v>
      </c>
      <c r="BE379" s="145">
        <f>IF(U379="základní",N379,0)</f>
        <v>0</v>
      </c>
      <c r="BF379" s="145">
        <f>IF(U379="snížená",N379,0)</f>
        <v>0</v>
      </c>
      <c r="BG379" s="145">
        <f>IF(U379="zákl. přenesená",N379,0)</f>
        <v>0</v>
      </c>
      <c r="BH379" s="145">
        <f>IF(U379="sníž. přenesená",N379,0)</f>
        <v>0</v>
      </c>
      <c r="BI379" s="145">
        <f>IF(U379="nulová",N379,0)</f>
        <v>0</v>
      </c>
      <c r="BJ379" s="24" t="s">
        <v>94</v>
      </c>
      <c r="BK379" s="145">
        <f>L379*K379</f>
        <v>0</v>
      </c>
    </row>
    <row r="380" s="1" customFormat="1" ht="22.32" customHeight="1">
      <c r="B380" s="49"/>
      <c r="C380" s="285" t="s">
        <v>35</v>
      </c>
      <c r="D380" s="285" t="s">
        <v>161</v>
      </c>
      <c r="E380" s="286" t="s">
        <v>35</v>
      </c>
      <c r="F380" s="287" t="s">
        <v>35</v>
      </c>
      <c r="G380" s="287"/>
      <c r="H380" s="287"/>
      <c r="I380" s="287"/>
      <c r="J380" s="288" t="s">
        <v>35</v>
      </c>
      <c r="K380" s="289"/>
      <c r="L380" s="227"/>
      <c r="M380" s="229"/>
      <c r="N380" s="229">
        <f>BK380</f>
        <v>0</v>
      </c>
      <c r="O380" s="229"/>
      <c r="P380" s="229"/>
      <c r="Q380" s="229"/>
      <c r="R380" s="51"/>
      <c r="T380" s="230" t="s">
        <v>35</v>
      </c>
      <c r="U380" s="290" t="s">
        <v>51</v>
      </c>
      <c r="V380" s="50"/>
      <c r="W380" s="50"/>
      <c r="X380" s="50"/>
      <c r="Y380" s="50"/>
      <c r="Z380" s="50"/>
      <c r="AA380" s="103"/>
      <c r="AT380" s="24" t="s">
        <v>561</v>
      </c>
      <c r="AU380" s="24" t="s">
        <v>94</v>
      </c>
      <c r="AY380" s="24" t="s">
        <v>561</v>
      </c>
      <c r="BE380" s="145">
        <f>IF(U380="základní",N380,0)</f>
        <v>0</v>
      </c>
      <c r="BF380" s="145">
        <f>IF(U380="snížená",N380,0)</f>
        <v>0</v>
      </c>
      <c r="BG380" s="145">
        <f>IF(U380="zákl. přenesená",N380,0)</f>
        <v>0</v>
      </c>
      <c r="BH380" s="145">
        <f>IF(U380="sníž. přenesená",N380,0)</f>
        <v>0</v>
      </c>
      <c r="BI380" s="145">
        <f>IF(U380="nulová",N380,0)</f>
        <v>0</v>
      </c>
      <c r="BJ380" s="24" t="s">
        <v>94</v>
      </c>
      <c r="BK380" s="145">
        <f>L380*K380</f>
        <v>0</v>
      </c>
    </row>
    <row r="381" s="1" customFormat="1" ht="22.32" customHeight="1">
      <c r="B381" s="49"/>
      <c r="C381" s="285" t="s">
        <v>35</v>
      </c>
      <c r="D381" s="285" t="s">
        <v>161</v>
      </c>
      <c r="E381" s="286" t="s">
        <v>35</v>
      </c>
      <c r="F381" s="287" t="s">
        <v>35</v>
      </c>
      <c r="G381" s="287"/>
      <c r="H381" s="287"/>
      <c r="I381" s="287"/>
      <c r="J381" s="288" t="s">
        <v>35</v>
      </c>
      <c r="K381" s="289"/>
      <c r="L381" s="227"/>
      <c r="M381" s="229"/>
      <c r="N381" s="229">
        <f>BK381</f>
        <v>0</v>
      </c>
      <c r="O381" s="229"/>
      <c r="P381" s="229"/>
      <c r="Q381" s="229"/>
      <c r="R381" s="51"/>
      <c r="T381" s="230" t="s">
        <v>35</v>
      </c>
      <c r="U381" s="290" t="s">
        <v>51</v>
      </c>
      <c r="V381" s="75"/>
      <c r="W381" s="75"/>
      <c r="X381" s="75"/>
      <c r="Y381" s="75"/>
      <c r="Z381" s="75"/>
      <c r="AA381" s="77"/>
      <c r="AT381" s="24" t="s">
        <v>561</v>
      </c>
      <c r="AU381" s="24" t="s">
        <v>94</v>
      </c>
      <c r="AY381" s="24" t="s">
        <v>561</v>
      </c>
      <c r="BE381" s="145">
        <f>IF(U381="základní",N381,0)</f>
        <v>0</v>
      </c>
      <c r="BF381" s="145">
        <f>IF(U381="snížená",N381,0)</f>
        <v>0</v>
      </c>
      <c r="BG381" s="145">
        <f>IF(U381="zákl. přenesená",N381,0)</f>
        <v>0</v>
      </c>
      <c r="BH381" s="145">
        <f>IF(U381="sníž. přenesená",N381,0)</f>
        <v>0</v>
      </c>
      <c r="BI381" s="145">
        <f>IF(U381="nulová",N381,0)</f>
        <v>0</v>
      </c>
      <c r="BJ381" s="24" t="s">
        <v>94</v>
      </c>
      <c r="BK381" s="145">
        <f>L381*K381</f>
        <v>0</v>
      </c>
    </row>
    <row r="382" s="1" customFormat="1" ht="6.96" customHeight="1">
      <c r="B382" s="78"/>
      <c r="C382" s="79"/>
      <c r="D382" s="79"/>
      <c r="E382" s="79"/>
      <c r="F382" s="79"/>
      <c r="G382" s="79"/>
      <c r="H382" s="79"/>
      <c r="I382" s="79"/>
      <c r="J382" s="79"/>
      <c r="K382" s="79"/>
      <c r="L382" s="79"/>
      <c r="M382" s="79"/>
      <c r="N382" s="79"/>
      <c r="O382" s="79"/>
      <c r="P382" s="79"/>
      <c r="Q382" s="79"/>
      <c r="R382" s="80"/>
    </row>
  </sheetData>
  <sheetProtection sheet="1" formatColumns="0" formatRows="0" objects="1" scenarios="1" spinCount="10" saltValue="8bSxC3pqlTt2piklBaDCmr5R5aheDMIRVZ00fQ9dnRGUMk4M0Ti1QpvWwW1XYx8k511+l9LbbTsunofI0XfIhA==" hashValue="asNmwz+P9Yj3/RmKJfWC03rQ9SUxAcUy5ufSrNklDbtkEpHa8p0Hva/sU3cXOuDjo99T1FjaHZdWKu1XLA10ew==" algorithmName="SHA-512" password="CC35"/>
  <mergeCells count="501">
    <mergeCell ref="F370:I370"/>
    <mergeCell ref="F369:I369"/>
    <mergeCell ref="F371:I371"/>
    <mergeCell ref="F373:I373"/>
    <mergeCell ref="F374:I374"/>
    <mergeCell ref="F375:I375"/>
    <mergeCell ref="F377:I377"/>
    <mergeCell ref="F378:I378"/>
    <mergeCell ref="F379:I379"/>
    <mergeCell ref="F380:I380"/>
    <mergeCell ref="F381:I381"/>
    <mergeCell ref="L371:M371"/>
    <mergeCell ref="L365:M365"/>
    <mergeCell ref="L366:M366"/>
    <mergeCell ref="L369:M369"/>
    <mergeCell ref="L370:M370"/>
    <mergeCell ref="L373:M373"/>
    <mergeCell ref="L374:M374"/>
    <mergeCell ref="L377:M377"/>
    <mergeCell ref="L378:M378"/>
    <mergeCell ref="L379:M379"/>
    <mergeCell ref="L380:M380"/>
    <mergeCell ref="L381:M381"/>
    <mergeCell ref="F326:I326"/>
    <mergeCell ref="F327:I327"/>
    <mergeCell ref="L327:M327"/>
    <mergeCell ref="N327:Q327"/>
    <mergeCell ref="N328:Q328"/>
    <mergeCell ref="N329:Q329"/>
    <mergeCell ref="N330:Q330"/>
    <mergeCell ref="N331:Q331"/>
    <mergeCell ref="N332:Q332"/>
    <mergeCell ref="N333:Q333"/>
    <mergeCell ref="N334:Q334"/>
    <mergeCell ref="N335:Q335"/>
    <mergeCell ref="N336:Q336"/>
    <mergeCell ref="N337:Q337"/>
    <mergeCell ref="N338:Q338"/>
    <mergeCell ref="F328:I328"/>
    <mergeCell ref="F332:I332"/>
    <mergeCell ref="F329:I329"/>
    <mergeCell ref="F330:I330"/>
    <mergeCell ref="F331:I331"/>
    <mergeCell ref="F333:I333"/>
    <mergeCell ref="F334:I334"/>
    <mergeCell ref="F335:I335"/>
    <mergeCell ref="F336:I336"/>
    <mergeCell ref="F337:I337"/>
    <mergeCell ref="F338:I338"/>
    <mergeCell ref="F339:I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F351:I351"/>
    <mergeCell ref="F352:I352"/>
    <mergeCell ref="N377:Q377"/>
    <mergeCell ref="N374:Q374"/>
    <mergeCell ref="N378:Q378"/>
    <mergeCell ref="N379:Q379"/>
    <mergeCell ref="N380:Q380"/>
    <mergeCell ref="N381:Q381"/>
    <mergeCell ref="N376:Q376"/>
    <mergeCell ref="F353:I353"/>
    <mergeCell ref="F360:I360"/>
    <mergeCell ref="F354:I354"/>
    <mergeCell ref="F355:I355"/>
    <mergeCell ref="F356:I356"/>
    <mergeCell ref="F357:I357"/>
    <mergeCell ref="F358:I358"/>
    <mergeCell ref="F359:I359"/>
    <mergeCell ref="F361:I361"/>
    <mergeCell ref="F362:I362"/>
    <mergeCell ref="F363:I363"/>
    <mergeCell ref="F365:I365"/>
    <mergeCell ref="F366:I366"/>
    <mergeCell ref="F367:I367"/>
    <mergeCell ref="F368:I368"/>
    <mergeCell ref="L328:M328"/>
    <mergeCell ref="L334:M334"/>
    <mergeCell ref="L329:M329"/>
    <mergeCell ref="L330:M330"/>
    <mergeCell ref="L331:M331"/>
    <mergeCell ref="L332:M332"/>
    <mergeCell ref="L333:M333"/>
    <mergeCell ref="L335:M335"/>
    <mergeCell ref="L336:M336"/>
    <mergeCell ref="L337:M337"/>
    <mergeCell ref="L338:M338"/>
    <mergeCell ref="L352:M352"/>
    <mergeCell ref="N373:Q373"/>
    <mergeCell ref="N365:Q365"/>
    <mergeCell ref="N366:Q366"/>
    <mergeCell ref="N369:Q369"/>
    <mergeCell ref="N370:Q370"/>
    <mergeCell ref="N371:Q371"/>
    <mergeCell ref="N364:Q364"/>
    <mergeCell ref="N372:Q372"/>
    <mergeCell ref="N352:Q352"/>
    <mergeCell ref="L353:M353"/>
    <mergeCell ref="N353:Q353"/>
    <mergeCell ref="L354:M354"/>
    <mergeCell ref="N354:Q354"/>
    <mergeCell ref="L355:M355"/>
    <mergeCell ref="N355:Q355"/>
    <mergeCell ref="L359:M359"/>
    <mergeCell ref="N359:Q359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6:Q96"/>
    <mergeCell ref="N94:Q94"/>
    <mergeCell ref="N95:Q95"/>
    <mergeCell ref="N98:Q98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L122:M122"/>
    <mergeCell ref="N122:Q122"/>
    <mergeCell ref="F122:I122"/>
    <mergeCell ref="F129:I129"/>
    <mergeCell ref="F126:I126"/>
    <mergeCell ref="L126:M126"/>
    <mergeCell ref="N126:Q126"/>
    <mergeCell ref="F127:I127"/>
    <mergeCell ref="F128:I128"/>
    <mergeCell ref="F130:I130"/>
    <mergeCell ref="F131:I131"/>
    <mergeCell ref="F132:I132"/>
    <mergeCell ref="F133:I133"/>
    <mergeCell ref="L134:M134"/>
    <mergeCell ref="N134:Q134"/>
    <mergeCell ref="N123:Q123"/>
    <mergeCell ref="N124:Q124"/>
    <mergeCell ref="N125:Q125"/>
    <mergeCell ref="F134:I134"/>
    <mergeCell ref="F137:I137"/>
    <mergeCell ref="F135:I135"/>
    <mergeCell ref="F136:I136"/>
    <mergeCell ref="F138:I138"/>
    <mergeCell ref="L138:M138"/>
    <mergeCell ref="N138:Q138"/>
    <mergeCell ref="F139:I139"/>
    <mergeCell ref="F140:I140"/>
    <mergeCell ref="F141:I141"/>
    <mergeCell ref="F142:I142"/>
    <mergeCell ref="L142:M142"/>
    <mergeCell ref="N142:Q142"/>
    <mergeCell ref="F143:I143"/>
    <mergeCell ref="F146:I146"/>
    <mergeCell ref="F144:I144"/>
    <mergeCell ref="F145:I145"/>
    <mergeCell ref="L146:M146"/>
    <mergeCell ref="N146:Q146"/>
    <mergeCell ref="F147:I147"/>
    <mergeCell ref="F148:I148"/>
    <mergeCell ref="F149:I149"/>
    <mergeCell ref="F150:I150"/>
    <mergeCell ref="F151:I151"/>
    <mergeCell ref="L151:M151"/>
    <mergeCell ref="N151:Q151"/>
    <mergeCell ref="F152:I152"/>
    <mergeCell ref="F155:I155"/>
    <mergeCell ref="F153:I153"/>
    <mergeCell ref="F154:I154"/>
    <mergeCell ref="F156:I156"/>
    <mergeCell ref="F157:I157"/>
    <mergeCell ref="F158:I158"/>
    <mergeCell ref="F159:I159"/>
    <mergeCell ref="F160:I160"/>
    <mergeCell ref="F161:I161"/>
    <mergeCell ref="F162:I162"/>
    <mergeCell ref="L162:M162"/>
    <mergeCell ref="N162:Q162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F163:I163"/>
    <mergeCell ref="F166:I166"/>
    <mergeCell ref="F164:I164"/>
    <mergeCell ref="F165:I165"/>
    <mergeCell ref="F167:I167"/>
    <mergeCell ref="F168:I168"/>
    <mergeCell ref="F169:I169"/>
    <mergeCell ref="F170:I170"/>
    <mergeCell ref="F171:I171"/>
    <mergeCell ref="L195:M195"/>
    <mergeCell ref="N186:Q186"/>
    <mergeCell ref="N195:Q195"/>
    <mergeCell ref="F172:I172"/>
    <mergeCell ref="F175:I175"/>
    <mergeCell ref="F173:I173"/>
    <mergeCell ref="F174:I174"/>
    <mergeCell ref="F176:I176"/>
    <mergeCell ref="F177:I177"/>
    <mergeCell ref="F178:I178"/>
    <mergeCell ref="F179:I179"/>
    <mergeCell ref="L171:M171"/>
    <mergeCell ref="N171:Q171"/>
    <mergeCell ref="L175:M175"/>
    <mergeCell ref="N175:Q175"/>
    <mergeCell ref="L176:M176"/>
    <mergeCell ref="N176:Q176"/>
    <mergeCell ref="L180:M180"/>
    <mergeCell ref="N180:Q180"/>
    <mergeCell ref="L183:M183"/>
    <mergeCell ref="N183:Q183"/>
    <mergeCell ref="L184:M184"/>
    <mergeCell ref="N184:Q184"/>
    <mergeCell ref="L185:M185"/>
    <mergeCell ref="N185:Q185"/>
    <mergeCell ref="L186:M186"/>
    <mergeCell ref="F180:I180"/>
    <mergeCell ref="F181:I181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F198:I198"/>
    <mergeCell ref="F199:I199"/>
    <mergeCell ref="F200:I200"/>
    <mergeCell ref="F201:I201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L210:M210"/>
    <mergeCell ref="N210:Q210"/>
    <mergeCell ref="L211:M211"/>
    <mergeCell ref="N211:Q211"/>
    <mergeCell ref="L212:M212"/>
    <mergeCell ref="N212:Q212"/>
    <mergeCell ref="F211:I211"/>
    <mergeCell ref="F213:I213"/>
    <mergeCell ref="F212:I212"/>
    <mergeCell ref="F214:I214"/>
    <mergeCell ref="L214:M214"/>
    <mergeCell ref="N214:Q214"/>
    <mergeCell ref="L215:M215"/>
    <mergeCell ref="N215:Q215"/>
    <mergeCell ref="L216:M216"/>
    <mergeCell ref="N216:Q216"/>
    <mergeCell ref="N217:Q217"/>
    <mergeCell ref="N218:Q218"/>
    <mergeCell ref="N219:Q219"/>
    <mergeCell ref="N220:Q220"/>
    <mergeCell ref="N221:Q221"/>
    <mergeCell ref="N222:Q222"/>
    <mergeCell ref="N223:Q223"/>
    <mergeCell ref="N224:Q224"/>
    <mergeCell ref="N225:Q225"/>
    <mergeCell ref="F215:I215"/>
    <mergeCell ref="F218:I218"/>
    <mergeCell ref="F216:I216"/>
    <mergeCell ref="F217:I217"/>
    <mergeCell ref="F219:I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L217:M217"/>
    <mergeCell ref="L222:M222"/>
    <mergeCell ref="L220:M220"/>
    <mergeCell ref="L218:M218"/>
    <mergeCell ref="L219:M219"/>
    <mergeCell ref="L221:M221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L233:M233"/>
    <mergeCell ref="L232:M232"/>
    <mergeCell ref="L235:M235"/>
    <mergeCell ref="L243:M243"/>
    <mergeCell ref="N227:Q227"/>
    <mergeCell ref="N226:Q226"/>
    <mergeCell ref="N228:Q228"/>
    <mergeCell ref="N229:Q229"/>
    <mergeCell ref="N230:Q230"/>
    <mergeCell ref="N231:Q231"/>
    <mergeCell ref="N232:Q232"/>
    <mergeCell ref="N233:Q233"/>
    <mergeCell ref="N235:Q235"/>
    <mergeCell ref="N243:Q243"/>
    <mergeCell ref="N234:Q234"/>
    <mergeCell ref="F230:I230"/>
    <mergeCell ref="F231:I231"/>
    <mergeCell ref="F232:I232"/>
    <mergeCell ref="F233:I233"/>
    <mergeCell ref="F235:I235"/>
    <mergeCell ref="F236:I236"/>
    <mergeCell ref="F237:I237"/>
    <mergeCell ref="F238:I238"/>
    <mergeCell ref="F239:I239"/>
    <mergeCell ref="F240:I240"/>
    <mergeCell ref="F241:I241"/>
    <mergeCell ref="F242:I242"/>
    <mergeCell ref="F243:I243"/>
    <mergeCell ref="F244:I244"/>
    <mergeCell ref="F245:I245"/>
    <mergeCell ref="F246:I246"/>
    <mergeCell ref="F247:I247"/>
    <mergeCell ref="L247:M247"/>
    <mergeCell ref="N247:Q247"/>
    <mergeCell ref="F248:I248"/>
    <mergeCell ref="F249:I249"/>
    <mergeCell ref="F250:I250"/>
    <mergeCell ref="F251:I251"/>
    <mergeCell ref="F252:I252"/>
    <mergeCell ref="F253:I253"/>
    <mergeCell ref="F256:I256"/>
    <mergeCell ref="F254:I254"/>
    <mergeCell ref="F255:I255"/>
    <mergeCell ref="L255:M255"/>
    <mergeCell ref="N255:Q255"/>
    <mergeCell ref="L256:M256"/>
    <mergeCell ref="N256:Q256"/>
    <mergeCell ref="F257:I257"/>
    <mergeCell ref="F258:I258"/>
    <mergeCell ref="F261:I261"/>
    <mergeCell ref="F259:I259"/>
    <mergeCell ref="L259:M259"/>
    <mergeCell ref="N259:Q259"/>
    <mergeCell ref="F260:I260"/>
    <mergeCell ref="L260:M260"/>
    <mergeCell ref="N260:Q260"/>
    <mergeCell ref="F262:I262"/>
    <mergeCell ref="F263:I263"/>
    <mergeCell ref="F264:I264"/>
    <mergeCell ref="L264:M264"/>
    <mergeCell ref="N264:Q264"/>
    <mergeCell ref="F265:I265"/>
    <mergeCell ref="F268:I268"/>
    <mergeCell ref="F266:I266"/>
    <mergeCell ref="F267:I267"/>
    <mergeCell ref="F269:I269"/>
    <mergeCell ref="F270:I270"/>
    <mergeCell ref="F271:I271"/>
    <mergeCell ref="F272:I272"/>
    <mergeCell ref="L272:M272"/>
    <mergeCell ref="N272:Q272"/>
    <mergeCell ref="F274:I274"/>
    <mergeCell ref="F278:I278"/>
    <mergeCell ref="L274:M274"/>
    <mergeCell ref="N274:Q274"/>
    <mergeCell ref="F275:I275"/>
    <mergeCell ref="F276:I276"/>
    <mergeCell ref="F277:I277"/>
    <mergeCell ref="L278:M278"/>
    <mergeCell ref="N278:Q278"/>
    <mergeCell ref="F279:I279"/>
    <mergeCell ref="F280:I280"/>
    <mergeCell ref="N273:Q273"/>
    <mergeCell ref="F281:I281"/>
    <mergeCell ref="F284:I284"/>
    <mergeCell ref="F282:I282"/>
    <mergeCell ref="L282:M282"/>
    <mergeCell ref="N282:Q282"/>
    <mergeCell ref="F283:I283"/>
    <mergeCell ref="F285:I285"/>
    <mergeCell ref="F286:I286"/>
    <mergeCell ref="L286:M286"/>
    <mergeCell ref="N286:Q286"/>
    <mergeCell ref="F287:I287"/>
    <mergeCell ref="F288:I288"/>
    <mergeCell ref="F289:I289"/>
    <mergeCell ref="F290:I290"/>
    <mergeCell ref="F293:I293"/>
    <mergeCell ref="F291:I291"/>
    <mergeCell ref="F292:I292"/>
    <mergeCell ref="F294:I294"/>
    <mergeCell ref="L294:M294"/>
    <mergeCell ref="N294:Q294"/>
    <mergeCell ref="F295:I295"/>
    <mergeCell ref="F296:I296"/>
    <mergeCell ref="F297:I297"/>
    <mergeCell ref="F298:I298"/>
    <mergeCell ref="L298:M298"/>
    <mergeCell ref="N298:Q298"/>
    <mergeCell ref="F299:I299"/>
    <mergeCell ref="F302:I302"/>
    <mergeCell ref="F300:I300"/>
    <mergeCell ref="F301:I301"/>
    <mergeCell ref="F303:I303"/>
    <mergeCell ref="F304:I304"/>
    <mergeCell ref="F305:I305"/>
    <mergeCell ref="F306:I306"/>
    <mergeCell ref="L306:M306"/>
    <mergeCell ref="N306:Q306"/>
    <mergeCell ref="F307:I307"/>
    <mergeCell ref="F308:I308"/>
    <mergeCell ref="F309:I309"/>
    <mergeCell ref="F310:I310"/>
    <mergeCell ref="F313:I313"/>
    <mergeCell ref="F311:I311"/>
    <mergeCell ref="F312:I312"/>
    <mergeCell ref="F314:I314"/>
    <mergeCell ref="L314:M314"/>
    <mergeCell ref="N314:Q314"/>
    <mergeCell ref="F315:I315"/>
    <mergeCell ref="F316:I316"/>
    <mergeCell ref="F317:I317"/>
    <mergeCell ref="F318:I318"/>
    <mergeCell ref="F319:I319"/>
    <mergeCell ref="F320:I320"/>
    <mergeCell ref="F323:I323"/>
    <mergeCell ref="F321:I321"/>
    <mergeCell ref="L323:M323"/>
    <mergeCell ref="N323:Q323"/>
    <mergeCell ref="F324:I324"/>
    <mergeCell ref="F325:I325"/>
    <mergeCell ref="N322:Q322"/>
  </mergeCells>
  <dataValidations count="2">
    <dataValidation type="list" allowBlank="1" showInputMessage="1" showErrorMessage="1" error="Povoleny jsou hodnoty K, M." sqref="D377:D382">
      <formula1>"K, M"</formula1>
    </dataValidation>
    <dataValidation type="list" allowBlank="1" showInputMessage="1" showErrorMessage="1" error="Povoleny jsou hodnoty základní, snížená, zákl. přenesená, sníž. přenesená, nulová." sqref="U377:U38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5"/>
      <c r="C1" s="15"/>
      <c r="D1" s="16" t="s">
        <v>1</v>
      </c>
      <c r="E1" s="15"/>
      <c r="F1" s="17" t="s">
        <v>114</v>
      </c>
      <c r="G1" s="17"/>
      <c r="H1" s="157" t="s">
        <v>115</v>
      </c>
      <c r="I1" s="157"/>
      <c r="J1" s="157"/>
      <c r="K1" s="157"/>
      <c r="L1" s="17" t="s">
        <v>116</v>
      </c>
      <c r="M1" s="15"/>
      <c r="N1" s="15"/>
      <c r="O1" s="16" t="s">
        <v>117</v>
      </c>
      <c r="P1" s="15"/>
      <c r="Q1" s="15"/>
      <c r="R1" s="15"/>
      <c r="S1" s="17" t="s">
        <v>118</v>
      </c>
      <c r="T1" s="17"/>
      <c r="U1" s="156"/>
      <c r="V1" s="15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98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119</v>
      </c>
    </row>
    <row r="4" ht="36.96" customHeight="1">
      <c r="B4" s="28"/>
      <c r="C4" s="29" t="s">
        <v>120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8" t="str">
        <f>'Rekapitulace stavby'!K6</f>
        <v>Revitalizace vnitrobloku v Mochovská Praha 14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9"/>
      <c r="C7" s="50"/>
      <c r="D7" s="37" t="s">
        <v>121</v>
      </c>
      <c r="E7" s="50"/>
      <c r="F7" s="38" t="s">
        <v>562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</row>
    <row r="8" s="1" customFormat="1" ht="14.4" customHeight="1">
      <c r="B8" s="49"/>
      <c r="C8" s="50"/>
      <c r="D8" s="40" t="s">
        <v>21</v>
      </c>
      <c r="E8" s="50"/>
      <c r="F8" s="35" t="s">
        <v>22</v>
      </c>
      <c r="G8" s="50"/>
      <c r="H8" s="50"/>
      <c r="I8" s="50"/>
      <c r="J8" s="50"/>
      <c r="K8" s="50"/>
      <c r="L8" s="50"/>
      <c r="M8" s="40" t="s">
        <v>23</v>
      </c>
      <c r="N8" s="50"/>
      <c r="O8" s="35" t="s">
        <v>35</v>
      </c>
      <c r="P8" s="50"/>
      <c r="Q8" s="50"/>
      <c r="R8" s="51"/>
    </row>
    <row r="9" s="1" customFormat="1" ht="14.4" customHeight="1">
      <c r="B9" s="49"/>
      <c r="C9" s="50"/>
      <c r="D9" s="40" t="s">
        <v>25</v>
      </c>
      <c r="E9" s="50"/>
      <c r="F9" s="35" t="s">
        <v>26</v>
      </c>
      <c r="G9" s="50"/>
      <c r="H9" s="50"/>
      <c r="I9" s="50"/>
      <c r="J9" s="50"/>
      <c r="K9" s="50"/>
      <c r="L9" s="50"/>
      <c r="M9" s="40" t="s">
        <v>27</v>
      </c>
      <c r="N9" s="50"/>
      <c r="O9" s="159" t="str">
        <f>'Rekapitulace stavby'!AN8</f>
        <v>9. 7. 2018</v>
      </c>
      <c r="P9" s="93"/>
      <c r="Q9" s="50"/>
      <c r="R9" s="51"/>
    </row>
    <row r="10" s="1" customFormat="1" ht="10.8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</row>
    <row r="11" s="1" customFormat="1" ht="14.4" customHeight="1">
      <c r="B11" s="49"/>
      <c r="C11" s="50"/>
      <c r="D11" s="40" t="s">
        <v>33</v>
      </c>
      <c r="E11" s="50"/>
      <c r="F11" s="50"/>
      <c r="G11" s="50"/>
      <c r="H11" s="50"/>
      <c r="I11" s="50"/>
      <c r="J11" s="50"/>
      <c r="K11" s="50"/>
      <c r="L11" s="50"/>
      <c r="M11" s="40" t="s">
        <v>34</v>
      </c>
      <c r="N11" s="50"/>
      <c r="O11" s="35" t="str">
        <f>IF('Rekapitulace stavby'!AN10="","",'Rekapitulace stavby'!AN10)</f>
        <v/>
      </c>
      <c r="P11" s="35"/>
      <c r="Q11" s="50"/>
      <c r="R11" s="51"/>
    </row>
    <row r="12" s="1" customFormat="1" ht="18" customHeight="1">
      <c r="B12" s="49"/>
      <c r="C12" s="50"/>
      <c r="D12" s="50"/>
      <c r="E12" s="35" t="str">
        <f>IF('Rekapitulace stavby'!E11="","",'Rekapitulace stavby'!E11)</f>
        <v xml:space="preserve"> </v>
      </c>
      <c r="F12" s="50"/>
      <c r="G12" s="50"/>
      <c r="H12" s="50"/>
      <c r="I12" s="50"/>
      <c r="J12" s="50"/>
      <c r="K12" s="50"/>
      <c r="L12" s="50"/>
      <c r="M12" s="40" t="s">
        <v>37</v>
      </c>
      <c r="N12" s="50"/>
      <c r="O12" s="35" t="str">
        <f>IF('Rekapitulace stavby'!AN11="","",'Rekapitulace stavby'!AN11)</f>
        <v/>
      </c>
      <c r="P12" s="35"/>
      <c r="Q12" s="50"/>
      <c r="R12" s="51"/>
    </row>
    <row r="13" s="1" customFormat="1" ht="6.96" customHeight="1"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</row>
    <row r="14" s="1" customFormat="1" ht="14.4" customHeight="1">
      <c r="B14" s="49"/>
      <c r="C14" s="50"/>
      <c r="D14" s="40" t="s">
        <v>38</v>
      </c>
      <c r="E14" s="50"/>
      <c r="F14" s="50"/>
      <c r="G14" s="50"/>
      <c r="H14" s="50"/>
      <c r="I14" s="50"/>
      <c r="J14" s="50"/>
      <c r="K14" s="50"/>
      <c r="L14" s="50"/>
      <c r="M14" s="40" t="s">
        <v>34</v>
      </c>
      <c r="N14" s="50"/>
      <c r="O14" s="41" t="str">
        <f>IF('Rekapitulace stavby'!AN13="","",'Rekapitulace stavby'!AN13)</f>
        <v>Vyplň údaj</v>
      </c>
      <c r="P14" s="35"/>
      <c r="Q14" s="50"/>
      <c r="R14" s="51"/>
    </row>
    <row r="15" s="1" customFormat="1" ht="18" customHeight="1">
      <c r="B15" s="49"/>
      <c r="C15" s="50"/>
      <c r="D15" s="50"/>
      <c r="E15" s="41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40" t="s">
        <v>37</v>
      </c>
      <c r="N15" s="50"/>
      <c r="O15" s="41" t="str">
        <f>IF('Rekapitulace stavby'!AN14="","",'Rekapitulace stavby'!AN14)</f>
        <v>Vyplň údaj</v>
      </c>
      <c r="P15" s="35"/>
      <c r="Q15" s="50"/>
      <c r="R15" s="51"/>
    </row>
    <row r="16" s="1" customFormat="1" ht="6.96" customHeight="1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="1" customFormat="1" ht="14.4" customHeight="1">
      <c r="B17" s="49"/>
      <c r="C17" s="50"/>
      <c r="D17" s="40" t="s">
        <v>40</v>
      </c>
      <c r="E17" s="50"/>
      <c r="F17" s="50"/>
      <c r="G17" s="50"/>
      <c r="H17" s="50"/>
      <c r="I17" s="50"/>
      <c r="J17" s="50"/>
      <c r="K17" s="50"/>
      <c r="L17" s="50"/>
      <c r="M17" s="40" t="s">
        <v>34</v>
      </c>
      <c r="N17" s="50"/>
      <c r="O17" s="35" t="s">
        <v>35</v>
      </c>
      <c r="P17" s="35"/>
      <c r="Q17" s="50"/>
      <c r="R17" s="51"/>
    </row>
    <row r="18" s="1" customFormat="1" ht="18" customHeight="1">
      <c r="B18" s="49"/>
      <c r="C18" s="50"/>
      <c r="D18" s="50"/>
      <c r="E18" s="35" t="s">
        <v>41</v>
      </c>
      <c r="F18" s="50"/>
      <c r="G18" s="50"/>
      <c r="H18" s="50"/>
      <c r="I18" s="50"/>
      <c r="J18" s="50"/>
      <c r="K18" s="50"/>
      <c r="L18" s="50"/>
      <c r="M18" s="40" t="s">
        <v>37</v>
      </c>
      <c r="N18" s="50"/>
      <c r="O18" s="35" t="s">
        <v>35</v>
      </c>
      <c r="P18" s="35"/>
      <c r="Q18" s="50"/>
      <c r="R18" s="51"/>
    </row>
    <row r="19" s="1" customFormat="1" ht="6.96" customHeight="1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="1" customFormat="1" ht="14.4" customHeight="1">
      <c r="B20" s="49"/>
      <c r="C20" s="50"/>
      <c r="D20" s="40" t="s">
        <v>43</v>
      </c>
      <c r="E20" s="50"/>
      <c r="F20" s="50"/>
      <c r="G20" s="50"/>
      <c r="H20" s="50"/>
      <c r="I20" s="50"/>
      <c r="J20" s="50"/>
      <c r="K20" s="50"/>
      <c r="L20" s="50"/>
      <c r="M20" s="40" t="s">
        <v>34</v>
      </c>
      <c r="N20" s="50"/>
      <c r="O20" s="35" t="s">
        <v>35</v>
      </c>
      <c r="P20" s="35"/>
      <c r="Q20" s="50"/>
      <c r="R20" s="51"/>
    </row>
    <row r="21" s="1" customFormat="1" ht="18" customHeight="1">
      <c r="B21" s="49"/>
      <c r="C21" s="50"/>
      <c r="D21" s="50"/>
      <c r="E21" s="35" t="s">
        <v>44</v>
      </c>
      <c r="F21" s="50"/>
      <c r="G21" s="50"/>
      <c r="H21" s="50"/>
      <c r="I21" s="50"/>
      <c r="J21" s="50"/>
      <c r="K21" s="50"/>
      <c r="L21" s="50"/>
      <c r="M21" s="40" t="s">
        <v>37</v>
      </c>
      <c r="N21" s="50"/>
      <c r="O21" s="35" t="s">
        <v>35</v>
      </c>
      <c r="P21" s="35"/>
      <c r="Q21" s="50"/>
      <c r="R21" s="51"/>
    </row>
    <row r="22" s="1" customFormat="1" ht="6.96" customHeight="1"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="1" customFormat="1" ht="14.4" customHeight="1">
      <c r="B23" s="49"/>
      <c r="C23" s="50"/>
      <c r="D23" s="40" t="s">
        <v>45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85.5" customHeight="1">
      <c r="B24" s="49"/>
      <c r="C24" s="50"/>
      <c r="D24" s="50"/>
      <c r="E24" s="45" t="s">
        <v>46</v>
      </c>
      <c r="F24" s="45"/>
      <c r="G24" s="45"/>
      <c r="H24" s="45"/>
      <c r="I24" s="45"/>
      <c r="J24" s="45"/>
      <c r="K24" s="45"/>
      <c r="L24" s="45"/>
      <c r="M24" s="50"/>
      <c r="N24" s="50"/>
      <c r="O24" s="50"/>
      <c r="P24" s="50"/>
      <c r="Q24" s="50"/>
      <c r="R24" s="51"/>
    </row>
    <row r="25" s="1" customFormat="1" ht="6.96" customHeight="1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50"/>
      <c r="R26" s="51"/>
    </row>
    <row r="27" s="1" customFormat="1" ht="14.4" customHeight="1">
      <c r="B27" s="49"/>
      <c r="C27" s="50"/>
      <c r="D27" s="161" t="s">
        <v>123</v>
      </c>
      <c r="E27" s="50"/>
      <c r="F27" s="50"/>
      <c r="G27" s="50"/>
      <c r="H27" s="50"/>
      <c r="I27" s="50"/>
      <c r="J27" s="50"/>
      <c r="K27" s="50"/>
      <c r="L27" s="50"/>
      <c r="M27" s="48">
        <f>N88</f>
        <v>0</v>
      </c>
      <c r="N27" s="48"/>
      <c r="O27" s="48"/>
      <c r="P27" s="48"/>
      <c r="Q27" s="50"/>
      <c r="R27" s="51"/>
    </row>
    <row r="28" s="1" customFormat="1" ht="14.4" customHeight="1">
      <c r="B28" s="49"/>
      <c r="C28" s="50"/>
      <c r="D28" s="47" t="s">
        <v>108</v>
      </c>
      <c r="E28" s="50"/>
      <c r="F28" s="50"/>
      <c r="G28" s="50"/>
      <c r="H28" s="50"/>
      <c r="I28" s="50"/>
      <c r="J28" s="50"/>
      <c r="K28" s="50"/>
      <c r="L28" s="50"/>
      <c r="M28" s="48">
        <f>N94</f>
        <v>0</v>
      </c>
      <c r="N28" s="48"/>
      <c r="O28" s="48"/>
      <c r="P28" s="48"/>
      <c r="Q28" s="50"/>
      <c r="R28" s="51"/>
    </row>
    <row r="29" s="1" customFormat="1" ht="6.96" customHeight="1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1"/>
    </row>
    <row r="30" s="1" customFormat="1" ht="25.44" customHeight="1">
      <c r="B30" s="49"/>
      <c r="C30" s="50"/>
      <c r="D30" s="162" t="s">
        <v>49</v>
      </c>
      <c r="E30" s="50"/>
      <c r="F30" s="50"/>
      <c r="G30" s="50"/>
      <c r="H30" s="50"/>
      <c r="I30" s="50"/>
      <c r="J30" s="50"/>
      <c r="K30" s="50"/>
      <c r="L30" s="50"/>
      <c r="M30" s="163">
        <f>ROUND(M27+M28,2)</f>
        <v>0</v>
      </c>
      <c r="N30" s="50"/>
      <c r="O30" s="50"/>
      <c r="P30" s="50"/>
      <c r="Q30" s="50"/>
      <c r="R30" s="51"/>
    </row>
    <row r="31" s="1" customFormat="1" ht="6.96" customHeight="1">
      <c r="B31" s="49"/>
      <c r="C31" s="5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50"/>
      <c r="R31" s="51"/>
    </row>
    <row r="32" s="1" customFormat="1" ht="14.4" customHeight="1">
      <c r="B32" s="49"/>
      <c r="C32" s="50"/>
      <c r="D32" s="57" t="s">
        <v>50</v>
      </c>
      <c r="E32" s="57" t="s">
        <v>51</v>
      </c>
      <c r="F32" s="58">
        <v>0.20999999999999999</v>
      </c>
      <c r="G32" s="164" t="s">
        <v>52</v>
      </c>
      <c r="H32" s="165">
        <f>ROUND((((SUM(BE94:BE101)+SUM(BE119:BE164))+SUM(BE166:BE170))),2)</f>
        <v>0</v>
      </c>
      <c r="I32" s="50"/>
      <c r="J32" s="50"/>
      <c r="K32" s="50"/>
      <c r="L32" s="50"/>
      <c r="M32" s="165">
        <f>ROUND(((ROUND((SUM(BE94:BE101)+SUM(BE119:BE164)), 2)*F32)+SUM(BE166:BE170)*F32),2)</f>
        <v>0</v>
      </c>
      <c r="N32" s="50"/>
      <c r="O32" s="50"/>
      <c r="P32" s="50"/>
      <c r="Q32" s="50"/>
      <c r="R32" s="51"/>
    </row>
    <row r="33" s="1" customFormat="1" ht="14.4" customHeight="1">
      <c r="B33" s="49"/>
      <c r="C33" s="50"/>
      <c r="D33" s="50"/>
      <c r="E33" s="57" t="s">
        <v>53</v>
      </c>
      <c r="F33" s="58">
        <v>0.14999999999999999</v>
      </c>
      <c r="G33" s="164" t="s">
        <v>52</v>
      </c>
      <c r="H33" s="165">
        <f>ROUND((((SUM(BF94:BF101)+SUM(BF119:BF164))+SUM(BF166:BF170))),2)</f>
        <v>0</v>
      </c>
      <c r="I33" s="50"/>
      <c r="J33" s="50"/>
      <c r="K33" s="50"/>
      <c r="L33" s="50"/>
      <c r="M33" s="165">
        <f>ROUND(((ROUND((SUM(BF94:BF101)+SUM(BF119:BF164)), 2)*F33)+SUM(BF166:BF170)*F33),2)</f>
        <v>0</v>
      </c>
      <c r="N33" s="50"/>
      <c r="O33" s="50"/>
      <c r="P33" s="50"/>
      <c r="Q33" s="50"/>
      <c r="R33" s="51"/>
    </row>
    <row r="34" hidden="1" s="1" customFormat="1" ht="14.4" customHeight="1">
      <c r="B34" s="49"/>
      <c r="C34" s="50"/>
      <c r="D34" s="50"/>
      <c r="E34" s="57" t="s">
        <v>54</v>
      </c>
      <c r="F34" s="58">
        <v>0.20999999999999999</v>
      </c>
      <c r="G34" s="164" t="s">
        <v>52</v>
      </c>
      <c r="H34" s="165">
        <f>ROUND((((SUM(BG94:BG101)+SUM(BG119:BG164))+SUM(BG166:BG170))),2)</f>
        <v>0</v>
      </c>
      <c r="I34" s="50"/>
      <c r="J34" s="50"/>
      <c r="K34" s="50"/>
      <c r="L34" s="50"/>
      <c r="M34" s="165"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55</v>
      </c>
      <c r="F35" s="58">
        <v>0.14999999999999999</v>
      </c>
      <c r="G35" s="164" t="s">
        <v>52</v>
      </c>
      <c r="H35" s="165">
        <f>ROUND((((SUM(BH94:BH101)+SUM(BH119:BH164))+SUM(BH166:BH170))),2)</f>
        <v>0</v>
      </c>
      <c r="I35" s="50"/>
      <c r="J35" s="50"/>
      <c r="K35" s="50"/>
      <c r="L35" s="50"/>
      <c r="M35" s="165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56</v>
      </c>
      <c r="F36" s="58">
        <v>0</v>
      </c>
      <c r="G36" s="164" t="s">
        <v>52</v>
      </c>
      <c r="H36" s="165">
        <f>ROUND((((SUM(BI94:BI101)+SUM(BI119:BI164))+SUM(BI166:BI170))),2)</f>
        <v>0</v>
      </c>
      <c r="I36" s="50"/>
      <c r="J36" s="50"/>
      <c r="K36" s="50"/>
      <c r="L36" s="50"/>
      <c r="M36" s="165">
        <v>0</v>
      </c>
      <c r="N36" s="50"/>
      <c r="O36" s="50"/>
      <c r="P36" s="50"/>
      <c r="Q36" s="50"/>
      <c r="R36" s="51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="1" customFormat="1" ht="25.44" customHeight="1">
      <c r="B38" s="49"/>
      <c r="C38" s="154"/>
      <c r="D38" s="166" t="s">
        <v>57</v>
      </c>
      <c r="E38" s="106"/>
      <c r="F38" s="106"/>
      <c r="G38" s="167" t="s">
        <v>58</v>
      </c>
      <c r="H38" s="168" t="s">
        <v>59</v>
      </c>
      <c r="I38" s="106"/>
      <c r="J38" s="106"/>
      <c r="K38" s="106"/>
      <c r="L38" s="169">
        <f>SUM(M30:M36)</f>
        <v>0</v>
      </c>
      <c r="M38" s="169"/>
      <c r="N38" s="169"/>
      <c r="O38" s="169"/>
      <c r="P38" s="170"/>
      <c r="Q38" s="154"/>
      <c r="R38" s="51"/>
    </row>
    <row r="39" s="1" customFormat="1" ht="14.4" customHeight="1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9"/>
      <c r="C50" s="50"/>
      <c r="D50" s="69" t="s">
        <v>60</v>
      </c>
      <c r="E50" s="70"/>
      <c r="F50" s="70"/>
      <c r="G50" s="70"/>
      <c r="H50" s="71"/>
      <c r="I50" s="50"/>
      <c r="J50" s="69" t="s">
        <v>61</v>
      </c>
      <c r="K50" s="70"/>
      <c r="L50" s="70"/>
      <c r="M50" s="70"/>
      <c r="N50" s="70"/>
      <c r="O50" s="70"/>
      <c r="P50" s="71"/>
      <c r="Q50" s="50"/>
      <c r="R50" s="51"/>
    </row>
    <row r="51">
      <c r="B51" s="28"/>
      <c r="C51" s="33"/>
      <c r="D51" s="72"/>
      <c r="E51" s="33"/>
      <c r="F51" s="33"/>
      <c r="G51" s="33"/>
      <c r="H51" s="73"/>
      <c r="I51" s="33"/>
      <c r="J51" s="72"/>
      <c r="K51" s="33"/>
      <c r="L51" s="33"/>
      <c r="M51" s="33"/>
      <c r="N51" s="33"/>
      <c r="O51" s="33"/>
      <c r="P51" s="73"/>
      <c r="Q51" s="33"/>
      <c r="R51" s="31"/>
    </row>
    <row r="52">
      <c r="B52" s="28"/>
      <c r="C52" s="33"/>
      <c r="D52" s="72"/>
      <c r="E52" s="33"/>
      <c r="F52" s="33"/>
      <c r="G52" s="33"/>
      <c r="H52" s="73"/>
      <c r="I52" s="33"/>
      <c r="J52" s="72"/>
      <c r="K52" s="33"/>
      <c r="L52" s="33"/>
      <c r="M52" s="33"/>
      <c r="N52" s="33"/>
      <c r="O52" s="33"/>
      <c r="P52" s="73"/>
      <c r="Q52" s="33"/>
      <c r="R52" s="31"/>
    </row>
    <row r="53">
      <c r="B53" s="28"/>
      <c r="C53" s="33"/>
      <c r="D53" s="72"/>
      <c r="E53" s="33"/>
      <c r="F53" s="33"/>
      <c r="G53" s="33"/>
      <c r="H53" s="73"/>
      <c r="I53" s="33"/>
      <c r="J53" s="72"/>
      <c r="K53" s="33"/>
      <c r="L53" s="33"/>
      <c r="M53" s="33"/>
      <c r="N53" s="33"/>
      <c r="O53" s="33"/>
      <c r="P53" s="73"/>
      <c r="Q53" s="33"/>
      <c r="R53" s="31"/>
    </row>
    <row r="54">
      <c r="B54" s="28"/>
      <c r="C54" s="33"/>
      <c r="D54" s="72"/>
      <c r="E54" s="33"/>
      <c r="F54" s="33"/>
      <c r="G54" s="33"/>
      <c r="H54" s="73"/>
      <c r="I54" s="33"/>
      <c r="J54" s="72"/>
      <c r="K54" s="33"/>
      <c r="L54" s="33"/>
      <c r="M54" s="33"/>
      <c r="N54" s="33"/>
      <c r="O54" s="33"/>
      <c r="P54" s="73"/>
      <c r="Q54" s="33"/>
      <c r="R54" s="31"/>
    </row>
    <row r="55">
      <c r="B55" s="28"/>
      <c r="C55" s="33"/>
      <c r="D55" s="72"/>
      <c r="E55" s="33"/>
      <c r="F55" s="33"/>
      <c r="G55" s="33"/>
      <c r="H55" s="73"/>
      <c r="I55" s="33"/>
      <c r="J55" s="72"/>
      <c r="K55" s="33"/>
      <c r="L55" s="33"/>
      <c r="M55" s="33"/>
      <c r="N55" s="33"/>
      <c r="O55" s="33"/>
      <c r="P55" s="73"/>
      <c r="Q55" s="33"/>
      <c r="R55" s="31"/>
    </row>
    <row r="56">
      <c r="B56" s="28"/>
      <c r="C56" s="33"/>
      <c r="D56" s="72"/>
      <c r="E56" s="33"/>
      <c r="F56" s="33"/>
      <c r="G56" s="33"/>
      <c r="H56" s="73"/>
      <c r="I56" s="33"/>
      <c r="J56" s="72"/>
      <c r="K56" s="33"/>
      <c r="L56" s="33"/>
      <c r="M56" s="33"/>
      <c r="N56" s="33"/>
      <c r="O56" s="33"/>
      <c r="P56" s="73"/>
      <c r="Q56" s="33"/>
      <c r="R56" s="31"/>
    </row>
    <row r="57">
      <c r="B57" s="28"/>
      <c r="C57" s="33"/>
      <c r="D57" s="72"/>
      <c r="E57" s="33"/>
      <c r="F57" s="33"/>
      <c r="G57" s="33"/>
      <c r="H57" s="73"/>
      <c r="I57" s="33"/>
      <c r="J57" s="72"/>
      <c r="K57" s="33"/>
      <c r="L57" s="33"/>
      <c r="M57" s="33"/>
      <c r="N57" s="33"/>
      <c r="O57" s="33"/>
      <c r="P57" s="73"/>
      <c r="Q57" s="33"/>
      <c r="R57" s="31"/>
    </row>
    <row r="58">
      <c r="B58" s="28"/>
      <c r="C58" s="33"/>
      <c r="D58" s="72"/>
      <c r="E58" s="33"/>
      <c r="F58" s="33"/>
      <c r="G58" s="33"/>
      <c r="H58" s="73"/>
      <c r="I58" s="33"/>
      <c r="J58" s="72"/>
      <c r="K58" s="33"/>
      <c r="L58" s="33"/>
      <c r="M58" s="33"/>
      <c r="N58" s="33"/>
      <c r="O58" s="33"/>
      <c r="P58" s="73"/>
      <c r="Q58" s="33"/>
      <c r="R58" s="31"/>
    </row>
    <row r="59" s="1" customFormat="1">
      <c r="B59" s="49"/>
      <c r="C59" s="50"/>
      <c r="D59" s="74" t="s">
        <v>62</v>
      </c>
      <c r="E59" s="75"/>
      <c r="F59" s="75"/>
      <c r="G59" s="76" t="s">
        <v>63</v>
      </c>
      <c r="H59" s="77"/>
      <c r="I59" s="50"/>
      <c r="J59" s="74" t="s">
        <v>62</v>
      </c>
      <c r="K59" s="75"/>
      <c r="L59" s="75"/>
      <c r="M59" s="75"/>
      <c r="N59" s="76" t="s">
        <v>63</v>
      </c>
      <c r="O59" s="75"/>
      <c r="P59" s="77"/>
      <c r="Q59" s="50"/>
      <c r="R59" s="51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9"/>
      <c r="C61" s="50"/>
      <c r="D61" s="69" t="s">
        <v>64</v>
      </c>
      <c r="E61" s="70"/>
      <c r="F61" s="70"/>
      <c r="G61" s="70"/>
      <c r="H61" s="71"/>
      <c r="I61" s="50"/>
      <c r="J61" s="69" t="s">
        <v>65</v>
      </c>
      <c r="K61" s="70"/>
      <c r="L61" s="70"/>
      <c r="M61" s="70"/>
      <c r="N61" s="70"/>
      <c r="O61" s="70"/>
      <c r="P61" s="71"/>
      <c r="Q61" s="50"/>
      <c r="R61" s="51"/>
    </row>
    <row r="62">
      <c r="B62" s="28"/>
      <c r="C62" s="33"/>
      <c r="D62" s="72"/>
      <c r="E62" s="33"/>
      <c r="F62" s="33"/>
      <c r="G62" s="33"/>
      <c r="H62" s="73"/>
      <c r="I62" s="33"/>
      <c r="J62" s="72"/>
      <c r="K62" s="33"/>
      <c r="L62" s="33"/>
      <c r="M62" s="33"/>
      <c r="N62" s="33"/>
      <c r="O62" s="33"/>
      <c r="P62" s="73"/>
      <c r="Q62" s="33"/>
      <c r="R62" s="31"/>
    </row>
    <row r="63">
      <c r="B63" s="28"/>
      <c r="C63" s="33"/>
      <c r="D63" s="72"/>
      <c r="E63" s="33"/>
      <c r="F63" s="33"/>
      <c r="G63" s="33"/>
      <c r="H63" s="73"/>
      <c r="I63" s="33"/>
      <c r="J63" s="72"/>
      <c r="K63" s="33"/>
      <c r="L63" s="33"/>
      <c r="M63" s="33"/>
      <c r="N63" s="33"/>
      <c r="O63" s="33"/>
      <c r="P63" s="73"/>
      <c r="Q63" s="33"/>
      <c r="R63" s="31"/>
    </row>
    <row r="64">
      <c r="B64" s="28"/>
      <c r="C64" s="33"/>
      <c r="D64" s="72"/>
      <c r="E64" s="33"/>
      <c r="F64" s="33"/>
      <c r="G64" s="33"/>
      <c r="H64" s="73"/>
      <c r="I64" s="33"/>
      <c r="J64" s="72"/>
      <c r="K64" s="33"/>
      <c r="L64" s="33"/>
      <c r="M64" s="33"/>
      <c r="N64" s="33"/>
      <c r="O64" s="33"/>
      <c r="P64" s="73"/>
      <c r="Q64" s="33"/>
      <c r="R64" s="31"/>
    </row>
    <row r="65">
      <c r="B65" s="28"/>
      <c r="C65" s="33"/>
      <c r="D65" s="72"/>
      <c r="E65" s="33"/>
      <c r="F65" s="33"/>
      <c r="G65" s="33"/>
      <c r="H65" s="73"/>
      <c r="I65" s="33"/>
      <c r="J65" s="72"/>
      <c r="K65" s="33"/>
      <c r="L65" s="33"/>
      <c r="M65" s="33"/>
      <c r="N65" s="33"/>
      <c r="O65" s="33"/>
      <c r="P65" s="73"/>
      <c r="Q65" s="33"/>
      <c r="R65" s="31"/>
    </row>
    <row r="66">
      <c r="B66" s="28"/>
      <c r="C66" s="33"/>
      <c r="D66" s="72"/>
      <c r="E66" s="33"/>
      <c r="F66" s="33"/>
      <c r="G66" s="33"/>
      <c r="H66" s="73"/>
      <c r="I66" s="33"/>
      <c r="J66" s="72"/>
      <c r="K66" s="33"/>
      <c r="L66" s="33"/>
      <c r="M66" s="33"/>
      <c r="N66" s="33"/>
      <c r="O66" s="33"/>
      <c r="P66" s="73"/>
      <c r="Q66" s="33"/>
      <c r="R66" s="31"/>
    </row>
    <row r="67">
      <c r="B67" s="28"/>
      <c r="C67" s="33"/>
      <c r="D67" s="72"/>
      <c r="E67" s="33"/>
      <c r="F67" s="33"/>
      <c r="G67" s="33"/>
      <c r="H67" s="73"/>
      <c r="I67" s="33"/>
      <c r="J67" s="72"/>
      <c r="K67" s="33"/>
      <c r="L67" s="33"/>
      <c r="M67" s="33"/>
      <c r="N67" s="33"/>
      <c r="O67" s="33"/>
      <c r="P67" s="73"/>
      <c r="Q67" s="33"/>
      <c r="R67" s="31"/>
    </row>
    <row r="68">
      <c r="B68" s="28"/>
      <c r="C68" s="33"/>
      <c r="D68" s="72"/>
      <c r="E68" s="33"/>
      <c r="F68" s="33"/>
      <c r="G68" s="33"/>
      <c r="H68" s="73"/>
      <c r="I68" s="33"/>
      <c r="J68" s="72"/>
      <c r="K68" s="33"/>
      <c r="L68" s="33"/>
      <c r="M68" s="33"/>
      <c r="N68" s="33"/>
      <c r="O68" s="33"/>
      <c r="P68" s="73"/>
      <c r="Q68" s="33"/>
      <c r="R68" s="31"/>
    </row>
    <row r="69">
      <c r="B69" s="28"/>
      <c r="C69" s="33"/>
      <c r="D69" s="72"/>
      <c r="E69" s="33"/>
      <c r="F69" s="33"/>
      <c r="G69" s="33"/>
      <c r="H69" s="73"/>
      <c r="I69" s="33"/>
      <c r="J69" s="72"/>
      <c r="K69" s="33"/>
      <c r="L69" s="33"/>
      <c r="M69" s="33"/>
      <c r="N69" s="33"/>
      <c r="O69" s="33"/>
      <c r="P69" s="73"/>
      <c r="Q69" s="33"/>
      <c r="R69" s="31"/>
    </row>
    <row r="70" s="1" customFormat="1">
      <c r="B70" s="49"/>
      <c r="C70" s="50"/>
      <c r="D70" s="74" t="s">
        <v>62</v>
      </c>
      <c r="E70" s="75"/>
      <c r="F70" s="75"/>
      <c r="G70" s="76" t="s">
        <v>63</v>
      </c>
      <c r="H70" s="77"/>
      <c r="I70" s="50"/>
      <c r="J70" s="74" t="s">
        <v>62</v>
      </c>
      <c r="K70" s="75"/>
      <c r="L70" s="75"/>
      <c r="M70" s="75"/>
      <c r="N70" s="76" t="s">
        <v>63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9"/>
      <c r="C76" s="29" t="s">
        <v>124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1"/>
      <c r="T76" s="174"/>
      <c r="U76" s="174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74"/>
      <c r="U77" s="174"/>
    </row>
    <row r="78" s="1" customFormat="1" ht="30" customHeight="1">
      <c r="B78" s="49"/>
      <c r="C78" s="40" t="s">
        <v>19</v>
      </c>
      <c r="D78" s="50"/>
      <c r="E78" s="50"/>
      <c r="F78" s="158" t="str">
        <f>F6</f>
        <v>Revitalizace vnitrobloku v Mochovská Praha 14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50"/>
      <c r="R78" s="51"/>
      <c r="T78" s="174"/>
      <c r="U78" s="174"/>
    </row>
    <row r="79" s="1" customFormat="1" ht="36.96" customHeight="1">
      <c r="B79" s="49"/>
      <c r="C79" s="88" t="s">
        <v>121</v>
      </c>
      <c r="D79" s="50"/>
      <c r="E79" s="50"/>
      <c r="F79" s="90" t="str">
        <f>F7</f>
        <v>SO-02 - Mobiliář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T79" s="174"/>
      <c r="U79" s="174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74"/>
      <c r="U80" s="174"/>
    </row>
    <row r="81" s="1" customFormat="1" ht="18" customHeight="1">
      <c r="B81" s="49"/>
      <c r="C81" s="40" t="s">
        <v>25</v>
      </c>
      <c r="D81" s="50"/>
      <c r="E81" s="50"/>
      <c r="F81" s="35" t="str">
        <f>F9</f>
        <v>Praha 14</v>
      </c>
      <c r="G81" s="50"/>
      <c r="H81" s="50"/>
      <c r="I81" s="50"/>
      <c r="J81" s="50"/>
      <c r="K81" s="40" t="s">
        <v>27</v>
      </c>
      <c r="L81" s="50"/>
      <c r="M81" s="93" t="str">
        <f>IF(O9="","",O9)</f>
        <v>9. 7. 2018</v>
      </c>
      <c r="N81" s="93"/>
      <c r="O81" s="93"/>
      <c r="P81" s="93"/>
      <c r="Q81" s="50"/>
      <c r="R81" s="51"/>
      <c r="T81" s="174"/>
      <c r="U81" s="174"/>
    </row>
    <row r="82" s="1" customFormat="1" ht="6.96" customHeight="1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1"/>
      <c r="T82" s="174"/>
      <c r="U82" s="174"/>
    </row>
    <row r="83" s="1" customFormat="1">
      <c r="B83" s="49"/>
      <c r="C83" s="40" t="s">
        <v>33</v>
      </c>
      <c r="D83" s="50"/>
      <c r="E83" s="50"/>
      <c r="F83" s="35" t="str">
        <f>E12</f>
        <v xml:space="preserve"> </v>
      </c>
      <c r="G83" s="50"/>
      <c r="H83" s="50"/>
      <c r="I83" s="50"/>
      <c r="J83" s="50"/>
      <c r="K83" s="40" t="s">
        <v>40</v>
      </c>
      <c r="L83" s="50"/>
      <c r="M83" s="35" t="str">
        <f>E18</f>
        <v>MO Atelier s.r.o.</v>
      </c>
      <c r="N83" s="35"/>
      <c r="O83" s="35"/>
      <c r="P83" s="35"/>
      <c r="Q83" s="35"/>
      <c r="R83" s="51"/>
      <c r="T83" s="174"/>
      <c r="U83" s="174"/>
    </row>
    <row r="84" s="1" customFormat="1" ht="14.4" customHeight="1">
      <c r="B84" s="49"/>
      <c r="C84" s="40" t="s">
        <v>38</v>
      </c>
      <c r="D84" s="50"/>
      <c r="E84" s="50"/>
      <c r="F84" s="35" t="str">
        <f>IF(E15="","",E15)</f>
        <v>Vyplň údaj</v>
      </c>
      <c r="G84" s="50"/>
      <c r="H84" s="50"/>
      <c r="I84" s="50"/>
      <c r="J84" s="50"/>
      <c r="K84" s="40" t="s">
        <v>43</v>
      </c>
      <c r="L84" s="50"/>
      <c r="M84" s="35" t="str">
        <f>E21</f>
        <v>Zdeněk Drda</v>
      </c>
      <c r="N84" s="35"/>
      <c r="O84" s="35"/>
      <c r="P84" s="35"/>
      <c r="Q84" s="35"/>
      <c r="R84" s="51"/>
      <c r="T84" s="174"/>
      <c r="U84" s="174"/>
    </row>
    <row r="85" s="1" customFormat="1" ht="10.32" customHeigh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  <c r="T85" s="174"/>
      <c r="U85" s="174"/>
    </row>
    <row r="86" s="1" customFormat="1" ht="29.28" customHeight="1">
      <c r="B86" s="49"/>
      <c r="C86" s="175" t="s">
        <v>125</v>
      </c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75" t="s">
        <v>126</v>
      </c>
      <c r="O86" s="154"/>
      <c r="P86" s="154"/>
      <c r="Q86" s="154"/>
      <c r="R86" s="51"/>
      <c r="T86" s="174"/>
      <c r="U86" s="174"/>
    </row>
    <row r="87" s="1" customFormat="1" ht="10.32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1"/>
      <c r="T87" s="174"/>
      <c r="U87" s="174"/>
    </row>
    <row r="88" s="1" customFormat="1" ht="29.28" customHeight="1">
      <c r="B88" s="49"/>
      <c r="C88" s="176" t="s">
        <v>127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116">
        <f>N119</f>
        <v>0</v>
      </c>
      <c r="O88" s="177"/>
      <c r="P88" s="177"/>
      <c r="Q88" s="177"/>
      <c r="R88" s="51"/>
      <c r="T88" s="174"/>
      <c r="U88" s="174"/>
      <c r="AU88" s="24" t="s">
        <v>128</v>
      </c>
    </row>
    <row r="89" s="6" customFormat="1" ht="24.96" customHeight="1">
      <c r="B89" s="178"/>
      <c r="C89" s="179"/>
      <c r="D89" s="180" t="s">
        <v>129</v>
      </c>
      <c r="E89" s="179"/>
      <c r="F89" s="179"/>
      <c r="G89" s="179"/>
      <c r="H89" s="179"/>
      <c r="I89" s="179"/>
      <c r="J89" s="179"/>
      <c r="K89" s="179"/>
      <c r="L89" s="179"/>
      <c r="M89" s="179"/>
      <c r="N89" s="181">
        <f>N120</f>
        <v>0</v>
      </c>
      <c r="O89" s="179"/>
      <c r="P89" s="179"/>
      <c r="Q89" s="179"/>
      <c r="R89" s="182"/>
      <c r="T89" s="183"/>
      <c r="U89" s="183"/>
    </row>
    <row r="90" s="7" customFormat="1" ht="19.92" customHeight="1">
      <c r="B90" s="184"/>
      <c r="C90" s="185"/>
      <c r="D90" s="139" t="s">
        <v>133</v>
      </c>
      <c r="E90" s="185"/>
      <c r="F90" s="185"/>
      <c r="G90" s="185"/>
      <c r="H90" s="185"/>
      <c r="I90" s="185"/>
      <c r="J90" s="185"/>
      <c r="K90" s="185"/>
      <c r="L90" s="185"/>
      <c r="M90" s="185"/>
      <c r="N90" s="141">
        <f>N121</f>
        <v>0</v>
      </c>
      <c r="O90" s="185"/>
      <c r="P90" s="185"/>
      <c r="Q90" s="185"/>
      <c r="R90" s="186"/>
      <c r="T90" s="187"/>
      <c r="U90" s="187"/>
    </row>
    <row r="91" s="7" customFormat="1" ht="19.92" customHeight="1">
      <c r="B91" s="184"/>
      <c r="C91" s="185"/>
      <c r="D91" s="139" t="s">
        <v>135</v>
      </c>
      <c r="E91" s="185"/>
      <c r="F91" s="185"/>
      <c r="G91" s="185"/>
      <c r="H91" s="185"/>
      <c r="I91" s="185"/>
      <c r="J91" s="185"/>
      <c r="K91" s="185"/>
      <c r="L91" s="185"/>
      <c r="M91" s="185"/>
      <c r="N91" s="141">
        <f>N163</f>
        <v>0</v>
      </c>
      <c r="O91" s="185"/>
      <c r="P91" s="185"/>
      <c r="Q91" s="185"/>
      <c r="R91" s="186"/>
      <c r="T91" s="187"/>
      <c r="U91" s="187"/>
    </row>
    <row r="92" s="6" customFormat="1" ht="21.84" customHeight="1">
      <c r="B92" s="178"/>
      <c r="C92" s="179"/>
      <c r="D92" s="180" t="s">
        <v>136</v>
      </c>
      <c r="E92" s="179"/>
      <c r="F92" s="179"/>
      <c r="G92" s="179"/>
      <c r="H92" s="179"/>
      <c r="I92" s="179"/>
      <c r="J92" s="179"/>
      <c r="K92" s="179"/>
      <c r="L92" s="179"/>
      <c r="M92" s="179"/>
      <c r="N92" s="188">
        <f>N165</f>
        <v>0</v>
      </c>
      <c r="O92" s="179"/>
      <c r="P92" s="179"/>
      <c r="Q92" s="179"/>
      <c r="R92" s="182"/>
      <c r="T92" s="183"/>
      <c r="U92" s="183"/>
    </row>
    <row r="93" s="1" customFormat="1" ht="21.84" customHeight="1">
      <c r="B93" s="49"/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1"/>
      <c r="T93" s="174"/>
      <c r="U93" s="174"/>
    </row>
    <row r="94" s="1" customFormat="1" ht="29.28" customHeight="1">
      <c r="B94" s="49"/>
      <c r="C94" s="176" t="s">
        <v>137</v>
      </c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177">
        <f>ROUND(N95+N96+N97+N98+N99+N100,2)</f>
        <v>0</v>
      </c>
      <c r="O94" s="189"/>
      <c r="P94" s="189"/>
      <c r="Q94" s="189"/>
      <c r="R94" s="51"/>
      <c r="T94" s="190"/>
      <c r="U94" s="191" t="s">
        <v>50</v>
      </c>
    </row>
    <row r="95" s="1" customFormat="1" ht="18" customHeight="1">
      <c r="B95" s="49"/>
      <c r="C95" s="50"/>
      <c r="D95" s="146" t="s">
        <v>138</v>
      </c>
      <c r="E95" s="139"/>
      <c r="F95" s="139"/>
      <c r="G95" s="139"/>
      <c r="H95" s="139"/>
      <c r="I95" s="50"/>
      <c r="J95" s="50"/>
      <c r="K95" s="50"/>
      <c r="L95" s="50"/>
      <c r="M95" s="50"/>
      <c r="N95" s="140">
        <f>ROUND(N88*T95,2)</f>
        <v>0</v>
      </c>
      <c r="O95" s="141"/>
      <c r="P95" s="141"/>
      <c r="Q95" s="141"/>
      <c r="R95" s="51"/>
      <c r="S95" s="192"/>
      <c r="T95" s="193"/>
      <c r="U95" s="194" t="s">
        <v>51</v>
      </c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2"/>
      <c r="AH95" s="192"/>
      <c r="AI95" s="192"/>
      <c r="AJ95" s="192"/>
      <c r="AK95" s="192"/>
      <c r="AL95" s="192"/>
      <c r="AM95" s="192"/>
      <c r="AN95" s="192"/>
      <c r="AO95" s="192"/>
      <c r="AP95" s="192"/>
      <c r="AQ95" s="192"/>
      <c r="AR95" s="192"/>
      <c r="AS95" s="192"/>
      <c r="AT95" s="192"/>
      <c r="AU95" s="192"/>
      <c r="AV95" s="192"/>
      <c r="AW95" s="192"/>
      <c r="AX95" s="192"/>
      <c r="AY95" s="195" t="s">
        <v>139</v>
      </c>
      <c r="AZ95" s="192"/>
      <c r="BA95" s="192"/>
      <c r="BB95" s="192"/>
      <c r="BC95" s="192"/>
      <c r="BD95" s="192"/>
      <c r="BE95" s="196">
        <f>IF(U95="základní",N95,0)</f>
        <v>0</v>
      </c>
      <c r="BF95" s="196">
        <f>IF(U95="snížená",N95,0)</f>
        <v>0</v>
      </c>
      <c r="BG95" s="196">
        <f>IF(U95="zákl. přenesená",N95,0)</f>
        <v>0</v>
      </c>
      <c r="BH95" s="196">
        <f>IF(U95="sníž. přenesená",N95,0)</f>
        <v>0</v>
      </c>
      <c r="BI95" s="196">
        <f>IF(U95="nulová",N95,0)</f>
        <v>0</v>
      </c>
      <c r="BJ95" s="195" t="s">
        <v>94</v>
      </c>
      <c r="BK95" s="192"/>
      <c r="BL95" s="192"/>
      <c r="BM95" s="192"/>
    </row>
    <row r="96" s="1" customFormat="1" ht="18" customHeight="1">
      <c r="B96" s="49"/>
      <c r="C96" s="50"/>
      <c r="D96" s="146" t="s">
        <v>140</v>
      </c>
      <c r="E96" s="139"/>
      <c r="F96" s="139"/>
      <c r="G96" s="139"/>
      <c r="H96" s="139"/>
      <c r="I96" s="50"/>
      <c r="J96" s="50"/>
      <c r="K96" s="50"/>
      <c r="L96" s="50"/>
      <c r="M96" s="50"/>
      <c r="N96" s="140">
        <f>ROUND(N88*T96,2)</f>
        <v>0</v>
      </c>
      <c r="O96" s="141"/>
      <c r="P96" s="141"/>
      <c r="Q96" s="141"/>
      <c r="R96" s="51"/>
      <c r="S96" s="192"/>
      <c r="T96" s="193"/>
      <c r="U96" s="194" t="s">
        <v>51</v>
      </c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2"/>
      <c r="AH96" s="192"/>
      <c r="AI96" s="192"/>
      <c r="AJ96" s="192"/>
      <c r="AK96" s="192"/>
      <c r="AL96" s="192"/>
      <c r="AM96" s="192"/>
      <c r="AN96" s="192"/>
      <c r="AO96" s="192"/>
      <c r="AP96" s="192"/>
      <c r="AQ96" s="192"/>
      <c r="AR96" s="192"/>
      <c r="AS96" s="192"/>
      <c r="AT96" s="192"/>
      <c r="AU96" s="192"/>
      <c r="AV96" s="192"/>
      <c r="AW96" s="192"/>
      <c r="AX96" s="192"/>
      <c r="AY96" s="195" t="s">
        <v>139</v>
      </c>
      <c r="AZ96" s="192"/>
      <c r="BA96" s="192"/>
      <c r="BB96" s="192"/>
      <c r="BC96" s="192"/>
      <c r="BD96" s="192"/>
      <c r="BE96" s="196">
        <f>IF(U96="základní",N96,0)</f>
        <v>0</v>
      </c>
      <c r="BF96" s="196">
        <f>IF(U96="snížená",N96,0)</f>
        <v>0</v>
      </c>
      <c r="BG96" s="196">
        <f>IF(U96="zákl. přenesená",N96,0)</f>
        <v>0</v>
      </c>
      <c r="BH96" s="196">
        <f>IF(U96="sníž. přenesená",N96,0)</f>
        <v>0</v>
      </c>
      <c r="BI96" s="196">
        <f>IF(U96="nulová",N96,0)</f>
        <v>0</v>
      </c>
      <c r="BJ96" s="195" t="s">
        <v>94</v>
      </c>
      <c r="BK96" s="192"/>
      <c r="BL96" s="192"/>
      <c r="BM96" s="192"/>
    </row>
    <row r="97" s="1" customFormat="1" ht="18" customHeight="1">
      <c r="B97" s="49"/>
      <c r="C97" s="50"/>
      <c r="D97" s="146" t="s">
        <v>141</v>
      </c>
      <c r="E97" s="139"/>
      <c r="F97" s="139"/>
      <c r="G97" s="139"/>
      <c r="H97" s="139"/>
      <c r="I97" s="50"/>
      <c r="J97" s="50"/>
      <c r="K97" s="50"/>
      <c r="L97" s="50"/>
      <c r="M97" s="50"/>
      <c r="N97" s="140">
        <f>ROUND(N88*T97,2)</f>
        <v>0</v>
      </c>
      <c r="O97" s="141"/>
      <c r="P97" s="141"/>
      <c r="Q97" s="141"/>
      <c r="R97" s="51"/>
      <c r="S97" s="192"/>
      <c r="T97" s="193"/>
      <c r="U97" s="194" t="s">
        <v>51</v>
      </c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  <c r="AI97" s="192"/>
      <c r="AJ97" s="192"/>
      <c r="AK97" s="192"/>
      <c r="AL97" s="192"/>
      <c r="AM97" s="192"/>
      <c r="AN97" s="192"/>
      <c r="AO97" s="192"/>
      <c r="AP97" s="192"/>
      <c r="AQ97" s="192"/>
      <c r="AR97" s="192"/>
      <c r="AS97" s="192"/>
      <c r="AT97" s="192"/>
      <c r="AU97" s="192"/>
      <c r="AV97" s="192"/>
      <c r="AW97" s="192"/>
      <c r="AX97" s="192"/>
      <c r="AY97" s="195" t="s">
        <v>139</v>
      </c>
      <c r="AZ97" s="192"/>
      <c r="BA97" s="192"/>
      <c r="BB97" s="192"/>
      <c r="BC97" s="192"/>
      <c r="BD97" s="192"/>
      <c r="BE97" s="196">
        <f>IF(U97="základní",N97,0)</f>
        <v>0</v>
      </c>
      <c r="BF97" s="196">
        <f>IF(U97="snížená",N97,0)</f>
        <v>0</v>
      </c>
      <c r="BG97" s="196">
        <f>IF(U97="zákl. přenesená",N97,0)</f>
        <v>0</v>
      </c>
      <c r="BH97" s="196">
        <f>IF(U97="sníž. přenesená",N97,0)</f>
        <v>0</v>
      </c>
      <c r="BI97" s="196">
        <f>IF(U97="nulová",N97,0)</f>
        <v>0</v>
      </c>
      <c r="BJ97" s="195" t="s">
        <v>94</v>
      </c>
      <c r="BK97" s="192"/>
      <c r="BL97" s="192"/>
      <c r="BM97" s="192"/>
    </row>
    <row r="98" s="1" customFormat="1" ht="18" customHeight="1">
      <c r="B98" s="49"/>
      <c r="C98" s="50"/>
      <c r="D98" s="146" t="s">
        <v>142</v>
      </c>
      <c r="E98" s="139"/>
      <c r="F98" s="139"/>
      <c r="G98" s="139"/>
      <c r="H98" s="139"/>
      <c r="I98" s="50"/>
      <c r="J98" s="50"/>
      <c r="K98" s="50"/>
      <c r="L98" s="50"/>
      <c r="M98" s="50"/>
      <c r="N98" s="140">
        <f>ROUND(N88*T98,2)</f>
        <v>0</v>
      </c>
      <c r="O98" s="141"/>
      <c r="P98" s="141"/>
      <c r="Q98" s="141"/>
      <c r="R98" s="51"/>
      <c r="S98" s="192"/>
      <c r="T98" s="193"/>
      <c r="U98" s="194" t="s">
        <v>51</v>
      </c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192"/>
      <c r="AH98" s="192"/>
      <c r="AI98" s="192"/>
      <c r="AJ98" s="192"/>
      <c r="AK98" s="192"/>
      <c r="AL98" s="192"/>
      <c r="AM98" s="192"/>
      <c r="AN98" s="192"/>
      <c r="AO98" s="192"/>
      <c r="AP98" s="192"/>
      <c r="AQ98" s="192"/>
      <c r="AR98" s="192"/>
      <c r="AS98" s="192"/>
      <c r="AT98" s="192"/>
      <c r="AU98" s="192"/>
      <c r="AV98" s="192"/>
      <c r="AW98" s="192"/>
      <c r="AX98" s="192"/>
      <c r="AY98" s="195" t="s">
        <v>139</v>
      </c>
      <c r="AZ98" s="192"/>
      <c r="BA98" s="192"/>
      <c r="BB98" s="192"/>
      <c r="BC98" s="192"/>
      <c r="BD98" s="192"/>
      <c r="BE98" s="196">
        <f>IF(U98="základní",N98,0)</f>
        <v>0</v>
      </c>
      <c r="BF98" s="196">
        <f>IF(U98="snížená",N98,0)</f>
        <v>0</v>
      </c>
      <c r="BG98" s="196">
        <f>IF(U98="zákl. přenesená",N98,0)</f>
        <v>0</v>
      </c>
      <c r="BH98" s="196">
        <f>IF(U98="sníž. přenesená",N98,0)</f>
        <v>0</v>
      </c>
      <c r="BI98" s="196">
        <f>IF(U98="nulová",N98,0)</f>
        <v>0</v>
      </c>
      <c r="BJ98" s="195" t="s">
        <v>94</v>
      </c>
      <c r="BK98" s="192"/>
      <c r="BL98" s="192"/>
      <c r="BM98" s="192"/>
    </row>
    <row r="99" s="1" customFormat="1" ht="18" customHeight="1">
      <c r="B99" s="49"/>
      <c r="C99" s="50"/>
      <c r="D99" s="146" t="s">
        <v>143</v>
      </c>
      <c r="E99" s="139"/>
      <c r="F99" s="139"/>
      <c r="G99" s="139"/>
      <c r="H99" s="139"/>
      <c r="I99" s="50"/>
      <c r="J99" s="50"/>
      <c r="K99" s="50"/>
      <c r="L99" s="50"/>
      <c r="M99" s="50"/>
      <c r="N99" s="140">
        <f>ROUND(N88*T99,2)</f>
        <v>0</v>
      </c>
      <c r="O99" s="141"/>
      <c r="P99" s="141"/>
      <c r="Q99" s="141"/>
      <c r="R99" s="51"/>
      <c r="S99" s="192"/>
      <c r="T99" s="193"/>
      <c r="U99" s="194" t="s">
        <v>51</v>
      </c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2"/>
      <c r="AH99" s="192"/>
      <c r="AI99" s="192"/>
      <c r="AJ99" s="192"/>
      <c r="AK99" s="192"/>
      <c r="AL99" s="192"/>
      <c r="AM99" s="192"/>
      <c r="AN99" s="192"/>
      <c r="AO99" s="192"/>
      <c r="AP99" s="192"/>
      <c r="AQ99" s="192"/>
      <c r="AR99" s="192"/>
      <c r="AS99" s="192"/>
      <c r="AT99" s="192"/>
      <c r="AU99" s="192"/>
      <c r="AV99" s="192"/>
      <c r="AW99" s="192"/>
      <c r="AX99" s="192"/>
      <c r="AY99" s="195" t="s">
        <v>139</v>
      </c>
      <c r="AZ99" s="192"/>
      <c r="BA99" s="192"/>
      <c r="BB99" s="192"/>
      <c r="BC99" s="192"/>
      <c r="BD99" s="192"/>
      <c r="BE99" s="196">
        <f>IF(U99="základní",N99,0)</f>
        <v>0</v>
      </c>
      <c r="BF99" s="196">
        <f>IF(U99="snížená",N99,0)</f>
        <v>0</v>
      </c>
      <c r="BG99" s="196">
        <f>IF(U99="zákl. přenesená",N99,0)</f>
        <v>0</v>
      </c>
      <c r="BH99" s="196">
        <f>IF(U99="sníž. přenesená",N99,0)</f>
        <v>0</v>
      </c>
      <c r="BI99" s="196">
        <f>IF(U99="nulová",N99,0)</f>
        <v>0</v>
      </c>
      <c r="BJ99" s="195" t="s">
        <v>94</v>
      </c>
      <c r="BK99" s="192"/>
      <c r="BL99" s="192"/>
      <c r="BM99" s="192"/>
    </row>
    <row r="100" s="1" customFormat="1" ht="18" customHeight="1">
      <c r="B100" s="49"/>
      <c r="C100" s="50"/>
      <c r="D100" s="139" t="s">
        <v>144</v>
      </c>
      <c r="E100" s="50"/>
      <c r="F100" s="50"/>
      <c r="G100" s="50"/>
      <c r="H100" s="50"/>
      <c r="I100" s="50"/>
      <c r="J100" s="50"/>
      <c r="K100" s="50"/>
      <c r="L100" s="50"/>
      <c r="M100" s="50"/>
      <c r="N100" s="140">
        <f>ROUND(N88*T100,2)</f>
        <v>0</v>
      </c>
      <c r="O100" s="141"/>
      <c r="P100" s="141"/>
      <c r="Q100" s="141"/>
      <c r="R100" s="51"/>
      <c r="S100" s="192"/>
      <c r="T100" s="197"/>
      <c r="U100" s="198" t="s">
        <v>51</v>
      </c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5" t="s">
        <v>145</v>
      </c>
      <c r="AZ100" s="192"/>
      <c r="BA100" s="192"/>
      <c r="BB100" s="192"/>
      <c r="BC100" s="192"/>
      <c r="BD100" s="192"/>
      <c r="BE100" s="196">
        <f>IF(U100="základní",N100,0)</f>
        <v>0</v>
      </c>
      <c r="BF100" s="196">
        <f>IF(U100="snížená",N100,0)</f>
        <v>0</v>
      </c>
      <c r="BG100" s="196">
        <f>IF(U100="zákl. přenesená",N100,0)</f>
        <v>0</v>
      </c>
      <c r="BH100" s="196">
        <f>IF(U100="sníž. přenesená",N100,0)</f>
        <v>0</v>
      </c>
      <c r="BI100" s="196">
        <f>IF(U100="nulová",N100,0)</f>
        <v>0</v>
      </c>
      <c r="BJ100" s="195" t="s">
        <v>94</v>
      </c>
      <c r="BK100" s="192"/>
      <c r="BL100" s="192"/>
      <c r="BM100" s="192"/>
    </row>
    <row r="101" s="1" customFormat="1">
      <c r="B101" s="49"/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1"/>
      <c r="T101" s="174"/>
      <c r="U101" s="174"/>
    </row>
    <row r="102" s="1" customFormat="1" ht="29.28" customHeight="1">
      <c r="B102" s="49"/>
      <c r="C102" s="153" t="s">
        <v>113</v>
      </c>
      <c r="D102" s="154"/>
      <c r="E102" s="154"/>
      <c r="F102" s="154"/>
      <c r="G102" s="154"/>
      <c r="H102" s="154"/>
      <c r="I102" s="154"/>
      <c r="J102" s="154"/>
      <c r="K102" s="154"/>
      <c r="L102" s="155">
        <f>ROUND(SUM(N88+N94),2)</f>
        <v>0</v>
      </c>
      <c r="M102" s="155"/>
      <c r="N102" s="155"/>
      <c r="O102" s="155"/>
      <c r="P102" s="155"/>
      <c r="Q102" s="155"/>
      <c r="R102" s="51"/>
      <c r="T102" s="174"/>
      <c r="U102" s="174"/>
    </row>
    <row r="103" s="1" customFormat="1" ht="6.96" customHeight="1">
      <c r="B103" s="78"/>
      <c r="C103" s="79"/>
      <c r="D103" s="79"/>
      <c r="E103" s="79"/>
      <c r="F103" s="79"/>
      <c r="G103" s="79"/>
      <c r="H103" s="79"/>
      <c r="I103" s="79"/>
      <c r="J103" s="79"/>
      <c r="K103" s="79"/>
      <c r="L103" s="79"/>
      <c r="M103" s="79"/>
      <c r="N103" s="79"/>
      <c r="O103" s="79"/>
      <c r="P103" s="79"/>
      <c r="Q103" s="79"/>
      <c r="R103" s="80"/>
      <c r="T103" s="174"/>
      <c r="U103" s="174"/>
    </row>
    <row r="107" s="1" customFormat="1" ht="6.96" customHeight="1">
      <c r="B107" s="81"/>
      <c r="C107" s="82"/>
      <c r="D107" s="82"/>
      <c r="E107" s="82"/>
      <c r="F107" s="82"/>
      <c r="G107" s="82"/>
      <c r="H107" s="82"/>
      <c r="I107" s="82"/>
      <c r="J107" s="82"/>
      <c r="K107" s="82"/>
      <c r="L107" s="82"/>
      <c r="M107" s="82"/>
      <c r="N107" s="82"/>
      <c r="O107" s="82"/>
      <c r="P107" s="82"/>
      <c r="Q107" s="82"/>
      <c r="R107" s="83"/>
    </row>
    <row r="108" s="1" customFormat="1" ht="36.96" customHeight="1">
      <c r="B108" s="49"/>
      <c r="C108" s="29" t="s">
        <v>146</v>
      </c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1"/>
    </row>
    <row r="109" s="1" customFormat="1" ht="6.96" customHeight="1"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1"/>
    </row>
    <row r="110" s="1" customFormat="1" ht="30" customHeight="1">
      <c r="B110" s="49"/>
      <c r="C110" s="40" t="s">
        <v>19</v>
      </c>
      <c r="D110" s="50"/>
      <c r="E110" s="50"/>
      <c r="F110" s="158" t="str">
        <f>F6</f>
        <v>Revitalizace vnitrobloku v Mochovská Praha 14</v>
      </c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50"/>
      <c r="R110" s="51"/>
    </row>
    <row r="111" s="1" customFormat="1" ht="36.96" customHeight="1">
      <c r="B111" s="49"/>
      <c r="C111" s="88" t="s">
        <v>121</v>
      </c>
      <c r="D111" s="50"/>
      <c r="E111" s="50"/>
      <c r="F111" s="90" t="str">
        <f>F7</f>
        <v>SO-02 - Mobiliář</v>
      </c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1"/>
    </row>
    <row r="112" s="1" customFormat="1" ht="6.96" customHeight="1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1"/>
    </row>
    <row r="113" s="1" customFormat="1" ht="18" customHeight="1">
      <c r="B113" s="49"/>
      <c r="C113" s="40" t="s">
        <v>25</v>
      </c>
      <c r="D113" s="50"/>
      <c r="E113" s="50"/>
      <c r="F113" s="35" t="str">
        <f>F9</f>
        <v>Praha 14</v>
      </c>
      <c r="G113" s="50"/>
      <c r="H113" s="50"/>
      <c r="I113" s="50"/>
      <c r="J113" s="50"/>
      <c r="K113" s="40" t="s">
        <v>27</v>
      </c>
      <c r="L113" s="50"/>
      <c r="M113" s="93" t="str">
        <f>IF(O9="","",O9)</f>
        <v>9. 7. 2018</v>
      </c>
      <c r="N113" s="93"/>
      <c r="O113" s="93"/>
      <c r="P113" s="93"/>
      <c r="Q113" s="50"/>
      <c r="R113" s="51"/>
    </row>
    <row r="114" s="1" customFormat="1" ht="6.96" customHeight="1"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1"/>
    </row>
    <row r="115" s="1" customFormat="1">
      <c r="B115" s="49"/>
      <c r="C115" s="40" t="s">
        <v>33</v>
      </c>
      <c r="D115" s="50"/>
      <c r="E115" s="50"/>
      <c r="F115" s="35" t="str">
        <f>E12</f>
        <v xml:space="preserve"> </v>
      </c>
      <c r="G115" s="50"/>
      <c r="H115" s="50"/>
      <c r="I115" s="50"/>
      <c r="J115" s="50"/>
      <c r="K115" s="40" t="s">
        <v>40</v>
      </c>
      <c r="L115" s="50"/>
      <c r="M115" s="35" t="str">
        <f>E18</f>
        <v>MO Atelier s.r.o.</v>
      </c>
      <c r="N115" s="35"/>
      <c r="O115" s="35"/>
      <c r="P115" s="35"/>
      <c r="Q115" s="35"/>
      <c r="R115" s="51"/>
    </row>
    <row r="116" s="1" customFormat="1" ht="14.4" customHeight="1">
      <c r="B116" s="49"/>
      <c r="C116" s="40" t="s">
        <v>38</v>
      </c>
      <c r="D116" s="50"/>
      <c r="E116" s="50"/>
      <c r="F116" s="35" t="str">
        <f>IF(E15="","",E15)</f>
        <v>Vyplň údaj</v>
      </c>
      <c r="G116" s="50"/>
      <c r="H116" s="50"/>
      <c r="I116" s="50"/>
      <c r="J116" s="50"/>
      <c r="K116" s="40" t="s">
        <v>43</v>
      </c>
      <c r="L116" s="50"/>
      <c r="M116" s="35" t="str">
        <f>E21</f>
        <v>Zdeněk Drda</v>
      </c>
      <c r="N116" s="35"/>
      <c r="O116" s="35"/>
      <c r="P116" s="35"/>
      <c r="Q116" s="35"/>
      <c r="R116" s="51"/>
    </row>
    <row r="117" s="1" customFormat="1" ht="10.32" customHeight="1">
      <c r="B117" s="49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1"/>
    </row>
    <row r="118" s="8" customFormat="1" ht="29.28" customHeight="1">
      <c r="B118" s="199"/>
      <c r="C118" s="200" t="s">
        <v>147</v>
      </c>
      <c r="D118" s="201" t="s">
        <v>148</v>
      </c>
      <c r="E118" s="201" t="s">
        <v>68</v>
      </c>
      <c r="F118" s="201" t="s">
        <v>149</v>
      </c>
      <c r="G118" s="201"/>
      <c r="H118" s="201"/>
      <c r="I118" s="201"/>
      <c r="J118" s="201" t="s">
        <v>150</v>
      </c>
      <c r="K118" s="201" t="s">
        <v>151</v>
      </c>
      <c r="L118" s="201" t="s">
        <v>152</v>
      </c>
      <c r="M118" s="201"/>
      <c r="N118" s="201" t="s">
        <v>126</v>
      </c>
      <c r="O118" s="201"/>
      <c r="P118" s="201"/>
      <c r="Q118" s="202"/>
      <c r="R118" s="203"/>
      <c r="T118" s="109" t="s">
        <v>153</v>
      </c>
      <c r="U118" s="110" t="s">
        <v>50</v>
      </c>
      <c r="V118" s="110" t="s">
        <v>154</v>
      </c>
      <c r="W118" s="110" t="s">
        <v>155</v>
      </c>
      <c r="X118" s="110" t="s">
        <v>156</v>
      </c>
      <c r="Y118" s="110" t="s">
        <v>157</v>
      </c>
      <c r="Z118" s="110" t="s">
        <v>158</v>
      </c>
      <c r="AA118" s="111" t="s">
        <v>159</v>
      </c>
    </row>
    <row r="119" s="1" customFormat="1" ht="29.28" customHeight="1">
      <c r="B119" s="49"/>
      <c r="C119" s="113" t="s">
        <v>123</v>
      </c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204">
        <f>BK119</f>
        <v>0</v>
      </c>
      <c r="O119" s="205"/>
      <c r="P119" s="205"/>
      <c r="Q119" s="205"/>
      <c r="R119" s="51"/>
      <c r="T119" s="112"/>
      <c r="U119" s="70"/>
      <c r="V119" s="70"/>
      <c r="W119" s="206">
        <f>W120+W165</f>
        <v>0</v>
      </c>
      <c r="X119" s="70"/>
      <c r="Y119" s="206">
        <f>Y120+Y165</f>
        <v>220.81912359999998</v>
      </c>
      <c r="Z119" s="70"/>
      <c r="AA119" s="207">
        <f>AA120+AA165</f>
        <v>19.233999999999998</v>
      </c>
      <c r="AT119" s="24" t="s">
        <v>85</v>
      </c>
      <c r="AU119" s="24" t="s">
        <v>128</v>
      </c>
      <c r="BK119" s="208">
        <f>BK120+BK165</f>
        <v>0</v>
      </c>
    </row>
    <row r="120" s="9" customFormat="1" ht="37.44001" customHeight="1">
      <c r="B120" s="209"/>
      <c r="C120" s="210"/>
      <c r="D120" s="211" t="s">
        <v>129</v>
      </c>
      <c r="E120" s="211"/>
      <c r="F120" s="211"/>
      <c r="G120" s="211"/>
      <c r="H120" s="211"/>
      <c r="I120" s="211"/>
      <c r="J120" s="211"/>
      <c r="K120" s="211"/>
      <c r="L120" s="211"/>
      <c r="M120" s="211"/>
      <c r="N120" s="188">
        <f>BK120</f>
        <v>0</v>
      </c>
      <c r="O120" s="181"/>
      <c r="P120" s="181"/>
      <c r="Q120" s="181"/>
      <c r="R120" s="212"/>
      <c r="T120" s="213"/>
      <c r="U120" s="210"/>
      <c r="V120" s="210"/>
      <c r="W120" s="214">
        <f>W121+W163</f>
        <v>0</v>
      </c>
      <c r="X120" s="210"/>
      <c r="Y120" s="214">
        <f>Y121+Y163</f>
        <v>220.81912359999998</v>
      </c>
      <c r="Z120" s="210"/>
      <c r="AA120" s="215">
        <f>AA121+AA163</f>
        <v>19.233999999999998</v>
      </c>
      <c r="AR120" s="216" t="s">
        <v>94</v>
      </c>
      <c r="AT120" s="217" t="s">
        <v>85</v>
      </c>
      <c r="AU120" s="217" t="s">
        <v>86</v>
      </c>
      <c r="AY120" s="216" t="s">
        <v>160</v>
      </c>
      <c r="BK120" s="218">
        <f>BK121+BK163</f>
        <v>0</v>
      </c>
    </row>
    <row r="121" s="9" customFormat="1" ht="19.92" customHeight="1">
      <c r="B121" s="209"/>
      <c r="C121" s="210"/>
      <c r="D121" s="219" t="s">
        <v>133</v>
      </c>
      <c r="E121" s="219"/>
      <c r="F121" s="219"/>
      <c r="G121" s="219"/>
      <c r="H121" s="219"/>
      <c r="I121" s="219"/>
      <c r="J121" s="219"/>
      <c r="K121" s="219"/>
      <c r="L121" s="219"/>
      <c r="M121" s="219"/>
      <c r="N121" s="220">
        <f>BK121</f>
        <v>0</v>
      </c>
      <c r="O121" s="221"/>
      <c r="P121" s="221"/>
      <c r="Q121" s="221"/>
      <c r="R121" s="212"/>
      <c r="T121" s="213"/>
      <c r="U121" s="210"/>
      <c r="V121" s="210"/>
      <c r="W121" s="214">
        <f>SUM(W122:W162)</f>
        <v>0</v>
      </c>
      <c r="X121" s="210"/>
      <c r="Y121" s="214">
        <f>SUM(Y122:Y162)</f>
        <v>220.81912359999998</v>
      </c>
      <c r="Z121" s="210"/>
      <c r="AA121" s="215">
        <f>SUM(AA122:AA162)</f>
        <v>19.233999999999998</v>
      </c>
      <c r="AR121" s="216" t="s">
        <v>94</v>
      </c>
      <c r="AT121" s="217" t="s">
        <v>85</v>
      </c>
      <c r="AU121" s="217" t="s">
        <v>94</v>
      </c>
      <c r="AY121" s="216" t="s">
        <v>160</v>
      </c>
      <c r="BK121" s="218">
        <f>SUM(BK122:BK162)</f>
        <v>0</v>
      </c>
    </row>
    <row r="122" s="1" customFormat="1" ht="25.5" customHeight="1">
      <c r="B122" s="49"/>
      <c r="C122" s="222" t="s">
        <v>94</v>
      </c>
      <c r="D122" s="222" t="s">
        <v>161</v>
      </c>
      <c r="E122" s="223" t="s">
        <v>563</v>
      </c>
      <c r="F122" s="224" t="s">
        <v>564</v>
      </c>
      <c r="G122" s="224"/>
      <c r="H122" s="224"/>
      <c r="I122" s="224"/>
      <c r="J122" s="225" t="s">
        <v>198</v>
      </c>
      <c r="K122" s="226">
        <v>12</v>
      </c>
      <c r="L122" s="227">
        <v>0</v>
      </c>
      <c r="M122" s="228"/>
      <c r="N122" s="229">
        <f>ROUND(L122*K122,2)</f>
        <v>0</v>
      </c>
      <c r="O122" s="229"/>
      <c r="P122" s="229"/>
      <c r="Q122" s="229"/>
      <c r="R122" s="51"/>
      <c r="T122" s="230" t="s">
        <v>35</v>
      </c>
      <c r="U122" s="59" t="s">
        <v>51</v>
      </c>
      <c r="V122" s="50"/>
      <c r="W122" s="231">
        <f>V122*K122</f>
        <v>0</v>
      </c>
      <c r="X122" s="231">
        <v>0.034180000000000002</v>
      </c>
      <c r="Y122" s="231">
        <f>X122*K122</f>
        <v>0.41016000000000002</v>
      </c>
      <c r="Z122" s="231">
        <v>0</v>
      </c>
      <c r="AA122" s="232">
        <f>Z122*K122</f>
        <v>0</v>
      </c>
      <c r="AR122" s="24" t="s">
        <v>165</v>
      </c>
      <c r="AT122" s="24" t="s">
        <v>161</v>
      </c>
      <c r="AU122" s="24" t="s">
        <v>119</v>
      </c>
      <c r="AY122" s="24" t="s">
        <v>160</v>
      </c>
      <c r="BE122" s="145">
        <f>IF(U122="základní",N122,0)</f>
        <v>0</v>
      </c>
      <c r="BF122" s="145">
        <f>IF(U122="snížená",N122,0)</f>
        <v>0</v>
      </c>
      <c r="BG122" s="145">
        <f>IF(U122="zákl. přenesená",N122,0)</f>
        <v>0</v>
      </c>
      <c r="BH122" s="145">
        <f>IF(U122="sníž. přenesená",N122,0)</f>
        <v>0</v>
      </c>
      <c r="BI122" s="145">
        <f>IF(U122="nulová",N122,0)</f>
        <v>0</v>
      </c>
      <c r="BJ122" s="24" t="s">
        <v>94</v>
      </c>
      <c r="BK122" s="145">
        <f>ROUND(L122*K122,2)</f>
        <v>0</v>
      </c>
      <c r="BL122" s="24" t="s">
        <v>165</v>
      </c>
      <c r="BM122" s="24" t="s">
        <v>565</v>
      </c>
    </row>
    <row r="123" s="1" customFormat="1" ht="16.5" customHeight="1">
      <c r="B123" s="49"/>
      <c r="C123" s="50"/>
      <c r="D123" s="50"/>
      <c r="E123" s="50"/>
      <c r="F123" s="270" t="s">
        <v>566</v>
      </c>
      <c r="G123" s="70"/>
      <c r="H123" s="70"/>
      <c r="I123" s="70"/>
      <c r="J123" s="50"/>
      <c r="K123" s="50"/>
      <c r="L123" s="50"/>
      <c r="M123" s="50"/>
      <c r="N123" s="50"/>
      <c r="O123" s="50"/>
      <c r="P123" s="50"/>
      <c r="Q123" s="50"/>
      <c r="R123" s="51"/>
      <c r="T123" s="193"/>
      <c r="U123" s="50"/>
      <c r="V123" s="50"/>
      <c r="W123" s="50"/>
      <c r="X123" s="50"/>
      <c r="Y123" s="50"/>
      <c r="Z123" s="50"/>
      <c r="AA123" s="103"/>
      <c r="AT123" s="24" t="s">
        <v>212</v>
      </c>
      <c r="AU123" s="24" t="s">
        <v>119</v>
      </c>
    </row>
    <row r="124" s="11" customFormat="1" ht="16.5" customHeight="1">
      <c r="B124" s="243"/>
      <c r="C124" s="244"/>
      <c r="D124" s="244"/>
      <c r="E124" s="245" t="s">
        <v>35</v>
      </c>
      <c r="F124" s="246" t="s">
        <v>567</v>
      </c>
      <c r="G124" s="244"/>
      <c r="H124" s="244"/>
      <c r="I124" s="244"/>
      <c r="J124" s="244"/>
      <c r="K124" s="247">
        <v>12</v>
      </c>
      <c r="L124" s="244"/>
      <c r="M124" s="244"/>
      <c r="N124" s="244"/>
      <c r="O124" s="244"/>
      <c r="P124" s="244"/>
      <c r="Q124" s="244"/>
      <c r="R124" s="248"/>
      <c r="T124" s="249"/>
      <c r="U124" s="244"/>
      <c r="V124" s="244"/>
      <c r="W124" s="244"/>
      <c r="X124" s="244"/>
      <c r="Y124" s="244"/>
      <c r="Z124" s="244"/>
      <c r="AA124" s="250"/>
      <c r="AT124" s="251" t="s">
        <v>168</v>
      </c>
      <c r="AU124" s="251" t="s">
        <v>119</v>
      </c>
      <c r="AV124" s="11" t="s">
        <v>119</v>
      </c>
      <c r="AW124" s="11" t="s">
        <v>42</v>
      </c>
      <c r="AX124" s="11" t="s">
        <v>86</v>
      </c>
      <c r="AY124" s="251" t="s">
        <v>160</v>
      </c>
    </row>
    <row r="125" s="13" customFormat="1" ht="16.5" customHeight="1">
      <c r="B125" s="261"/>
      <c r="C125" s="262"/>
      <c r="D125" s="262"/>
      <c r="E125" s="263" t="s">
        <v>35</v>
      </c>
      <c r="F125" s="264" t="s">
        <v>175</v>
      </c>
      <c r="G125" s="262"/>
      <c r="H125" s="262"/>
      <c r="I125" s="262"/>
      <c r="J125" s="262"/>
      <c r="K125" s="265">
        <v>12</v>
      </c>
      <c r="L125" s="262"/>
      <c r="M125" s="262"/>
      <c r="N125" s="262"/>
      <c r="O125" s="262"/>
      <c r="P125" s="262"/>
      <c r="Q125" s="262"/>
      <c r="R125" s="266"/>
      <c r="T125" s="267"/>
      <c r="U125" s="262"/>
      <c r="V125" s="262"/>
      <c r="W125" s="262"/>
      <c r="X125" s="262"/>
      <c r="Y125" s="262"/>
      <c r="Z125" s="262"/>
      <c r="AA125" s="268"/>
      <c r="AT125" s="269" t="s">
        <v>168</v>
      </c>
      <c r="AU125" s="269" t="s">
        <v>119</v>
      </c>
      <c r="AV125" s="13" t="s">
        <v>165</v>
      </c>
      <c r="AW125" s="13" t="s">
        <v>42</v>
      </c>
      <c r="AX125" s="13" t="s">
        <v>94</v>
      </c>
      <c r="AY125" s="269" t="s">
        <v>160</v>
      </c>
    </row>
    <row r="126" s="1" customFormat="1" ht="38.25" customHeight="1">
      <c r="B126" s="49"/>
      <c r="C126" s="222" t="s">
        <v>119</v>
      </c>
      <c r="D126" s="222" t="s">
        <v>161</v>
      </c>
      <c r="E126" s="223" t="s">
        <v>568</v>
      </c>
      <c r="F126" s="224" t="s">
        <v>569</v>
      </c>
      <c r="G126" s="224"/>
      <c r="H126" s="224"/>
      <c r="I126" s="224"/>
      <c r="J126" s="225" t="s">
        <v>164</v>
      </c>
      <c r="K126" s="226">
        <v>12</v>
      </c>
      <c r="L126" s="227">
        <v>0</v>
      </c>
      <c r="M126" s="228"/>
      <c r="N126" s="229">
        <f>ROUND(L126*K126,2)</f>
        <v>0</v>
      </c>
      <c r="O126" s="229"/>
      <c r="P126" s="229"/>
      <c r="Q126" s="229"/>
      <c r="R126" s="51"/>
      <c r="T126" s="230" t="s">
        <v>35</v>
      </c>
      <c r="U126" s="59" t="s">
        <v>51</v>
      </c>
      <c r="V126" s="50"/>
      <c r="W126" s="231">
        <f>V126*K126</f>
        <v>0</v>
      </c>
      <c r="X126" s="231">
        <v>0.91122999999999998</v>
      </c>
      <c r="Y126" s="231">
        <f>X126*K126</f>
        <v>10.934760000000001</v>
      </c>
      <c r="Z126" s="231">
        <v>0</v>
      </c>
      <c r="AA126" s="232">
        <f>Z126*K126</f>
        <v>0</v>
      </c>
      <c r="AR126" s="24" t="s">
        <v>165</v>
      </c>
      <c r="AT126" s="24" t="s">
        <v>161</v>
      </c>
      <c r="AU126" s="24" t="s">
        <v>119</v>
      </c>
      <c r="AY126" s="24" t="s">
        <v>160</v>
      </c>
      <c r="BE126" s="145">
        <f>IF(U126="základní",N126,0)</f>
        <v>0</v>
      </c>
      <c r="BF126" s="145">
        <f>IF(U126="snížená",N126,0)</f>
        <v>0</v>
      </c>
      <c r="BG126" s="145">
        <f>IF(U126="zákl. přenesená",N126,0)</f>
        <v>0</v>
      </c>
      <c r="BH126" s="145">
        <f>IF(U126="sníž. přenesená",N126,0)</f>
        <v>0</v>
      </c>
      <c r="BI126" s="145">
        <f>IF(U126="nulová",N126,0)</f>
        <v>0</v>
      </c>
      <c r="BJ126" s="24" t="s">
        <v>94</v>
      </c>
      <c r="BK126" s="145">
        <f>ROUND(L126*K126,2)</f>
        <v>0</v>
      </c>
      <c r="BL126" s="24" t="s">
        <v>165</v>
      </c>
      <c r="BM126" s="24" t="s">
        <v>570</v>
      </c>
    </row>
    <row r="127" s="1" customFormat="1" ht="16.5" customHeight="1">
      <c r="B127" s="49"/>
      <c r="C127" s="222" t="s">
        <v>174</v>
      </c>
      <c r="D127" s="222" t="s">
        <v>161</v>
      </c>
      <c r="E127" s="223" t="s">
        <v>571</v>
      </c>
      <c r="F127" s="224" t="s">
        <v>572</v>
      </c>
      <c r="G127" s="224"/>
      <c r="H127" s="224"/>
      <c r="I127" s="224"/>
      <c r="J127" s="225" t="s">
        <v>284</v>
      </c>
      <c r="K127" s="226">
        <v>1</v>
      </c>
      <c r="L127" s="227">
        <v>0</v>
      </c>
      <c r="M127" s="228"/>
      <c r="N127" s="229">
        <f>ROUND(L127*K127,2)</f>
        <v>0</v>
      </c>
      <c r="O127" s="229"/>
      <c r="P127" s="229"/>
      <c r="Q127" s="229"/>
      <c r="R127" s="51"/>
      <c r="T127" s="230" t="s">
        <v>35</v>
      </c>
      <c r="U127" s="59" t="s">
        <v>51</v>
      </c>
      <c r="V127" s="50"/>
      <c r="W127" s="231">
        <f>V127*K127</f>
        <v>0</v>
      </c>
      <c r="X127" s="231">
        <v>1.3404</v>
      </c>
      <c r="Y127" s="231">
        <f>X127*K127</f>
        <v>1.3404</v>
      </c>
      <c r="Z127" s="231">
        <v>0</v>
      </c>
      <c r="AA127" s="232">
        <f>Z127*K127</f>
        <v>0</v>
      </c>
      <c r="AR127" s="24" t="s">
        <v>165</v>
      </c>
      <c r="AT127" s="24" t="s">
        <v>161</v>
      </c>
      <c r="AU127" s="24" t="s">
        <v>119</v>
      </c>
      <c r="AY127" s="24" t="s">
        <v>160</v>
      </c>
      <c r="BE127" s="145">
        <f>IF(U127="základní",N127,0)</f>
        <v>0</v>
      </c>
      <c r="BF127" s="145">
        <f>IF(U127="snížená",N127,0)</f>
        <v>0</v>
      </c>
      <c r="BG127" s="145">
        <f>IF(U127="zákl. přenesená",N127,0)</f>
        <v>0</v>
      </c>
      <c r="BH127" s="145">
        <f>IF(U127="sníž. přenesená",N127,0)</f>
        <v>0</v>
      </c>
      <c r="BI127" s="145">
        <f>IF(U127="nulová",N127,0)</f>
        <v>0</v>
      </c>
      <c r="BJ127" s="24" t="s">
        <v>94</v>
      </c>
      <c r="BK127" s="145">
        <f>ROUND(L127*K127,2)</f>
        <v>0</v>
      </c>
      <c r="BL127" s="24" t="s">
        <v>165</v>
      </c>
      <c r="BM127" s="24" t="s">
        <v>573</v>
      </c>
    </row>
    <row r="128" s="1" customFormat="1" ht="16.5" customHeight="1">
      <c r="B128" s="49"/>
      <c r="C128" s="273" t="s">
        <v>165</v>
      </c>
      <c r="D128" s="273" t="s">
        <v>245</v>
      </c>
      <c r="E128" s="274" t="s">
        <v>574</v>
      </c>
      <c r="F128" s="275" t="s">
        <v>575</v>
      </c>
      <c r="G128" s="275"/>
      <c r="H128" s="275"/>
      <c r="I128" s="275"/>
      <c r="J128" s="276" t="s">
        <v>284</v>
      </c>
      <c r="K128" s="277">
        <v>1</v>
      </c>
      <c r="L128" s="278">
        <v>0</v>
      </c>
      <c r="M128" s="279"/>
      <c r="N128" s="280">
        <f>ROUND(L128*K128,2)</f>
        <v>0</v>
      </c>
      <c r="O128" s="229"/>
      <c r="P128" s="229"/>
      <c r="Q128" s="229"/>
      <c r="R128" s="51"/>
      <c r="T128" s="230" t="s">
        <v>35</v>
      </c>
      <c r="U128" s="59" t="s">
        <v>51</v>
      </c>
      <c r="V128" s="50"/>
      <c r="W128" s="231">
        <f>V128*K128</f>
        <v>0</v>
      </c>
      <c r="X128" s="231">
        <v>0.12</v>
      </c>
      <c r="Y128" s="231">
        <f>X128*K128</f>
        <v>0.12</v>
      </c>
      <c r="Z128" s="231">
        <v>0</v>
      </c>
      <c r="AA128" s="232">
        <f>Z128*K128</f>
        <v>0</v>
      </c>
      <c r="AR128" s="24" t="s">
        <v>215</v>
      </c>
      <c r="AT128" s="24" t="s">
        <v>245</v>
      </c>
      <c r="AU128" s="24" t="s">
        <v>119</v>
      </c>
      <c r="AY128" s="24" t="s">
        <v>160</v>
      </c>
      <c r="BE128" s="145">
        <f>IF(U128="základní",N128,0)</f>
        <v>0</v>
      </c>
      <c r="BF128" s="145">
        <f>IF(U128="snížená",N128,0)</f>
        <v>0</v>
      </c>
      <c r="BG128" s="145">
        <f>IF(U128="zákl. přenesená",N128,0)</f>
        <v>0</v>
      </c>
      <c r="BH128" s="145">
        <f>IF(U128="sníž. přenesená",N128,0)</f>
        <v>0</v>
      </c>
      <c r="BI128" s="145">
        <f>IF(U128="nulová",N128,0)</f>
        <v>0</v>
      </c>
      <c r="BJ128" s="24" t="s">
        <v>94</v>
      </c>
      <c r="BK128" s="145">
        <f>ROUND(L128*K128,2)</f>
        <v>0</v>
      </c>
      <c r="BL128" s="24" t="s">
        <v>165</v>
      </c>
      <c r="BM128" s="24" t="s">
        <v>576</v>
      </c>
    </row>
    <row r="129" s="1" customFormat="1" ht="96" customHeight="1">
      <c r="B129" s="49"/>
      <c r="C129" s="50"/>
      <c r="D129" s="50"/>
      <c r="E129" s="50"/>
      <c r="F129" s="270" t="s">
        <v>577</v>
      </c>
      <c r="G129" s="70"/>
      <c r="H129" s="70"/>
      <c r="I129" s="70"/>
      <c r="J129" s="50"/>
      <c r="K129" s="50"/>
      <c r="L129" s="50"/>
      <c r="M129" s="50"/>
      <c r="N129" s="50"/>
      <c r="O129" s="50"/>
      <c r="P129" s="50"/>
      <c r="Q129" s="50"/>
      <c r="R129" s="51"/>
      <c r="T129" s="193"/>
      <c r="U129" s="50"/>
      <c r="V129" s="50"/>
      <c r="W129" s="50"/>
      <c r="X129" s="50"/>
      <c r="Y129" s="50"/>
      <c r="Z129" s="50"/>
      <c r="AA129" s="103"/>
      <c r="AT129" s="24" t="s">
        <v>212</v>
      </c>
      <c r="AU129" s="24" t="s">
        <v>119</v>
      </c>
    </row>
    <row r="130" s="1" customFormat="1" ht="25.5" customHeight="1">
      <c r="B130" s="49"/>
      <c r="C130" s="222" t="s">
        <v>189</v>
      </c>
      <c r="D130" s="222" t="s">
        <v>161</v>
      </c>
      <c r="E130" s="223" t="s">
        <v>578</v>
      </c>
      <c r="F130" s="224" t="s">
        <v>579</v>
      </c>
      <c r="G130" s="224"/>
      <c r="H130" s="224"/>
      <c r="I130" s="224"/>
      <c r="J130" s="225" t="s">
        <v>284</v>
      </c>
      <c r="K130" s="226">
        <v>1</v>
      </c>
      <c r="L130" s="227">
        <v>0</v>
      </c>
      <c r="M130" s="228"/>
      <c r="N130" s="229">
        <f>ROUND(L130*K130,2)</f>
        <v>0</v>
      </c>
      <c r="O130" s="229"/>
      <c r="P130" s="229"/>
      <c r="Q130" s="229"/>
      <c r="R130" s="51"/>
      <c r="T130" s="230" t="s">
        <v>35</v>
      </c>
      <c r="U130" s="59" t="s">
        <v>51</v>
      </c>
      <c r="V130" s="50"/>
      <c r="W130" s="231">
        <f>V130*K130</f>
        <v>0</v>
      </c>
      <c r="X130" s="231">
        <v>0.33510000000000001</v>
      </c>
      <c r="Y130" s="231">
        <f>X130*K130</f>
        <v>0.33510000000000001</v>
      </c>
      <c r="Z130" s="231">
        <v>0</v>
      </c>
      <c r="AA130" s="232">
        <f>Z130*K130</f>
        <v>0</v>
      </c>
      <c r="AR130" s="24" t="s">
        <v>165</v>
      </c>
      <c r="AT130" s="24" t="s">
        <v>161</v>
      </c>
      <c r="AU130" s="24" t="s">
        <v>119</v>
      </c>
      <c r="AY130" s="24" t="s">
        <v>160</v>
      </c>
      <c r="BE130" s="145">
        <f>IF(U130="základní",N130,0)</f>
        <v>0</v>
      </c>
      <c r="BF130" s="145">
        <f>IF(U130="snížená",N130,0)</f>
        <v>0</v>
      </c>
      <c r="BG130" s="145">
        <f>IF(U130="zákl. přenesená",N130,0)</f>
        <v>0</v>
      </c>
      <c r="BH130" s="145">
        <f>IF(U130="sníž. přenesená",N130,0)</f>
        <v>0</v>
      </c>
      <c r="BI130" s="145">
        <f>IF(U130="nulová",N130,0)</f>
        <v>0</v>
      </c>
      <c r="BJ130" s="24" t="s">
        <v>94</v>
      </c>
      <c r="BK130" s="145">
        <f>ROUND(L130*K130,2)</f>
        <v>0</v>
      </c>
      <c r="BL130" s="24" t="s">
        <v>165</v>
      </c>
      <c r="BM130" s="24" t="s">
        <v>580</v>
      </c>
    </row>
    <row r="131" s="1" customFormat="1" ht="25.5" customHeight="1">
      <c r="B131" s="49"/>
      <c r="C131" s="273" t="s">
        <v>195</v>
      </c>
      <c r="D131" s="273" t="s">
        <v>245</v>
      </c>
      <c r="E131" s="274" t="s">
        <v>581</v>
      </c>
      <c r="F131" s="275" t="s">
        <v>582</v>
      </c>
      <c r="G131" s="275"/>
      <c r="H131" s="275"/>
      <c r="I131" s="275"/>
      <c r="J131" s="276" t="s">
        <v>284</v>
      </c>
      <c r="K131" s="277">
        <v>1</v>
      </c>
      <c r="L131" s="278">
        <v>0</v>
      </c>
      <c r="M131" s="279"/>
      <c r="N131" s="280">
        <f>ROUND(L131*K131,2)</f>
        <v>0</v>
      </c>
      <c r="O131" s="229"/>
      <c r="P131" s="229"/>
      <c r="Q131" s="229"/>
      <c r="R131" s="51"/>
      <c r="T131" s="230" t="s">
        <v>35</v>
      </c>
      <c r="U131" s="59" t="s">
        <v>51</v>
      </c>
      <c r="V131" s="50"/>
      <c r="W131" s="231">
        <f>V131*K131</f>
        <v>0</v>
      </c>
      <c r="X131" s="231">
        <v>0.083000000000000004</v>
      </c>
      <c r="Y131" s="231">
        <f>X131*K131</f>
        <v>0.083000000000000004</v>
      </c>
      <c r="Z131" s="231">
        <v>0</v>
      </c>
      <c r="AA131" s="232">
        <f>Z131*K131</f>
        <v>0</v>
      </c>
      <c r="AR131" s="24" t="s">
        <v>215</v>
      </c>
      <c r="AT131" s="24" t="s">
        <v>245</v>
      </c>
      <c r="AU131" s="24" t="s">
        <v>119</v>
      </c>
      <c r="AY131" s="24" t="s">
        <v>160</v>
      </c>
      <c r="BE131" s="145">
        <f>IF(U131="základní",N131,0)</f>
        <v>0</v>
      </c>
      <c r="BF131" s="145">
        <f>IF(U131="snížená",N131,0)</f>
        <v>0</v>
      </c>
      <c r="BG131" s="145">
        <f>IF(U131="zákl. přenesená",N131,0)</f>
        <v>0</v>
      </c>
      <c r="BH131" s="145">
        <f>IF(U131="sníž. přenesená",N131,0)</f>
        <v>0</v>
      </c>
      <c r="BI131" s="145">
        <f>IF(U131="nulová",N131,0)</f>
        <v>0</v>
      </c>
      <c r="BJ131" s="24" t="s">
        <v>94</v>
      </c>
      <c r="BK131" s="145">
        <f>ROUND(L131*K131,2)</f>
        <v>0</v>
      </c>
      <c r="BL131" s="24" t="s">
        <v>165</v>
      </c>
      <c r="BM131" s="24" t="s">
        <v>583</v>
      </c>
    </row>
    <row r="132" s="1" customFormat="1" ht="16.5" customHeight="1">
      <c r="B132" s="49"/>
      <c r="C132" s="222" t="s">
        <v>206</v>
      </c>
      <c r="D132" s="222" t="s">
        <v>161</v>
      </c>
      <c r="E132" s="223" t="s">
        <v>584</v>
      </c>
      <c r="F132" s="224" t="s">
        <v>585</v>
      </c>
      <c r="G132" s="224"/>
      <c r="H132" s="224"/>
      <c r="I132" s="224"/>
      <c r="J132" s="225" t="s">
        <v>284</v>
      </c>
      <c r="K132" s="226">
        <v>1</v>
      </c>
      <c r="L132" s="227">
        <v>0</v>
      </c>
      <c r="M132" s="228"/>
      <c r="N132" s="229">
        <f>ROUND(L132*K132,2)</f>
        <v>0</v>
      </c>
      <c r="O132" s="229"/>
      <c r="P132" s="229"/>
      <c r="Q132" s="229"/>
      <c r="R132" s="51"/>
      <c r="T132" s="230" t="s">
        <v>35</v>
      </c>
      <c r="U132" s="59" t="s">
        <v>51</v>
      </c>
      <c r="V132" s="50"/>
      <c r="W132" s="231">
        <f>V132*K132</f>
        <v>0</v>
      </c>
      <c r="X132" s="231">
        <v>0.41099999999999998</v>
      </c>
      <c r="Y132" s="231">
        <f>X132*K132</f>
        <v>0.41099999999999998</v>
      </c>
      <c r="Z132" s="231">
        <v>0</v>
      </c>
      <c r="AA132" s="232">
        <f>Z132*K132</f>
        <v>0</v>
      </c>
      <c r="AR132" s="24" t="s">
        <v>165</v>
      </c>
      <c r="AT132" s="24" t="s">
        <v>161</v>
      </c>
      <c r="AU132" s="24" t="s">
        <v>119</v>
      </c>
      <c r="AY132" s="24" t="s">
        <v>160</v>
      </c>
      <c r="BE132" s="145">
        <f>IF(U132="základní",N132,0)</f>
        <v>0</v>
      </c>
      <c r="BF132" s="145">
        <f>IF(U132="snížená",N132,0)</f>
        <v>0</v>
      </c>
      <c r="BG132" s="145">
        <f>IF(U132="zákl. přenesená",N132,0)</f>
        <v>0</v>
      </c>
      <c r="BH132" s="145">
        <f>IF(U132="sníž. přenesená",N132,0)</f>
        <v>0</v>
      </c>
      <c r="BI132" s="145">
        <f>IF(U132="nulová",N132,0)</f>
        <v>0</v>
      </c>
      <c r="BJ132" s="24" t="s">
        <v>94</v>
      </c>
      <c r="BK132" s="145">
        <f>ROUND(L132*K132,2)</f>
        <v>0</v>
      </c>
      <c r="BL132" s="24" t="s">
        <v>165</v>
      </c>
      <c r="BM132" s="24" t="s">
        <v>586</v>
      </c>
    </row>
    <row r="133" s="1" customFormat="1" ht="16.5" customHeight="1">
      <c r="B133" s="49"/>
      <c r="C133" s="273" t="s">
        <v>215</v>
      </c>
      <c r="D133" s="273" t="s">
        <v>245</v>
      </c>
      <c r="E133" s="274" t="s">
        <v>587</v>
      </c>
      <c r="F133" s="275" t="s">
        <v>588</v>
      </c>
      <c r="G133" s="275"/>
      <c r="H133" s="275"/>
      <c r="I133" s="275"/>
      <c r="J133" s="276" t="s">
        <v>284</v>
      </c>
      <c r="K133" s="277">
        <v>1</v>
      </c>
      <c r="L133" s="278">
        <v>0</v>
      </c>
      <c r="M133" s="279"/>
      <c r="N133" s="280">
        <f>ROUND(L133*K133,2)</f>
        <v>0</v>
      </c>
      <c r="O133" s="229"/>
      <c r="P133" s="229"/>
      <c r="Q133" s="229"/>
      <c r="R133" s="51"/>
      <c r="T133" s="230" t="s">
        <v>35</v>
      </c>
      <c r="U133" s="59" t="s">
        <v>51</v>
      </c>
      <c r="V133" s="50"/>
      <c r="W133" s="231">
        <f>V133*K133</f>
        <v>0</v>
      </c>
      <c r="X133" s="231">
        <v>0.12</v>
      </c>
      <c r="Y133" s="231">
        <f>X133*K133</f>
        <v>0.12</v>
      </c>
      <c r="Z133" s="231">
        <v>0</v>
      </c>
      <c r="AA133" s="232">
        <f>Z133*K133</f>
        <v>0</v>
      </c>
      <c r="AR133" s="24" t="s">
        <v>215</v>
      </c>
      <c r="AT133" s="24" t="s">
        <v>245</v>
      </c>
      <c r="AU133" s="24" t="s">
        <v>119</v>
      </c>
      <c r="AY133" s="24" t="s">
        <v>160</v>
      </c>
      <c r="BE133" s="145">
        <f>IF(U133="základní",N133,0)</f>
        <v>0</v>
      </c>
      <c r="BF133" s="145">
        <f>IF(U133="snížená",N133,0)</f>
        <v>0</v>
      </c>
      <c r="BG133" s="145">
        <f>IF(U133="zákl. přenesená",N133,0)</f>
        <v>0</v>
      </c>
      <c r="BH133" s="145">
        <f>IF(U133="sníž. přenesená",N133,0)</f>
        <v>0</v>
      </c>
      <c r="BI133" s="145">
        <f>IF(U133="nulová",N133,0)</f>
        <v>0</v>
      </c>
      <c r="BJ133" s="24" t="s">
        <v>94</v>
      </c>
      <c r="BK133" s="145">
        <f>ROUND(L133*K133,2)</f>
        <v>0</v>
      </c>
      <c r="BL133" s="24" t="s">
        <v>165</v>
      </c>
      <c r="BM133" s="24" t="s">
        <v>589</v>
      </c>
    </row>
    <row r="134" s="1" customFormat="1" ht="16.5" customHeight="1">
      <c r="B134" s="49"/>
      <c r="C134" s="222" t="s">
        <v>221</v>
      </c>
      <c r="D134" s="222" t="s">
        <v>161</v>
      </c>
      <c r="E134" s="223" t="s">
        <v>590</v>
      </c>
      <c r="F134" s="224" t="s">
        <v>591</v>
      </c>
      <c r="G134" s="224"/>
      <c r="H134" s="224"/>
      <c r="I134" s="224"/>
      <c r="J134" s="225" t="s">
        <v>164</v>
      </c>
      <c r="K134" s="226">
        <v>208.66999999999999</v>
      </c>
      <c r="L134" s="227">
        <v>0</v>
      </c>
      <c r="M134" s="228"/>
      <c r="N134" s="229">
        <f>ROUND(L134*K134,2)</f>
        <v>0</v>
      </c>
      <c r="O134" s="229"/>
      <c r="P134" s="229"/>
      <c r="Q134" s="229"/>
      <c r="R134" s="51"/>
      <c r="T134" s="230" t="s">
        <v>35</v>
      </c>
      <c r="U134" s="59" t="s">
        <v>51</v>
      </c>
      <c r="V134" s="50"/>
      <c r="W134" s="231">
        <f>V134*K134</f>
        <v>0</v>
      </c>
      <c r="X134" s="231">
        <v>0.41099999999999998</v>
      </c>
      <c r="Y134" s="231">
        <f>X134*K134</f>
        <v>85.763369999999995</v>
      </c>
      <c r="Z134" s="231">
        <v>0</v>
      </c>
      <c r="AA134" s="232">
        <f>Z134*K134</f>
        <v>0</v>
      </c>
      <c r="AR134" s="24" t="s">
        <v>165</v>
      </c>
      <c r="AT134" s="24" t="s">
        <v>161</v>
      </c>
      <c r="AU134" s="24" t="s">
        <v>119</v>
      </c>
      <c r="AY134" s="24" t="s">
        <v>160</v>
      </c>
      <c r="BE134" s="145">
        <f>IF(U134="základní",N134,0)</f>
        <v>0</v>
      </c>
      <c r="BF134" s="145">
        <f>IF(U134="snížená",N134,0)</f>
        <v>0</v>
      </c>
      <c r="BG134" s="145">
        <f>IF(U134="zákl. přenesená",N134,0)</f>
        <v>0</v>
      </c>
      <c r="BH134" s="145">
        <f>IF(U134="sníž. přenesená",N134,0)</f>
        <v>0</v>
      </c>
      <c r="BI134" s="145">
        <f>IF(U134="nulová",N134,0)</f>
        <v>0</v>
      </c>
      <c r="BJ134" s="24" t="s">
        <v>94</v>
      </c>
      <c r="BK134" s="145">
        <f>ROUND(L134*K134,2)</f>
        <v>0</v>
      </c>
      <c r="BL134" s="24" t="s">
        <v>165</v>
      </c>
      <c r="BM134" s="24" t="s">
        <v>592</v>
      </c>
    </row>
    <row r="135" s="10" customFormat="1" ht="16.5" customHeight="1">
      <c r="B135" s="233"/>
      <c r="C135" s="234"/>
      <c r="D135" s="234"/>
      <c r="E135" s="235" t="s">
        <v>35</v>
      </c>
      <c r="F135" s="236" t="s">
        <v>593</v>
      </c>
      <c r="G135" s="237"/>
      <c r="H135" s="237"/>
      <c r="I135" s="237"/>
      <c r="J135" s="234"/>
      <c r="K135" s="235" t="s">
        <v>35</v>
      </c>
      <c r="L135" s="234"/>
      <c r="M135" s="234"/>
      <c r="N135" s="234"/>
      <c r="O135" s="234"/>
      <c r="P135" s="234"/>
      <c r="Q135" s="234"/>
      <c r="R135" s="238"/>
      <c r="T135" s="239"/>
      <c r="U135" s="234"/>
      <c r="V135" s="234"/>
      <c r="W135" s="234"/>
      <c r="X135" s="234"/>
      <c r="Y135" s="234"/>
      <c r="Z135" s="234"/>
      <c r="AA135" s="240"/>
      <c r="AT135" s="241" t="s">
        <v>168</v>
      </c>
      <c r="AU135" s="241" t="s">
        <v>119</v>
      </c>
      <c r="AV135" s="10" t="s">
        <v>94</v>
      </c>
      <c r="AW135" s="10" t="s">
        <v>42</v>
      </c>
      <c r="AX135" s="10" t="s">
        <v>86</v>
      </c>
      <c r="AY135" s="241" t="s">
        <v>160</v>
      </c>
    </row>
    <row r="136" s="11" customFormat="1" ht="16.5" customHeight="1">
      <c r="B136" s="243"/>
      <c r="C136" s="244"/>
      <c r="D136" s="244"/>
      <c r="E136" s="245" t="s">
        <v>35</v>
      </c>
      <c r="F136" s="246" t="s">
        <v>594</v>
      </c>
      <c r="G136" s="244"/>
      <c r="H136" s="244"/>
      <c r="I136" s="244"/>
      <c r="J136" s="244"/>
      <c r="K136" s="247">
        <v>208.66999999999999</v>
      </c>
      <c r="L136" s="244"/>
      <c r="M136" s="244"/>
      <c r="N136" s="244"/>
      <c r="O136" s="244"/>
      <c r="P136" s="244"/>
      <c r="Q136" s="244"/>
      <c r="R136" s="248"/>
      <c r="T136" s="249"/>
      <c r="U136" s="244"/>
      <c r="V136" s="244"/>
      <c r="W136" s="244"/>
      <c r="X136" s="244"/>
      <c r="Y136" s="244"/>
      <c r="Z136" s="244"/>
      <c r="AA136" s="250"/>
      <c r="AT136" s="251" t="s">
        <v>168</v>
      </c>
      <c r="AU136" s="251" t="s">
        <v>119</v>
      </c>
      <c r="AV136" s="11" t="s">
        <v>119</v>
      </c>
      <c r="AW136" s="11" t="s">
        <v>42</v>
      </c>
      <c r="AX136" s="11" t="s">
        <v>86</v>
      </c>
      <c r="AY136" s="251" t="s">
        <v>160</v>
      </c>
    </row>
    <row r="137" s="13" customFormat="1" ht="16.5" customHeight="1">
      <c r="B137" s="261"/>
      <c r="C137" s="262"/>
      <c r="D137" s="262"/>
      <c r="E137" s="263" t="s">
        <v>35</v>
      </c>
      <c r="F137" s="264" t="s">
        <v>175</v>
      </c>
      <c r="G137" s="262"/>
      <c r="H137" s="262"/>
      <c r="I137" s="262"/>
      <c r="J137" s="262"/>
      <c r="K137" s="265">
        <v>208.66999999999999</v>
      </c>
      <c r="L137" s="262"/>
      <c r="M137" s="262"/>
      <c r="N137" s="262"/>
      <c r="O137" s="262"/>
      <c r="P137" s="262"/>
      <c r="Q137" s="262"/>
      <c r="R137" s="266"/>
      <c r="T137" s="267"/>
      <c r="U137" s="262"/>
      <c r="V137" s="262"/>
      <c r="W137" s="262"/>
      <c r="X137" s="262"/>
      <c r="Y137" s="262"/>
      <c r="Z137" s="262"/>
      <c r="AA137" s="268"/>
      <c r="AT137" s="269" t="s">
        <v>168</v>
      </c>
      <c r="AU137" s="269" t="s">
        <v>119</v>
      </c>
      <c r="AV137" s="13" t="s">
        <v>165</v>
      </c>
      <c r="AW137" s="13" t="s">
        <v>42</v>
      </c>
      <c r="AX137" s="13" t="s">
        <v>94</v>
      </c>
      <c r="AY137" s="269" t="s">
        <v>160</v>
      </c>
    </row>
    <row r="138" s="1" customFormat="1" ht="25.5" customHeight="1">
      <c r="B138" s="49"/>
      <c r="C138" s="273" t="s">
        <v>225</v>
      </c>
      <c r="D138" s="273" t="s">
        <v>245</v>
      </c>
      <c r="E138" s="274" t="s">
        <v>595</v>
      </c>
      <c r="F138" s="275" t="s">
        <v>596</v>
      </c>
      <c r="G138" s="275"/>
      <c r="H138" s="275"/>
      <c r="I138" s="275"/>
      <c r="J138" s="276" t="s">
        <v>284</v>
      </c>
      <c r="K138" s="277">
        <v>1</v>
      </c>
      <c r="L138" s="278">
        <v>0</v>
      </c>
      <c r="M138" s="279"/>
      <c r="N138" s="280">
        <f>ROUND(L138*K138,2)</f>
        <v>0</v>
      </c>
      <c r="O138" s="229"/>
      <c r="P138" s="229"/>
      <c r="Q138" s="229"/>
      <c r="R138" s="51"/>
      <c r="T138" s="230" t="s">
        <v>35</v>
      </c>
      <c r="U138" s="59" t="s">
        <v>51</v>
      </c>
      <c r="V138" s="50"/>
      <c r="W138" s="231">
        <f>V138*K138</f>
        <v>0</v>
      </c>
      <c r="X138" s="231">
        <v>0.12</v>
      </c>
      <c r="Y138" s="231">
        <f>X138*K138</f>
        <v>0.12</v>
      </c>
      <c r="Z138" s="231">
        <v>0</v>
      </c>
      <c r="AA138" s="232">
        <f>Z138*K138</f>
        <v>0</v>
      </c>
      <c r="AR138" s="24" t="s">
        <v>215</v>
      </c>
      <c r="AT138" s="24" t="s">
        <v>245</v>
      </c>
      <c r="AU138" s="24" t="s">
        <v>119</v>
      </c>
      <c r="AY138" s="24" t="s">
        <v>160</v>
      </c>
      <c r="BE138" s="145">
        <f>IF(U138="základní",N138,0)</f>
        <v>0</v>
      </c>
      <c r="BF138" s="145">
        <f>IF(U138="snížená",N138,0)</f>
        <v>0</v>
      </c>
      <c r="BG138" s="145">
        <f>IF(U138="zákl. přenesená",N138,0)</f>
        <v>0</v>
      </c>
      <c r="BH138" s="145">
        <f>IF(U138="sníž. přenesená",N138,0)</f>
        <v>0</v>
      </c>
      <c r="BI138" s="145">
        <f>IF(U138="nulová",N138,0)</f>
        <v>0</v>
      </c>
      <c r="BJ138" s="24" t="s">
        <v>94</v>
      </c>
      <c r="BK138" s="145">
        <f>ROUND(L138*K138,2)</f>
        <v>0</v>
      </c>
      <c r="BL138" s="24" t="s">
        <v>165</v>
      </c>
      <c r="BM138" s="24" t="s">
        <v>597</v>
      </c>
    </row>
    <row r="139" s="1" customFormat="1" ht="144" customHeight="1">
      <c r="B139" s="49"/>
      <c r="C139" s="50"/>
      <c r="D139" s="50"/>
      <c r="E139" s="50"/>
      <c r="F139" s="270" t="s">
        <v>598</v>
      </c>
      <c r="G139" s="70"/>
      <c r="H139" s="70"/>
      <c r="I139" s="70"/>
      <c r="J139" s="50"/>
      <c r="K139" s="50"/>
      <c r="L139" s="50"/>
      <c r="M139" s="50"/>
      <c r="N139" s="50"/>
      <c r="O139" s="50"/>
      <c r="P139" s="50"/>
      <c r="Q139" s="50"/>
      <c r="R139" s="51"/>
      <c r="T139" s="193"/>
      <c r="U139" s="50"/>
      <c r="V139" s="50"/>
      <c r="W139" s="50"/>
      <c r="X139" s="50"/>
      <c r="Y139" s="50"/>
      <c r="Z139" s="50"/>
      <c r="AA139" s="103"/>
      <c r="AT139" s="24" t="s">
        <v>212</v>
      </c>
      <c r="AU139" s="24" t="s">
        <v>119</v>
      </c>
    </row>
    <row r="140" s="1" customFormat="1" ht="25.5" customHeight="1">
      <c r="B140" s="49"/>
      <c r="C140" s="222" t="s">
        <v>231</v>
      </c>
      <c r="D140" s="222" t="s">
        <v>161</v>
      </c>
      <c r="E140" s="223" t="s">
        <v>599</v>
      </c>
      <c r="F140" s="224" t="s">
        <v>600</v>
      </c>
      <c r="G140" s="224"/>
      <c r="H140" s="224"/>
      <c r="I140" s="224"/>
      <c r="J140" s="225" t="s">
        <v>164</v>
      </c>
      <c r="K140" s="226">
        <v>245.37000000000001</v>
      </c>
      <c r="L140" s="227">
        <v>0</v>
      </c>
      <c r="M140" s="228"/>
      <c r="N140" s="229">
        <f>ROUND(L140*K140,2)</f>
        <v>0</v>
      </c>
      <c r="O140" s="229"/>
      <c r="P140" s="229"/>
      <c r="Q140" s="229"/>
      <c r="R140" s="51"/>
      <c r="T140" s="230" t="s">
        <v>35</v>
      </c>
      <c r="U140" s="59" t="s">
        <v>51</v>
      </c>
      <c r="V140" s="50"/>
      <c r="W140" s="231">
        <f>V140*K140</f>
        <v>0</v>
      </c>
      <c r="X140" s="231">
        <v>0.48027999999999998</v>
      </c>
      <c r="Y140" s="231">
        <f>X140*K140</f>
        <v>117.8463036</v>
      </c>
      <c r="Z140" s="231">
        <v>0</v>
      </c>
      <c r="AA140" s="232">
        <f>Z140*K140</f>
        <v>0</v>
      </c>
      <c r="AR140" s="24" t="s">
        <v>165</v>
      </c>
      <c r="AT140" s="24" t="s">
        <v>161</v>
      </c>
      <c r="AU140" s="24" t="s">
        <v>119</v>
      </c>
      <c r="AY140" s="24" t="s">
        <v>160</v>
      </c>
      <c r="BE140" s="145">
        <f>IF(U140="základní",N140,0)</f>
        <v>0</v>
      </c>
      <c r="BF140" s="145">
        <f>IF(U140="snížená",N140,0)</f>
        <v>0</v>
      </c>
      <c r="BG140" s="145">
        <f>IF(U140="zákl. přenesená",N140,0)</f>
        <v>0</v>
      </c>
      <c r="BH140" s="145">
        <f>IF(U140="sníž. přenesená",N140,0)</f>
        <v>0</v>
      </c>
      <c r="BI140" s="145">
        <f>IF(U140="nulová",N140,0)</f>
        <v>0</v>
      </c>
      <c r="BJ140" s="24" t="s">
        <v>94</v>
      </c>
      <c r="BK140" s="145">
        <f>ROUND(L140*K140,2)</f>
        <v>0</v>
      </c>
      <c r="BL140" s="24" t="s">
        <v>165</v>
      </c>
      <c r="BM140" s="24" t="s">
        <v>601</v>
      </c>
    </row>
    <row r="141" s="10" customFormat="1" ht="16.5" customHeight="1">
      <c r="B141" s="233"/>
      <c r="C141" s="234"/>
      <c r="D141" s="234"/>
      <c r="E141" s="235" t="s">
        <v>35</v>
      </c>
      <c r="F141" s="236" t="s">
        <v>602</v>
      </c>
      <c r="G141" s="237"/>
      <c r="H141" s="237"/>
      <c r="I141" s="237"/>
      <c r="J141" s="234"/>
      <c r="K141" s="235" t="s">
        <v>35</v>
      </c>
      <c r="L141" s="234"/>
      <c r="M141" s="234"/>
      <c r="N141" s="234"/>
      <c r="O141" s="234"/>
      <c r="P141" s="234"/>
      <c r="Q141" s="234"/>
      <c r="R141" s="238"/>
      <c r="T141" s="239"/>
      <c r="U141" s="234"/>
      <c r="V141" s="234"/>
      <c r="W141" s="234"/>
      <c r="X141" s="234"/>
      <c r="Y141" s="234"/>
      <c r="Z141" s="234"/>
      <c r="AA141" s="240"/>
      <c r="AT141" s="241" t="s">
        <v>168</v>
      </c>
      <c r="AU141" s="241" t="s">
        <v>119</v>
      </c>
      <c r="AV141" s="10" t="s">
        <v>94</v>
      </c>
      <c r="AW141" s="10" t="s">
        <v>42</v>
      </c>
      <c r="AX141" s="10" t="s">
        <v>86</v>
      </c>
      <c r="AY141" s="241" t="s">
        <v>160</v>
      </c>
    </row>
    <row r="142" s="11" customFormat="1" ht="16.5" customHeight="1">
      <c r="B142" s="243"/>
      <c r="C142" s="244"/>
      <c r="D142" s="244"/>
      <c r="E142" s="245" t="s">
        <v>35</v>
      </c>
      <c r="F142" s="246" t="s">
        <v>567</v>
      </c>
      <c r="G142" s="244"/>
      <c r="H142" s="244"/>
      <c r="I142" s="244"/>
      <c r="J142" s="244"/>
      <c r="K142" s="247">
        <v>12</v>
      </c>
      <c r="L142" s="244"/>
      <c r="M142" s="244"/>
      <c r="N142" s="244"/>
      <c r="O142" s="244"/>
      <c r="P142" s="244"/>
      <c r="Q142" s="244"/>
      <c r="R142" s="248"/>
      <c r="T142" s="249"/>
      <c r="U142" s="244"/>
      <c r="V142" s="244"/>
      <c r="W142" s="244"/>
      <c r="X142" s="244"/>
      <c r="Y142" s="244"/>
      <c r="Z142" s="244"/>
      <c r="AA142" s="250"/>
      <c r="AT142" s="251" t="s">
        <v>168</v>
      </c>
      <c r="AU142" s="251" t="s">
        <v>119</v>
      </c>
      <c r="AV142" s="11" t="s">
        <v>119</v>
      </c>
      <c r="AW142" s="11" t="s">
        <v>42</v>
      </c>
      <c r="AX142" s="11" t="s">
        <v>86</v>
      </c>
      <c r="AY142" s="251" t="s">
        <v>160</v>
      </c>
    </row>
    <row r="143" s="10" customFormat="1" ht="16.5" customHeight="1">
      <c r="B143" s="233"/>
      <c r="C143" s="234"/>
      <c r="D143" s="234"/>
      <c r="E143" s="235" t="s">
        <v>35</v>
      </c>
      <c r="F143" s="242" t="s">
        <v>603</v>
      </c>
      <c r="G143" s="234"/>
      <c r="H143" s="234"/>
      <c r="I143" s="234"/>
      <c r="J143" s="234"/>
      <c r="K143" s="235" t="s">
        <v>35</v>
      </c>
      <c r="L143" s="234"/>
      <c r="M143" s="234"/>
      <c r="N143" s="234"/>
      <c r="O143" s="234"/>
      <c r="P143" s="234"/>
      <c r="Q143" s="234"/>
      <c r="R143" s="238"/>
      <c r="T143" s="239"/>
      <c r="U143" s="234"/>
      <c r="V143" s="234"/>
      <c r="W143" s="234"/>
      <c r="X143" s="234"/>
      <c r="Y143" s="234"/>
      <c r="Z143" s="234"/>
      <c r="AA143" s="240"/>
      <c r="AT143" s="241" t="s">
        <v>168</v>
      </c>
      <c r="AU143" s="241" t="s">
        <v>119</v>
      </c>
      <c r="AV143" s="10" t="s">
        <v>94</v>
      </c>
      <c r="AW143" s="10" t="s">
        <v>42</v>
      </c>
      <c r="AX143" s="10" t="s">
        <v>86</v>
      </c>
      <c r="AY143" s="241" t="s">
        <v>160</v>
      </c>
    </row>
    <row r="144" s="11" customFormat="1" ht="16.5" customHeight="1">
      <c r="B144" s="243"/>
      <c r="C144" s="244"/>
      <c r="D144" s="244"/>
      <c r="E144" s="245" t="s">
        <v>35</v>
      </c>
      <c r="F144" s="246" t="s">
        <v>317</v>
      </c>
      <c r="G144" s="244"/>
      <c r="H144" s="244"/>
      <c r="I144" s="244"/>
      <c r="J144" s="244"/>
      <c r="K144" s="247">
        <v>29</v>
      </c>
      <c r="L144" s="244"/>
      <c r="M144" s="244"/>
      <c r="N144" s="244"/>
      <c r="O144" s="244"/>
      <c r="P144" s="244"/>
      <c r="Q144" s="244"/>
      <c r="R144" s="248"/>
      <c r="T144" s="249"/>
      <c r="U144" s="244"/>
      <c r="V144" s="244"/>
      <c r="W144" s="244"/>
      <c r="X144" s="244"/>
      <c r="Y144" s="244"/>
      <c r="Z144" s="244"/>
      <c r="AA144" s="250"/>
      <c r="AT144" s="251" t="s">
        <v>168</v>
      </c>
      <c r="AU144" s="251" t="s">
        <v>119</v>
      </c>
      <c r="AV144" s="11" t="s">
        <v>119</v>
      </c>
      <c r="AW144" s="11" t="s">
        <v>42</v>
      </c>
      <c r="AX144" s="11" t="s">
        <v>86</v>
      </c>
      <c r="AY144" s="251" t="s">
        <v>160</v>
      </c>
    </row>
    <row r="145" s="10" customFormat="1" ht="16.5" customHeight="1">
      <c r="B145" s="233"/>
      <c r="C145" s="234"/>
      <c r="D145" s="234"/>
      <c r="E145" s="235" t="s">
        <v>35</v>
      </c>
      <c r="F145" s="242" t="s">
        <v>604</v>
      </c>
      <c r="G145" s="234"/>
      <c r="H145" s="234"/>
      <c r="I145" s="234"/>
      <c r="J145" s="234"/>
      <c r="K145" s="235" t="s">
        <v>35</v>
      </c>
      <c r="L145" s="234"/>
      <c r="M145" s="234"/>
      <c r="N145" s="234"/>
      <c r="O145" s="234"/>
      <c r="P145" s="234"/>
      <c r="Q145" s="234"/>
      <c r="R145" s="238"/>
      <c r="T145" s="239"/>
      <c r="U145" s="234"/>
      <c r="V145" s="234"/>
      <c r="W145" s="234"/>
      <c r="X145" s="234"/>
      <c r="Y145" s="234"/>
      <c r="Z145" s="234"/>
      <c r="AA145" s="240"/>
      <c r="AT145" s="241" t="s">
        <v>168</v>
      </c>
      <c r="AU145" s="241" t="s">
        <v>119</v>
      </c>
      <c r="AV145" s="10" t="s">
        <v>94</v>
      </c>
      <c r="AW145" s="10" t="s">
        <v>42</v>
      </c>
      <c r="AX145" s="10" t="s">
        <v>86</v>
      </c>
      <c r="AY145" s="241" t="s">
        <v>160</v>
      </c>
    </row>
    <row r="146" s="11" customFormat="1" ht="16.5" customHeight="1">
      <c r="B146" s="243"/>
      <c r="C146" s="244"/>
      <c r="D146" s="244"/>
      <c r="E146" s="245" t="s">
        <v>35</v>
      </c>
      <c r="F146" s="246" t="s">
        <v>605</v>
      </c>
      <c r="G146" s="244"/>
      <c r="H146" s="244"/>
      <c r="I146" s="244"/>
      <c r="J146" s="244"/>
      <c r="K146" s="247">
        <v>30</v>
      </c>
      <c r="L146" s="244"/>
      <c r="M146" s="244"/>
      <c r="N146" s="244"/>
      <c r="O146" s="244"/>
      <c r="P146" s="244"/>
      <c r="Q146" s="244"/>
      <c r="R146" s="248"/>
      <c r="T146" s="249"/>
      <c r="U146" s="244"/>
      <c r="V146" s="244"/>
      <c r="W146" s="244"/>
      <c r="X146" s="244"/>
      <c r="Y146" s="244"/>
      <c r="Z146" s="244"/>
      <c r="AA146" s="250"/>
      <c r="AT146" s="251" t="s">
        <v>168</v>
      </c>
      <c r="AU146" s="251" t="s">
        <v>119</v>
      </c>
      <c r="AV146" s="11" t="s">
        <v>119</v>
      </c>
      <c r="AW146" s="11" t="s">
        <v>42</v>
      </c>
      <c r="AX146" s="11" t="s">
        <v>86</v>
      </c>
      <c r="AY146" s="251" t="s">
        <v>160</v>
      </c>
    </row>
    <row r="147" s="10" customFormat="1" ht="16.5" customHeight="1">
      <c r="B147" s="233"/>
      <c r="C147" s="234"/>
      <c r="D147" s="234"/>
      <c r="E147" s="235" t="s">
        <v>35</v>
      </c>
      <c r="F147" s="242" t="s">
        <v>606</v>
      </c>
      <c r="G147" s="234"/>
      <c r="H147" s="234"/>
      <c r="I147" s="234"/>
      <c r="J147" s="234"/>
      <c r="K147" s="235" t="s">
        <v>35</v>
      </c>
      <c r="L147" s="234"/>
      <c r="M147" s="234"/>
      <c r="N147" s="234"/>
      <c r="O147" s="234"/>
      <c r="P147" s="234"/>
      <c r="Q147" s="234"/>
      <c r="R147" s="238"/>
      <c r="T147" s="239"/>
      <c r="U147" s="234"/>
      <c r="V147" s="234"/>
      <c r="W147" s="234"/>
      <c r="X147" s="234"/>
      <c r="Y147" s="234"/>
      <c r="Z147" s="234"/>
      <c r="AA147" s="240"/>
      <c r="AT147" s="241" t="s">
        <v>168</v>
      </c>
      <c r="AU147" s="241" t="s">
        <v>119</v>
      </c>
      <c r="AV147" s="10" t="s">
        <v>94</v>
      </c>
      <c r="AW147" s="10" t="s">
        <v>42</v>
      </c>
      <c r="AX147" s="10" t="s">
        <v>86</v>
      </c>
      <c r="AY147" s="241" t="s">
        <v>160</v>
      </c>
    </row>
    <row r="148" s="11" customFormat="1" ht="16.5" customHeight="1">
      <c r="B148" s="243"/>
      <c r="C148" s="244"/>
      <c r="D148" s="244"/>
      <c r="E148" s="245" t="s">
        <v>35</v>
      </c>
      <c r="F148" s="246" t="s">
        <v>607</v>
      </c>
      <c r="G148" s="244"/>
      <c r="H148" s="244"/>
      <c r="I148" s="244"/>
      <c r="J148" s="244"/>
      <c r="K148" s="247">
        <v>174.37000000000001</v>
      </c>
      <c r="L148" s="244"/>
      <c r="M148" s="244"/>
      <c r="N148" s="244"/>
      <c r="O148" s="244"/>
      <c r="P148" s="244"/>
      <c r="Q148" s="244"/>
      <c r="R148" s="248"/>
      <c r="T148" s="249"/>
      <c r="U148" s="244"/>
      <c r="V148" s="244"/>
      <c r="W148" s="244"/>
      <c r="X148" s="244"/>
      <c r="Y148" s="244"/>
      <c r="Z148" s="244"/>
      <c r="AA148" s="250"/>
      <c r="AT148" s="251" t="s">
        <v>168</v>
      </c>
      <c r="AU148" s="251" t="s">
        <v>119</v>
      </c>
      <c r="AV148" s="11" t="s">
        <v>119</v>
      </c>
      <c r="AW148" s="11" t="s">
        <v>42</v>
      </c>
      <c r="AX148" s="11" t="s">
        <v>86</v>
      </c>
      <c r="AY148" s="251" t="s">
        <v>160</v>
      </c>
    </row>
    <row r="149" s="13" customFormat="1" ht="16.5" customHeight="1">
      <c r="B149" s="261"/>
      <c r="C149" s="262"/>
      <c r="D149" s="262"/>
      <c r="E149" s="263" t="s">
        <v>35</v>
      </c>
      <c r="F149" s="264" t="s">
        <v>175</v>
      </c>
      <c r="G149" s="262"/>
      <c r="H149" s="262"/>
      <c r="I149" s="262"/>
      <c r="J149" s="262"/>
      <c r="K149" s="265">
        <v>245.37000000000001</v>
      </c>
      <c r="L149" s="262"/>
      <c r="M149" s="262"/>
      <c r="N149" s="262"/>
      <c r="O149" s="262"/>
      <c r="P149" s="262"/>
      <c r="Q149" s="262"/>
      <c r="R149" s="266"/>
      <c r="T149" s="267"/>
      <c r="U149" s="262"/>
      <c r="V149" s="262"/>
      <c r="W149" s="262"/>
      <c r="X149" s="262"/>
      <c r="Y149" s="262"/>
      <c r="Z149" s="262"/>
      <c r="AA149" s="268"/>
      <c r="AT149" s="269" t="s">
        <v>168</v>
      </c>
      <c r="AU149" s="269" t="s">
        <v>119</v>
      </c>
      <c r="AV149" s="13" t="s">
        <v>165</v>
      </c>
      <c r="AW149" s="13" t="s">
        <v>42</v>
      </c>
      <c r="AX149" s="13" t="s">
        <v>94</v>
      </c>
      <c r="AY149" s="269" t="s">
        <v>160</v>
      </c>
    </row>
    <row r="150" s="1" customFormat="1" ht="25.5" customHeight="1">
      <c r="B150" s="49"/>
      <c r="C150" s="222" t="s">
        <v>236</v>
      </c>
      <c r="D150" s="222" t="s">
        <v>161</v>
      </c>
      <c r="E150" s="223" t="s">
        <v>608</v>
      </c>
      <c r="F150" s="224" t="s">
        <v>609</v>
      </c>
      <c r="G150" s="224"/>
      <c r="H150" s="224"/>
      <c r="I150" s="224"/>
      <c r="J150" s="225" t="s">
        <v>284</v>
      </c>
      <c r="K150" s="226">
        <v>5</v>
      </c>
      <c r="L150" s="227">
        <v>0</v>
      </c>
      <c r="M150" s="228"/>
      <c r="N150" s="229">
        <f>ROUND(L150*K150,2)</f>
        <v>0</v>
      </c>
      <c r="O150" s="229"/>
      <c r="P150" s="229"/>
      <c r="Q150" s="229"/>
      <c r="R150" s="51"/>
      <c r="T150" s="230" t="s">
        <v>35</v>
      </c>
      <c r="U150" s="59" t="s">
        <v>51</v>
      </c>
      <c r="V150" s="50"/>
      <c r="W150" s="231">
        <f>V150*K150</f>
        <v>0</v>
      </c>
      <c r="X150" s="231">
        <v>0.072870000000000004</v>
      </c>
      <c r="Y150" s="231">
        <f>X150*K150</f>
        <v>0.36435000000000001</v>
      </c>
      <c r="Z150" s="231">
        <v>0</v>
      </c>
      <c r="AA150" s="232">
        <f>Z150*K150</f>
        <v>0</v>
      </c>
      <c r="AR150" s="24" t="s">
        <v>165</v>
      </c>
      <c r="AT150" s="24" t="s">
        <v>161</v>
      </c>
      <c r="AU150" s="24" t="s">
        <v>119</v>
      </c>
      <c r="AY150" s="24" t="s">
        <v>160</v>
      </c>
      <c r="BE150" s="145">
        <f>IF(U150="základní",N150,0)</f>
        <v>0</v>
      </c>
      <c r="BF150" s="145">
        <f>IF(U150="snížená",N150,0)</f>
        <v>0</v>
      </c>
      <c r="BG150" s="145">
        <f>IF(U150="zákl. přenesená",N150,0)</f>
        <v>0</v>
      </c>
      <c r="BH150" s="145">
        <f>IF(U150="sníž. přenesená",N150,0)</f>
        <v>0</v>
      </c>
      <c r="BI150" s="145">
        <f>IF(U150="nulová",N150,0)</f>
        <v>0</v>
      </c>
      <c r="BJ150" s="24" t="s">
        <v>94</v>
      </c>
      <c r="BK150" s="145">
        <f>ROUND(L150*K150,2)</f>
        <v>0</v>
      </c>
      <c r="BL150" s="24" t="s">
        <v>165</v>
      </c>
      <c r="BM150" s="24" t="s">
        <v>610</v>
      </c>
    </row>
    <row r="151" s="1" customFormat="1" ht="38.25" customHeight="1">
      <c r="B151" s="49"/>
      <c r="C151" s="273" t="s">
        <v>240</v>
      </c>
      <c r="D151" s="273" t="s">
        <v>245</v>
      </c>
      <c r="E151" s="274" t="s">
        <v>611</v>
      </c>
      <c r="F151" s="275" t="s">
        <v>612</v>
      </c>
      <c r="G151" s="275"/>
      <c r="H151" s="275"/>
      <c r="I151" s="275"/>
      <c r="J151" s="276" t="s">
        <v>284</v>
      </c>
      <c r="K151" s="277">
        <v>5</v>
      </c>
      <c r="L151" s="278">
        <v>0</v>
      </c>
      <c r="M151" s="279"/>
      <c r="N151" s="280">
        <f>ROUND(L151*K151,2)</f>
        <v>0</v>
      </c>
      <c r="O151" s="229"/>
      <c r="P151" s="229"/>
      <c r="Q151" s="229"/>
      <c r="R151" s="51"/>
      <c r="T151" s="230" t="s">
        <v>35</v>
      </c>
      <c r="U151" s="59" t="s">
        <v>51</v>
      </c>
      <c r="V151" s="50"/>
      <c r="W151" s="231">
        <f>V151*K151</f>
        <v>0</v>
      </c>
      <c r="X151" s="231">
        <v>0.0060000000000000001</v>
      </c>
      <c r="Y151" s="231">
        <f>X151*K151</f>
        <v>0.029999999999999999</v>
      </c>
      <c r="Z151" s="231">
        <v>0</v>
      </c>
      <c r="AA151" s="232">
        <f>Z151*K151</f>
        <v>0</v>
      </c>
      <c r="AR151" s="24" t="s">
        <v>215</v>
      </c>
      <c r="AT151" s="24" t="s">
        <v>245</v>
      </c>
      <c r="AU151" s="24" t="s">
        <v>119</v>
      </c>
      <c r="AY151" s="24" t="s">
        <v>160</v>
      </c>
      <c r="BE151" s="145">
        <f>IF(U151="základní",N151,0)</f>
        <v>0</v>
      </c>
      <c r="BF151" s="145">
        <f>IF(U151="snížená",N151,0)</f>
        <v>0</v>
      </c>
      <c r="BG151" s="145">
        <f>IF(U151="zákl. přenesená",N151,0)</f>
        <v>0</v>
      </c>
      <c r="BH151" s="145">
        <f>IF(U151="sníž. přenesená",N151,0)</f>
        <v>0</v>
      </c>
      <c r="BI151" s="145">
        <f>IF(U151="nulová",N151,0)</f>
        <v>0</v>
      </c>
      <c r="BJ151" s="24" t="s">
        <v>94</v>
      </c>
      <c r="BK151" s="145">
        <f>ROUND(L151*K151,2)</f>
        <v>0</v>
      </c>
      <c r="BL151" s="24" t="s">
        <v>165</v>
      </c>
      <c r="BM151" s="24" t="s">
        <v>613</v>
      </c>
    </row>
    <row r="152" s="1" customFormat="1" ht="25.5" customHeight="1">
      <c r="B152" s="49"/>
      <c r="C152" s="222" t="s">
        <v>244</v>
      </c>
      <c r="D152" s="222" t="s">
        <v>161</v>
      </c>
      <c r="E152" s="223" t="s">
        <v>614</v>
      </c>
      <c r="F152" s="224" t="s">
        <v>615</v>
      </c>
      <c r="G152" s="224"/>
      <c r="H152" s="224"/>
      <c r="I152" s="224"/>
      <c r="J152" s="225" t="s">
        <v>284</v>
      </c>
      <c r="K152" s="226">
        <v>7</v>
      </c>
      <c r="L152" s="227">
        <v>0</v>
      </c>
      <c r="M152" s="228"/>
      <c r="N152" s="229">
        <f>ROUND(L152*K152,2)</f>
        <v>0</v>
      </c>
      <c r="O152" s="229"/>
      <c r="P152" s="229"/>
      <c r="Q152" s="229"/>
      <c r="R152" s="51"/>
      <c r="T152" s="230" t="s">
        <v>35</v>
      </c>
      <c r="U152" s="59" t="s">
        <v>51</v>
      </c>
      <c r="V152" s="50"/>
      <c r="W152" s="231">
        <f>V152*K152</f>
        <v>0</v>
      </c>
      <c r="X152" s="231">
        <v>0.35743999999999998</v>
      </c>
      <c r="Y152" s="231">
        <f>X152*K152</f>
        <v>2.5020799999999999</v>
      </c>
      <c r="Z152" s="231">
        <v>0</v>
      </c>
      <c r="AA152" s="232">
        <f>Z152*K152</f>
        <v>0</v>
      </c>
      <c r="AR152" s="24" t="s">
        <v>165</v>
      </c>
      <c r="AT152" s="24" t="s">
        <v>161</v>
      </c>
      <c r="AU152" s="24" t="s">
        <v>119</v>
      </c>
      <c r="AY152" s="24" t="s">
        <v>160</v>
      </c>
      <c r="BE152" s="145">
        <f>IF(U152="základní",N152,0)</f>
        <v>0</v>
      </c>
      <c r="BF152" s="145">
        <f>IF(U152="snížená",N152,0)</f>
        <v>0</v>
      </c>
      <c r="BG152" s="145">
        <f>IF(U152="zákl. přenesená",N152,0)</f>
        <v>0</v>
      </c>
      <c r="BH152" s="145">
        <f>IF(U152="sníž. přenesená",N152,0)</f>
        <v>0</v>
      </c>
      <c r="BI152" s="145">
        <f>IF(U152="nulová",N152,0)</f>
        <v>0</v>
      </c>
      <c r="BJ152" s="24" t="s">
        <v>94</v>
      </c>
      <c r="BK152" s="145">
        <f>ROUND(L152*K152,2)</f>
        <v>0</v>
      </c>
      <c r="BL152" s="24" t="s">
        <v>165</v>
      </c>
      <c r="BM152" s="24" t="s">
        <v>616</v>
      </c>
    </row>
    <row r="153" s="1" customFormat="1" ht="38.25" customHeight="1">
      <c r="B153" s="49"/>
      <c r="C153" s="273" t="s">
        <v>11</v>
      </c>
      <c r="D153" s="273" t="s">
        <v>245</v>
      </c>
      <c r="E153" s="274" t="s">
        <v>617</v>
      </c>
      <c r="F153" s="275" t="s">
        <v>618</v>
      </c>
      <c r="G153" s="275"/>
      <c r="H153" s="275"/>
      <c r="I153" s="275"/>
      <c r="J153" s="276" t="s">
        <v>284</v>
      </c>
      <c r="K153" s="277">
        <v>7</v>
      </c>
      <c r="L153" s="278">
        <v>0</v>
      </c>
      <c r="M153" s="279"/>
      <c r="N153" s="280">
        <f>ROUND(L153*K153,2)</f>
        <v>0</v>
      </c>
      <c r="O153" s="229"/>
      <c r="P153" s="229"/>
      <c r="Q153" s="229"/>
      <c r="R153" s="51"/>
      <c r="T153" s="230" t="s">
        <v>35</v>
      </c>
      <c r="U153" s="59" t="s">
        <v>51</v>
      </c>
      <c r="V153" s="50"/>
      <c r="W153" s="231">
        <f>V153*K153</f>
        <v>0</v>
      </c>
      <c r="X153" s="231">
        <v>0.056599999999999998</v>
      </c>
      <c r="Y153" s="231">
        <f>X153*K153</f>
        <v>0.3962</v>
      </c>
      <c r="Z153" s="231">
        <v>0</v>
      </c>
      <c r="AA153" s="232">
        <f>Z153*K153</f>
        <v>0</v>
      </c>
      <c r="AR153" s="24" t="s">
        <v>215</v>
      </c>
      <c r="AT153" s="24" t="s">
        <v>245</v>
      </c>
      <c r="AU153" s="24" t="s">
        <v>119</v>
      </c>
      <c r="AY153" s="24" t="s">
        <v>160</v>
      </c>
      <c r="BE153" s="145">
        <f>IF(U153="základní",N153,0)</f>
        <v>0</v>
      </c>
      <c r="BF153" s="145">
        <f>IF(U153="snížená",N153,0)</f>
        <v>0</v>
      </c>
      <c r="BG153" s="145">
        <f>IF(U153="zákl. přenesená",N153,0)</f>
        <v>0</v>
      </c>
      <c r="BH153" s="145">
        <f>IF(U153="sníž. přenesená",N153,0)</f>
        <v>0</v>
      </c>
      <c r="BI153" s="145">
        <f>IF(U153="nulová",N153,0)</f>
        <v>0</v>
      </c>
      <c r="BJ153" s="24" t="s">
        <v>94</v>
      </c>
      <c r="BK153" s="145">
        <f>ROUND(L153*K153,2)</f>
        <v>0</v>
      </c>
      <c r="BL153" s="24" t="s">
        <v>165</v>
      </c>
      <c r="BM153" s="24" t="s">
        <v>619</v>
      </c>
    </row>
    <row r="154" s="1" customFormat="1" ht="25.5" customHeight="1">
      <c r="B154" s="49"/>
      <c r="C154" s="222" t="s">
        <v>256</v>
      </c>
      <c r="D154" s="222" t="s">
        <v>161</v>
      </c>
      <c r="E154" s="223" t="s">
        <v>620</v>
      </c>
      <c r="F154" s="224" t="s">
        <v>621</v>
      </c>
      <c r="G154" s="224"/>
      <c r="H154" s="224"/>
      <c r="I154" s="224"/>
      <c r="J154" s="225" t="s">
        <v>284</v>
      </c>
      <c r="K154" s="226">
        <v>2</v>
      </c>
      <c r="L154" s="227">
        <v>0</v>
      </c>
      <c r="M154" s="228"/>
      <c r="N154" s="229">
        <f>ROUND(L154*K154,2)</f>
        <v>0</v>
      </c>
      <c r="O154" s="229"/>
      <c r="P154" s="229"/>
      <c r="Q154" s="229"/>
      <c r="R154" s="51"/>
      <c r="T154" s="230" t="s">
        <v>35</v>
      </c>
      <c r="U154" s="59" t="s">
        <v>51</v>
      </c>
      <c r="V154" s="50"/>
      <c r="W154" s="231">
        <f>V154*K154</f>
        <v>0</v>
      </c>
      <c r="X154" s="231">
        <v>0.0011999999999999999</v>
      </c>
      <c r="Y154" s="231">
        <f>X154*K154</f>
        <v>0.0023999999999999998</v>
      </c>
      <c r="Z154" s="231">
        <v>0</v>
      </c>
      <c r="AA154" s="232">
        <f>Z154*K154</f>
        <v>0</v>
      </c>
      <c r="AR154" s="24" t="s">
        <v>165</v>
      </c>
      <c r="AT154" s="24" t="s">
        <v>161</v>
      </c>
      <c r="AU154" s="24" t="s">
        <v>119</v>
      </c>
      <c r="AY154" s="24" t="s">
        <v>160</v>
      </c>
      <c r="BE154" s="145">
        <f>IF(U154="základní",N154,0)</f>
        <v>0</v>
      </c>
      <c r="BF154" s="145">
        <f>IF(U154="snížená",N154,0)</f>
        <v>0</v>
      </c>
      <c r="BG154" s="145">
        <f>IF(U154="zákl. přenesená",N154,0)</f>
        <v>0</v>
      </c>
      <c r="BH154" s="145">
        <f>IF(U154="sníž. přenesená",N154,0)</f>
        <v>0</v>
      </c>
      <c r="BI154" s="145">
        <f>IF(U154="nulová",N154,0)</f>
        <v>0</v>
      </c>
      <c r="BJ154" s="24" t="s">
        <v>94</v>
      </c>
      <c r="BK154" s="145">
        <f>ROUND(L154*K154,2)</f>
        <v>0</v>
      </c>
      <c r="BL154" s="24" t="s">
        <v>165</v>
      </c>
      <c r="BM154" s="24" t="s">
        <v>622</v>
      </c>
    </row>
    <row r="155" s="1" customFormat="1" ht="25.5" customHeight="1">
      <c r="B155" s="49"/>
      <c r="C155" s="273" t="s">
        <v>268</v>
      </c>
      <c r="D155" s="273" t="s">
        <v>245</v>
      </c>
      <c r="E155" s="274" t="s">
        <v>623</v>
      </c>
      <c r="F155" s="275" t="s">
        <v>624</v>
      </c>
      <c r="G155" s="275"/>
      <c r="H155" s="275"/>
      <c r="I155" s="275"/>
      <c r="J155" s="276" t="s">
        <v>284</v>
      </c>
      <c r="K155" s="277">
        <v>2</v>
      </c>
      <c r="L155" s="278">
        <v>0</v>
      </c>
      <c r="M155" s="279"/>
      <c r="N155" s="280">
        <f>ROUND(L155*K155,2)</f>
        <v>0</v>
      </c>
      <c r="O155" s="229"/>
      <c r="P155" s="229"/>
      <c r="Q155" s="229"/>
      <c r="R155" s="51"/>
      <c r="T155" s="230" t="s">
        <v>35</v>
      </c>
      <c r="U155" s="59" t="s">
        <v>51</v>
      </c>
      <c r="V155" s="50"/>
      <c r="W155" s="231">
        <f>V155*K155</f>
        <v>0</v>
      </c>
      <c r="X155" s="231">
        <v>0.02</v>
      </c>
      <c r="Y155" s="231">
        <f>X155*K155</f>
        <v>0.040000000000000001</v>
      </c>
      <c r="Z155" s="231">
        <v>0</v>
      </c>
      <c r="AA155" s="232">
        <f>Z155*K155</f>
        <v>0</v>
      </c>
      <c r="AR155" s="24" t="s">
        <v>215</v>
      </c>
      <c r="AT155" s="24" t="s">
        <v>245</v>
      </c>
      <c r="AU155" s="24" t="s">
        <v>119</v>
      </c>
      <c r="AY155" s="24" t="s">
        <v>160</v>
      </c>
      <c r="BE155" s="145">
        <f>IF(U155="základní",N155,0)</f>
        <v>0</v>
      </c>
      <c r="BF155" s="145">
        <f>IF(U155="snížená",N155,0)</f>
        <v>0</v>
      </c>
      <c r="BG155" s="145">
        <f>IF(U155="zákl. přenesená",N155,0)</f>
        <v>0</v>
      </c>
      <c r="BH155" s="145">
        <f>IF(U155="sníž. přenesená",N155,0)</f>
        <v>0</v>
      </c>
      <c r="BI155" s="145">
        <f>IF(U155="nulová",N155,0)</f>
        <v>0</v>
      </c>
      <c r="BJ155" s="24" t="s">
        <v>94</v>
      </c>
      <c r="BK155" s="145">
        <f>ROUND(L155*K155,2)</f>
        <v>0</v>
      </c>
      <c r="BL155" s="24" t="s">
        <v>165</v>
      </c>
      <c r="BM155" s="24" t="s">
        <v>625</v>
      </c>
    </row>
    <row r="156" s="1" customFormat="1" ht="16.5" customHeight="1">
      <c r="B156" s="49"/>
      <c r="C156" s="222" t="s">
        <v>272</v>
      </c>
      <c r="D156" s="222" t="s">
        <v>161</v>
      </c>
      <c r="E156" s="223" t="s">
        <v>626</v>
      </c>
      <c r="F156" s="224" t="s">
        <v>627</v>
      </c>
      <c r="G156" s="224"/>
      <c r="H156" s="224"/>
      <c r="I156" s="224"/>
      <c r="J156" s="225" t="s">
        <v>284</v>
      </c>
      <c r="K156" s="226">
        <v>7</v>
      </c>
      <c r="L156" s="227">
        <v>0</v>
      </c>
      <c r="M156" s="228"/>
      <c r="N156" s="229">
        <f>ROUND(L156*K156,2)</f>
        <v>0</v>
      </c>
      <c r="O156" s="229"/>
      <c r="P156" s="229"/>
      <c r="Q156" s="229"/>
      <c r="R156" s="51"/>
      <c r="T156" s="230" t="s">
        <v>35</v>
      </c>
      <c r="U156" s="59" t="s">
        <v>51</v>
      </c>
      <c r="V156" s="50"/>
      <c r="W156" s="231">
        <f>V156*K156</f>
        <v>0</v>
      </c>
      <c r="X156" s="231">
        <v>0</v>
      </c>
      <c r="Y156" s="231">
        <f>X156*K156</f>
        <v>0</v>
      </c>
      <c r="Z156" s="231">
        <v>0.48199999999999998</v>
      </c>
      <c r="AA156" s="232">
        <f>Z156*K156</f>
        <v>3.3739999999999997</v>
      </c>
      <c r="AR156" s="24" t="s">
        <v>165</v>
      </c>
      <c r="AT156" s="24" t="s">
        <v>161</v>
      </c>
      <c r="AU156" s="24" t="s">
        <v>119</v>
      </c>
      <c r="AY156" s="24" t="s">
        <v>160</v>
      </c>
      <c r="BE156" s="145">
        <f>IF(U156="základní",N156,0)</f>
        <v>0</v>
      </c>
      <c r="BF156" s="145">
        <f>IF(U156="snížená",N156,0)</f>
        <v>0</v>
      </c>
      <c r="BG156" s="145">
        <f>IF(U156="zákl. přenesená",N156,0)</f>
        <v>0</v>
      </c>
      <c r="BH156" s="145">
        <f>IF(U156="sníž. přenesená",N156,0)</f>
        <v>0</v>
      </c>
      <c r="BI156" s="145">
        <f>IF(U156="nulová",N156,0)</f>
        <v>0</v>
      </c>
      <c r="BJ156" s="24" t="s">
        <v>94</v>
      </c>
      <c r="BK156" s="145">
        <f>ROUND(L156*K156,2)</f>
        <v>0</v>
      </c>
      <c r="BL156" s="24" t="s">
        <v>165</v>
      </c>
      <c r="BM156" s="24" t="s">
        <v>628</v>
      </c>
    </row>
    <row r="157" s="1" customFormat="1" ht="25.5" customHeight="1">
      <c r="B157" s="49"/>
      <c r="C157" s="222" t="s">
        <v>276</v>
      </c>
      <c r="D157" s="222" t="s">
        <v>161</v>
      </c>
      <c r="E157" s="223" t="s">
        <v>629</v>
      </c>
      <c r="F157" s="224" t="s">
        <v>630</v>
      </c>
      <c r="G157" s="224"/>
      <c r="H157" s="224"/>
      <c r="I157" s="224"/>
      <c r="J157" s="225" t="s">
        <v>284</v>
      </c>
      <c r="K157" s="226">
        <v>2</v>
      </c>
      <c r="L157" s="227">
        <v>0</v>
      </c>
      <c r="M157" s="228"/>
      <c r="N157" s="229">
        <f>ROUND(L157*K157,2)</f>
        <v>0</v>
      </c>
      <c r="O157" s="229"/>
      <c r="P157" s="229"/>
      <c r="Q157" s="229"/>
      <c r="R157" s="51"/>
      <c r="T157" s="230" t="s">
        <v>35</v>
      </c>
      <c r="U157" s="59" t="s">
        <v>51</v>
      </c>
      <c r="V157" s="50"/>
      <c r="W157" s="231">
        <f>V157*K157</f>
        <v>0</v>
      </c>
      <c r="X157" s="231">
        <v>0</v>
      </c>
      <c r="Y157" s="231">
        <f>X157*K157</f>
        <v>0</v>
      </c>
      <c r="Z157" s="231">
        <v>0.086999999999999994</v>
      </c>
      <c r="AA157" s="232">
        <f>Z157*K157</f>
        <v>0.17399999999999999</v>
      </c>
      <c r="AR157" s="24" t="s">
        <v>165</v>
      </c>
      <c r="AT157" s="24" t="s">
        <v>161</v>
      </c>
      <c r="AU157" s="24" t="s">
        <v>119</v>
      </c>
      <c r="AY157" s="24" t="s">
        <v>160</v>
      </c>
      <c r="BE157" s="145">
        <f>IF(U157="základní",N157,0)</f>
        <v>0</v>
      </c>
      <c r="BF157" s="145">
        <f>IF(U157="snížená",N157,0)</f>
        <v>0</v>
      </c>
      <c r="BG157" s="145">
        <f>IF(U157="zákl. přenesená",N157,0)</f>
        <v>0</v>
      </c>
      <c r="BH157" s="145">
        <f>IF(U157="sníž. přenesená",N157,0)</f>
        <v>0</v>
      </c>
      <c r="BI157" s="145">
        <f>IF(U157="nulová",N157,0)</f>
        <v>0</v>
      </c>
      <c r="BJ157" s="24" t="s">
        <v>94</v>
      </c>
      <c r="BK157" s="145">
        <f>ROUND(L157*K157,2)</f>
        <v>0</v>
      </c>
      <c r="BL157" s="24" t="s">
        <v>165</v>
      </c>
      <c r="BM157" s="24" t="s">
        <v>631</v>
      </c>
    </row>
    <row r="158" s="1" customFormat="1" ht="25.5" customHeight="1">
      <c r="B158" s="49"/>
      <c r="C158" s="222" t="s">
        <v>281</v>
      </c>
      <c r="D158" s="222" t="s">
        <v>161</v>
      </c>
      <c r="E158" s="223" t="s">
        <v>632</v>
      </c>
      <c r="F158" s="224" t="s">
        <v>630</v>
      </c>
      <c r="G158" s="224"/>
      <c r="H158" s="224"/>
      <c r="I158" s="224"/>
      <c r="J158" s="225" t="s">
        <v>633</v>
      </c>
      <c r="K158" s="226">
        <v>1</v>
      </c>
      <c r="L158" s="227">
        <v>0</v>
      </c>
      <c r="M158" s="228"/>
      <c r="N158" s="229">
        <f>ROUND(L158*K158,2)</f>
        <v>0</v>
      </c>
      <c r="O158" s="229"/>
      <c r="P158" s="229"/>
      <c r="Q158" s="229"/>
      <c r="R158" s="51"/>
      <c r="T158" s="230" t="s">
        <v>35</v>
      </c>
      <c r="U158" s="59" t="s">
        <v>51</v>
      </c>
      <c r="V158" s="50"/>
      <c r="W158" s="231">
        <f>V158*K158</f>
        <v>0</v>
      </c>
      <c r="X158" s="231">
        <v>0</v>
      </c>
      <c r="Y158" s="231">
        <f>X158*K158</f>
        <v>0</v>
      </c>
      <c r="Z158" s="231">
        <v>0.23899999999999999</v>
      </c>
      <c r="AA158" s="232">
        <f>Z158*K158</f>
        <v>0.23899999999999999</v>
      </c>
      <c r="AR158" s="24" t="s">
        <v>165</v>
      </c>
      <c r="AT158" s="24" t="s">
        <v>161</v>
      </c>
      <c r="AU158" s="24" t="s">
        <v>119</v>
      </c>
      <c r="AY158" s="24" t="s">
        <v>160</v>
      </c>
      <c r="BE158" s="145">
        <f>IF(U158="základní",N158,0)</f>
        <v>0</v>
      </c>
      <c r="BF158" s="145">
        <f>IF(U158="snížená",N158,0)</f>
        <v>0</v>
      </c>
      <c r="BG158" s="145">
        <f>IF(U158="zákl. přenesená",N158,0)</f>
        <v>0</v>
      </c>
      <c r="BH158" s="145">
        <f>IF(U158="sníž. přenesená",N158,0)</f>
        <v>0</v>
      </c>
      <c r="BI158" s="145">
        <f>IF(U158="nulová",N158,0)</f>
        <v>0</v>
      </c>
      <c r="BJ158" s="24" t="s">
        <v>94</v>
      </c>
      <c r="BK158" s="145">
        <f>ROUND(L158*K158,2)</f>
        <v>0</v>
      </c>
      <c r="BL158" s="24" t="s">
        <v>165</v>
      </c>
      <c r="BM158" s="24" t="s">
        <v>634</v>
      </c>
    </row>
    <row r="159" s="1" customFormat="1" ht="25.5" customHeight="1">
      <c r="B159" s="49"/>
      <c r="C159" s="222" t="s">
        <v>10</v>
      </c>
      <c r="D159" s="222" t="s">
        <v>161</v>
      </c>
      <c r="E159" s="223" t="s">
        <v>635</v>
      </c>
      <c r="F159" s="224" t="s">
        <v>630</v>
      </c>
      <c r="G159" s="224"/>
      <c r="H159" s="224"/>
      <c r="I159" s="224"/>
      <c r="J159" s="225" t="s">
        <v>633</v>
      </c>
      <c r="K159" s="226">
        <v>1</v>
      </c>
      <c r="L159" s="227">
        <v>0</v>
      </c>
      <c r="M159" s="228"/>
      <c r="N159" s="229">
        <f>ROUND(L159*K159,2)</f>
        <v>0</v>
      </c>
      <c r="O159" s="229"/>
      <c r="P159" s="229"/>
      <c r="Q159" s="229"/>
      <c r="R159" s="51"/>
      <c r="T159" s="230" t="s">
        <v>35</v>
      </c>
      <c r="U159" s="59" t="s">
        <v>51</v>
      </c>
      <c r="V159" s="50"/>
      <c r="W159" s="231">
        <f>V159*K159</f>
        <v>0</v>
      </c>
      <c r="X159" s="231">
        <v>0</v>
      </c>
      <c r="Y159" s="231">
        <f>X159*K159</f>
        <v>0</v>
      </c>
      <c r="Z159" s="231">
        <v>0.086999999999999994</v>
      </c>
      <c r="AA159" s="232">
        <f>Z159*K159</f>
        <v>0.086999999999999994</v>
      </c>
      <c r="AR159" s="24" t="s">
        <v>165</v>
      </c>
      <c r="AT159" s="24" t="s">
        <v>161</v>
      </c>
      <c r="AU159" s="24" t="s">
        <v>119</v>
      </c>
      <c r="AY159" s="24" t="s">
        <v>160</v>
      </c>
      <c r="BE159" s="145">
        <f>IF(U159="základní",N159,0)</f>
        <v>0</v>
      </c>
      <c r="BF159" s="145">
        <f>IF(U159="snížená",N159,0)</f>
        <v>0</v>
      </c>
      <c r="BG159" s="145">
        <f>IF(U159="zákl. přenesená",N159,0)</f>
        <v>0</v>
      </c>
      <c r="BH159" s="145">
        <f>IF(U159="sníž. přenesená",N159,0)</f>
        <v>0</v>
      </c>
      <c r="BI159" s="145">
        <f>IF(U159="nulová",N159,0)</f>
        <v>0</v>
      </c>
      <c r="BJ159" s="24" t="s">
        <v>94</v>
      </c>
      <c r="BK159" s="145">
        <f>ROUND(L159*K159,2)</f>
        <v>0</v>
      </c>
      <c r="BL159" s="24" t="s">
        <v>165</v>
      </c>
      <c r="BM159" s="24" t="s">
        <v>636</v>
      </c>
    </row>
    <row r="160" s="1" customFormat="1" ht="16.5" customHeight="1">
      <c r="B160" s="49"/>
      <c r="C160" s="222" t="s">
        <v>289</v>
      </c>
      <c r="D160" s="222" t="s">
        <v>161</v>
      </c>
      <c r="E160" s="223" t="s">
        <v>637</v>
      </c>
      <c r="F160" s="224" t="s">
        <v>638</v>
      </c>
      <c r="G160" s="224"/>
      <c r="H160" s="224"/>
      <c r="I160" s="224"/>
      <c r="J160" s="225" t="s">
        <v>633</v>
      </c>
      <c r="K160" s="226">
        <v>1</v>
      </c>
      <c r="L160" s="227">
        <v>0</v>
      </c>
      <c r="M160" s="228"/>
      <c r="N160" s="229">
        <f>ROUND(L160*K160,2)</f>
        <v>0</v>
      </c>
      <c r="O160" s="229"/>
      <c r="P160" s="229"/>
      <c r="Q160" s="229"/>
      <c r="R160" s="51"/>
      <c r="T160" s="230" t="s">
        <v>35</v>
      </c>
      <c r="U160" s="59" t="s">
        <v>51</v>
      </c>
      <c r="V160" s="50"/>
      <c r="W160" s="231">
        <f>V160*K160</f>
        <v>0</v>
      </c>
      <c r="X160" s="231">
        <v>0</v>
      </c>
      <c r="Y160" s="231">
        <f>X160*K160</f>
        <v>0</v>
      </c>
      <c r="Z160" s="231">
        <v>7.6799999999999997</v>
      </c>
      <c r="AA160" s="232">
        <f>Z160*K160</f>
        <v>7.6799999999999997</v>
      </c>
      <c r="AR160" s="24" t="s">
        <v>165</v>
      </c>
      <c r="AT160" s="24" t="s">
        <v>161</v>
      </c>
      <c r="AU160" s="24" t="s">
        <v>119</v>
      </c>
      <c r="AY160" s="24" t="s">
        <v>160</v>
      </c>
      <c r="BE160" s="145">
        <f>IF(U160="základní",N160,0)</f>
        <v>0</v>
      </c>
      <c r="BF160" s="145">
        <f>IF(U160="snížená",N160,0)</f>
        <v>0</v>
      </c>
      <c r="BG160" s="145">
        <f>IF(U160="zákl. přenesená",N160,0)</f>
        <v>0</v>
      </c>
      <c r="BH160" s="145">
        <f>IF(U160="sníž. přenesená",N160,0)</f>
        <v>0</v>
      </c>
      <c r="BI160" s="145">
        <f>IF(U160="nulová",N160,0)</f>
        <v>0</v>
      </c>
      <c r="BJ160" s="24" t="s">
        <v>94</v>
      </c>
      <c r="BK160" s="145">
        <f>ROUND(L160*K160,2)</f>
        <v>0</v>
      </c>
      <c r="BL160" s="24" t="s">
        <v>165</v>
      </c>
      <c r="BM160" s="24" t="s">
        <v>639</v>
      </c>
    </row>
    <row r="161" s="1" customFormat="1" ht="48" customHeight="1">
      <c r="B161" s="49"/>
      <c r="C161" s="50"/>
      <c r="D161" s="50"/>
      <c r="E161" s="50"/>
      <c r="F161" s="270" t="s">
        <v>640</v>
      </c>
      <c r="G161" s="70"/>
      <c r="H161" s="70"/>
      <c r="I161" s="70"/>
      <c r="J161" s="50"/>
      <c r="K161" s="50"/>
      <c r="L161" s="50"/>
      <c r="M161" s="50"/>
      <c r="N161" s="50"/>
      <c r="O161" s="50"/>
      <c r="P161" s="50"/>
      <c r="Q161" s="50"/>
      <c r="R161" s="51"/>
      <c r="T161" s="193"/>
      <c r="U161" s="50"/>
      <c r="V161" s="50"/>
      <c r="W161" s="50"/>
      <c r="X161" s="50"/>
      <c r="Y161" s="50"/>
      <c r="Z161" s="50"/>
      <c r="AA161" s="103"/>
      <c r="AT161" s="24" t="s">
        <v>212</v>
      </c>
      <c r="AU161" s="24" t="s">
        <v>119</v>
      </c>
    </row>
    <row r="162" s="1" customFormat="1" ht="25.5" customHeight="1">
      <c r="B162" s="49"/>
      <c r="C162" s="222" t="s">
        <v>293</v>
      </c>
      <c r="D162" s="222" t="s">
        <v>161</v>
      </c>
      <c r="E162" s="223" t="s">
        <v>641</v>
      </c>
      <c r="F162" s="224" t="s">
        <v>642</v>
      </c>
      <c r="G162" s="224"/>
      <c r="H162" s="224"/>
      <c r="I162" s="224"/>
      <c r="J162" s="225" t="s">
        <v>633</v>
      </c>
      <c r="K162" s="226">
        <v>1</v>
      </c>
      <c r="L162" s="227">
        <v>0</v>
      </c>
      <c r="M162" s="228"/>
      <c r="N162" s="229">
        <f>ROUND(L162*K162,2)</f>
        <v>0</v>
      </c>
      <c r="O162" s="229"/>
      <c r="P162" s="229"/>
      <c r="Q162" s="229"/>
      <c r="R162" s="51"/>
      <c r="T162" s="230" t="s">
        <v>35</v>
      </c>
      <c r="U162" s="59" t="s">
        <v>51</v>
      </c>
      <c r="V162" s="50"/>
      <c r="W162" s="231">
        <f>V162*K162</f>
        <v>0</v>
      </c>
      <c r="X162" s="231">
        <v>0</v>
      </c>
      <c r="Y162" s="231">
        <f>X162*K162</f>
        <v>0</v>
      </c>
      <c r="Z162" s="231">
        <v>7.6799999999999997</v>
      </c>
      <c r="AA162" s="232">
        <f>Z162*K162</f>
        <v>7.6799999999999997</v>
      </c>
      <c r="AR162" s="24" t="s">
        <v>165</v>
      </c>
      <c r="AT162" s="24" t="s">
        <v>161</v>
      </c>
      <c r="AU162" s="24" t="s">
        <v>119</v>
      </c>
      <c r="AY162" s="24" t="s">
        <v>160</v>
      </c>
      <c r="BE162" s="145">
        <f>IF(U162="základní",N162,0)</f>
        <v>0</v>
      </c>
      <c r="BF162" s="145">
        <f>IF(U162="snížená",N162,0)</f>
        <v>0</v>
      </c>
      <c r="BG162" s="145">
        <f>IF(U162="zákl. přenesená",N162,0)</f>
        <v>0</v>
      </c>
      <c r="BH162" s="145">
        <f>IF(U162="sníž. přenesená",N162,0)</f>
        <v>0</v>
      </c>
      <c r="BI162" s="145">
        <f>IF(U162="nulová",N162,0)</f>
        <v>0</v>
      </c>
      <c r="BJ162" s="24" t="s">
        <v>94</v>
      </c>
      <c r="BK162" s="145">
        <f>ROUND(L162*K162,2)</f>
        <v>0</v>
      </c>
      <c r="BL162" s="24" t="s">
        <v>165</v>
      </c>
      <c r="BM162" s="24" t="s">
        <v>643</v>
      </c>
    </row>
    <row r="163" s="9" customFormat="1" ht="29.88" customHeight="1">
      <c r="B163" s="209"/>
      <c r="C163" s="210"/>
      <c r="D163" s="219" t="s">
        <v>135</v>
      </c>
      <c r="E163" s="219"/>
      <c r="F163" s="219"/>
      <c r="G163" s="219"/>
      <c r="H163" s="219"/>
      <c r="I163" s="219"/>
      <c r="J163" s="219"/>
      <c r="K163" s="219"/>
      <c r="L163" s="219"/>
      <c r="M163" s="219"/>
      <c r="N163" s="281">
        <f>BK163</f>
        <v>0</v>
      </c>
      <c r="O163" s="282"/>
      <c r="P163" s="282"/>
      <c r="Q163" s="282"/>
      <c r="R163" s="212"/>
      <c r="T163" s="213"/>
      <c r="U163" s="210"/>
      <c r="V163" s="210"/>
      <c r="W163" s="214">
        <f>W164</f>
        <v>0</v>
      </c>
      <c r="X163" s="210"/>
      <c r="Y163" s="214">
        <f>Y164</f>
        <v>0</v>
      </c>
      <c r="Z163" s="210"/>
      <c r="AA163" s="215">
        <f>AA164</f>
        <v>0</v>
      </c>
      <c r="AR163" s="216" t="s">
        <v>94</v>
      </c>
      <c r="AT163" s="217" t="s">
        <v>85</v>
      </c>
      <c r="AU163" s="217" t="s">
        <v>94</v>
      </c>
      <c r="AY163" s="216" t="s">
        <v>160</v>
      </c>
      <c r="BK163" s="218">
        <f>BK164</f>
        <v>0</v>
      </c>
    </row>
    <row r="164" s="1" customFormat="1" ht="25.5" customHeight="1">
      <c r="B164" s="49"/>
      <c r="C164" s="222" t="s">
        <v>297</v>
      </c>
      <c r="D164" s="222" t="s">
        <v>161</v>
      </c>
      <c r="E164" s="223" t="s">
        <v>644</v>
      </c>
      <c r="F164" s="224" t="s">
        <v>645</v>
      </c>
      <c r="G164" s="224"/>
      <c r="H164" s="224"/>
      <c r="I164" s="224"/>
      <c r="J164" s="225" t="s">
        <v>372</v>
      </c>
      <c r="K164" s="226">
        <v>220.81899999999999</v>
      </c>
      <c r="L164" s="227">
        <v>0</v>
      </c>
      <c r="M164" s="228"/>
      <c r="N164" s="229">
        <f>ROUND(L164*K164,2)</f>
        <v>0</v>
      </c>
      <c r="O164" s="229"/>
      <c r="P164" s="229"/>
      <c r="Q164" s="229"/>
      <c r="R164" s="51"/>
      <c r="T164" s="230" t="s">
        <v>35</v>
      </c>
      <c r="U164" s="59" t="s">
        <v>51</v>
      </c>
      <c r="V164" s="50"/>
      <c r="W164" s="231">
        <f>V164*K164</f>
        <v>0</v>
      </c>
      <c r="X164" s="231">
        <v>0</v>
      </c>
      <c r="Y164" s="231">
        <f>X164*K164</f>
        <v>0</v>
      </c>
      <c r="Z164" s="231">
        <v>0</v>
      </c>
      <c r="AA164" s="232">
        <f>Z164*K164</f>
        <v>0</v>
      </c>
      <c r="AR164" s="24" t="s">
        <v>165</v>
      </c>
      <c r="AT164" s="24" t="s">
        <v>161</v>
      </c>
      <c r="AU164" s="24" t="s">
        <v>119</v>
      </c>
      <c r="AY164" s="24" t="s">
        <v>160</v>
      </c>
      <c r="BE164" s="145">
        <f>IF(U164="základní",N164,0)</f>
        <v>0</v>
      </c>
      <c r="BF164" s="145">
        <f>IF(U164="snížená",N164,0)</f>
        <v>0</v>
      </c>
      <c r="BG164" s="145">
        <f>IF(U164="zákl. přenesená",N164,0)</f>
        <v>0</v>
      </c>
      <c r="BH164" s="145">
        <f>IF(U164="sníž. přenesená",N164,0)</f>
        <v>0</v>
      </c>
      <c r="BI164" s="145">
        <f>IF(U164="nulová",N164,0)</f>
        <v>0</v>
      </c>
      <c r="BJ164" s="24" t="s">
        <v>94</v>
      </c>
      <c r="BK164" s="145">
        <f>ROUND(L164*K164,2)</f>
        <v>0</v>
      </c>
      <c r="BL164" s="24" t="s">
        <v>165</v>
      </c>
      <c r="BM164" s="24" t="s">
        <v>646</v>
      </c>
    </row>
    <row r="165" s="1" customFormat="1" ht="49.92" customHeight="1">
      <c r="B165" s="49"/>
      <c r="C165" s="50"/>
      <c r="D165" s="211" t="s">
        <v>560</v>
      </c>
      <c r="E165" s="50"/>
      <c r="F165" s="50"/>
      <c r="G165" s="50"/>
      <c r="H165" s="50"/>
      <c r="I165" s="50"/>
      <c r="J165" s="50"/>
      <c r="K165" s="50"/>
      <c r="L165" s="50"/>
      <c r="M165" s="50"/>
      <c r="N165" s="291">
        <f>BK165</f>
        <v>0</v>
      </c>
      <c r="O165" s="292"/>
      <c r="P165" s="292"/>
      <c r="Q165" s="292"/>
      <c r="R165" s="51"/>
      <c r="T165" s="193"/>
      <c r="U165" s="50"/>
      <c r="V165" s="50"/>
      <c r="W165" s="50"/>
      <c r="X165" s="50"/>
      <c r="Y165" s="50"/>
      <c r="Z165" s="50"/>
      <c r="AA165" s="103"/>
      <c r="AT165" s="24" t="s">
        <v>85</v>
      </c>
      <c r="AU165" s="24" t="s">
        <v>86</v>
      </c>
      <c r="AY165" s="24" t="s">
        <v>561</v>
      </c>
      <c r="BK165" s="145">
        <f>SUM(BK166:BK170)</f>
        <v>0</v>
      </c>
    </row>
    <row r="166" s="1" customFormat="1" ht="22.32" customHeight="1">
      <c r="B166" s="49"/>
      <c r="C166" s="285" t="s">
        <v>35</v>
      </c>
      <c r="D166" s="285" t="s">
        <v>161</v>
      </c>
      <c r="E166" s="286" t="s">
        <v>35</v>
      </c>
      <c r="F166" s="287" t="s">
        <v>35</v>
      </c>
      <c r="G166" s="287"/>
      <c r="H166" s="287"/>
      <c r="I166" s="287"/>
      <c r="J166" s="288" t="s">
        <v>35</v>
      </c>
      <c r="K166" s="289"/>
      <c r="L166" s="227"/>
      <c r="M166" s="229"/>
      <c r="N166" s="229">
        <f>BK166</f>
        <v>0</v>
      </c>
      <c r="O166" s="229"/>
      <c r="P166" s="229"/>
      <c r="Q166" s="229"/>
      <c r="R166" s="51"/>
      <c r="T166" s="230" t="s">
        <v>35</v>
      </c>
      <c r="U166" s="290" t="s">
        <v>51</v>
      </c>
      <c r="V166" s="50"/>
      <c r="W166" s="50"/>
      <c r="X166" s="50"/>
      <c r="Y166" s="50"/>
      <c r="Z166" s="50"/>
      <c r="AA166" s="103"/>
      <c r="AT166" s="24" t="s">
        <v>561</v>
      </c>
      <c r="AU166" s="24" t="s">
        <v>94</v>
      </c>
      <c r="AY166" s="24" t="s">
        <v>561</v>
      </c>
      <c r="BE166" s="145">
        <f>IF(U166="základní",N166,0)</f>
        <v>0</v>
      </c>
      <c r="BF166" s="145">
        <f>IF(U166="snížená",N166,0)</f>
        <v>0</v>
      </c>
      <c r="BG166" s="145">
        <f>IF(U166="zákl. přenesená",N166,0)</f>
        <v>0</v>
      </c>
      <c r="BH166" s="145">
        <f>IF(U166="sníž. přenesená",N166,0)</f>
        <v>0</v>
      </c>
      <c r="BI166" s="145">
        <f>IF(U166="nulová",N166,0)</f>
        <v>0</v>
      </c>
      <c r="BJ166" s="24" t="s">
        <v>94</v>
      </c>
      <c r="BK166" s="145">
        <f>L166*K166</f>
        <v>0</v>
      </c>
    </row>
    <row r="167" s="1" customFormat="1" ht="22.32" customHeight="1">
      <c r="B167" s="49"/>
      <c r="C167" s="285" t="s">
        <v>35</v>
      </c>
      <c r="D167" s="285" t="s">
        <v>161</v>
      </c>
      <c r="E167" s="286" t="s">
        <v>35</v>
      </c>
      <c r="F167" s="287" t="s">
        <v>35</v>
      </c>
      <c r="G167" s="287"/>
      <c r="H167" s="287"/>
      <c r="I167" s="287"/>
      <c r="J167" s="288" t="s">
        <v>35</v>
      </c>
      <c r="K167" s="289"/>
      <c r="L167" s="227"/>
      <c r="M167" s="229"/>
      <c r="N167" s="229">
        <f>BK167</f>
        <v>0</v>
      </c>
      <c r="O167" s="229"/>
      <c r="P167" s="229"/>
      <c r="Q167" s="229"/>
      <c r="R167" s="51"/>
      <c r="T167" s="230" t="s">
        <v>35</v>
      </c>
      <c r="U167" s="290" t="s">
        <v>51</v>
      </c>
      <c r="V167" s="50"/>
      <c r="W167" s="50"/>
      <c r="X167" s="50"/>
      <c r="Y167" s="50"/>
      <c r="Z167" s="50"/>
      <c r="AA167" s="103"/>
      <c r="AT167" s="24" t="s">
        <v>561</v>
      </c>
      <c r="AU167" s="24" t="s">
        <v>94</v>
      </c>
      <c r="AY167" s="24" t="s">
        <v>561</v>
      </c>
      <c r="BE167" s="145">
        <f>IF(U167="základní",N167,0)</f>
        <v>0</v>
      </c>
      <c r="BF167" s="145">
        <f>IF(U167="snížená",N167,0)</f>
        <v>0</v>
      </c>
      <c r="BG167" s="145">
        <f>IF(U167="zákl. přenesená",N167,0)</f>
        <v>0</v>
      </c>
      <c r="BH167" s="145">
        <f>IF(U167="sníž. přenesená",N167,0)</f>
        <v>0</v>
      </c>
      <c r="BI167" s="145">
        <f>IF(U167="nulová",N167,0)</f>
        <v>0</v>
      </c>
      <c r="BJ167" s="24" t="s">
        <v>94</v>
      </c>
      <c r="BK167" s="145">
        <f>L167*K167</f>
        <v>0</v>
      </c>
    </row>
    <row r="168" s="1" customFormat="1" ht="22.32" customHeight="1">
      <c r="B168" s="49"/>
      <c r="C168" s="285" t="s">
        <v>35</v>
      </c>
      <c r="D168" s="285" t="s">
        <v>161</v>
      </c>
      <c r="E168" s="286" t="s">
        <v>35</v>
      </c>
      <c r="F168" s="287" t="s">
        <v>35</v>
      </c>
      <c r="G168" s="287"/>
      <c r="H168" s="287"/>
      <c r="I168" s="287"/>
      <c r="J168" s="288" t="s">
        <v>35</v>
      </c>
      <c r="K168" s="289"/>
      <c r="L168" s="227"/>
      <c r="M168" s="229"/>
      <c r="N168" s="229">
        <f>BK168</f>
        <v>0</v>
      </c>
      <c r="O168" s="229"/>
      <c r="P168" s="229"/>
      <c r="Q168" s="229"/>
      <c r="R168" s="51"/>
      <c r="T168" s="230" t="s">
        <v>35</v>
      </c>
      <c r="U168" s="290" t="s">
        <v>51</v>
      </c>
      <c r="V168" s="50"/>
      <c r="W168" s="50"/>
      <c r="X168" s="50"/>
      <c r="Y168" s="50"/>
      <c r="Z168" s="50"/>
      <c r="AA168" s="103"/>
      <c r="AT168" s="24" t="s">
        <v>561</v>
      </c>
      <c r="AU168" s="24" t="s">
        <v>94</v>
      </c>
      <c r="AY168" s="24" t="s">
        <v>561</v>
      </c>
      <c r="BE168" s="145">
        <f>IF(U168="základní",N168,0)</f>
        <v>0</v>
      </c>
      <c r="BF168" s="145">
        <f>IF(U168="snížená",N168,0)</f>
        <v>0</v>
      </c>
      <c r="BG168" s="145">
        <f>IF(U168="zákl. přenesená",N168,0)</f>
        <v>0</v>
      </c>
      <c r="BH168" s="145">
        <f>IF(U168="sníž. přenesená",N168,0)</f>
        <v>0</v>
      </c>
      <c r="BI168" s="145">
        <f>IF(U168="nulová",N168,0)</f>
        <v>0</v>
      </c>
      <c r="BJ168" s="24" t="s">
        <v>94</v>
      </c>
      <c r="BK168" s="145">
        <f>L168*K168</f>
        <v>0</v>
      </c>
    </row>
    <row r="169" s="1" customFormat="1" ht="22.32" customHeight="1">
      <c r="B169" s="49"/>
      <c r="C169" s="285" t="s">
        <v>35</v>
      </c>
      <c r="D169" s="285" t="s">
        <v>161</v>
      </c>
      <c r="E169" s="286" t="s">
        <v>35</v>
      </c>
      <c r="F169" s="287" t="s">
        <v>35</v>
      </c>
      <c r="G169" s="287"/>
      <c r="H169" s="287"/>
      <c r="I169" s="287"/>
      <c r="J169" s="288" t="s">
        <v>35</v>
      </c>
      <c r="K169" s="289"/>
      <c r="L169" s="227"/>
      <c r="M169" s="229"/>
      <c r="N169" s="229">
        <f>BK169</f>
        <v>0</v>
      </c>
      <c r="O169" s="229"/>
      <c r="P169" s="229"/>
      <c r="Q169" s="229"/>
      <c r="R169" s="51"/>
      <c r="T169" s="230" t="s">
        <v>35</v>
      </c>
      <c r="U169" s="290" t="s">
        <v>51</v>
      </c>
      <c r="V169" s="50"/>
      <c r="W169" s="50"/>
      <c r="X169" s="50"/>
      <c r="Y169" s="50"/>
      <c r="Z169" s="50"/>
      <c r="AA169" s="103"/>
      <c r="AT169" s="24" t="s">
        <v>561</v>
      </c>
      <c r="AU169" s="24" t="s">
        <v>94</v>
      </c>
      <c r="AY169" s="24" t="s">
        <v>561</v>
      </c>
      <c r="BE169" s="145">
        <f>IF(U169="základní",N169,0)</f>
        <v>0</v>
      </c>
      <c r="BF169" s="145">
        <f>IF(U169="snížená",N169,0)</f>
        <v>0</v>
      </c>
      <c r="BG169" s="145">
        <f>IF(U169="zákl. přenesená",N169,0)</f>
        <v>0</v>
      </c>
      <c r="BH169" s="145">
        <f>IF(U169="sníž. přenesená",N169,0)</f>
        <v>0</v>
      </c>
      <c r="BI169" s="145">
        <f>IF(U169="nulová",N169,0)</f>
        <v>0</v>
      </c>
      <c r="BJ169" s="24" t="s">
        <v>94</v>
      </c>
      <c r="BK169" s="145">
        <f>L169*K169</f>
        <v>0</v>
      </c>
    </row>
    <row r="170" s="1" customFormat="1" ht="22.32" customHeight="1">
      <c r="B170" s="49"/>
      <c r="C170" s="285" t="s">
        <v>35</v>
      </c>
      <c r="D170" s="285" t="s">
        <v>161</v>
      </c>
      <c r="E170" s="286" t="s">
        <v>35</v>
      </c>
      <c r="F170" s="287" t="s">
        <v>35</v>
      </c>
      <c r="G170" s="287"/>
      <c r="H170" s="287"/>
      <c r="I170" s="287"/>
      <c r="J170" s="288" t="s">
        <v>35</v>
      </c>
      <c r="K170" s="289"/>
      <c r="L170" s="227"/>
      <c r="M170" s="229"/>
      <c r="N170" s="229">
        <f>BK170</f>
        <v>0</v>
      </c>
      <c r="O170" s="229"/>
      <c r="P170" s="229"/>
      <c r="Q170" s="229"/>
      <c r="R170" s="51"/>
      <c r="T170" s="230" t="s">
        <v>35</v>
      </c>
      <c r="U170" s="290" t="s">
        <v>51</v>
      </c>
      <c r="V170" s="75"/>
      <c r="W170" s="75"/>
      <c r="X170" s="75"/>
      <c r="Y170" s="75"/>
      <c r="Z170" s="75"/>
      <c r="AA170" s="77"/>
      <c r="AT170" s="24" t="s">
        <v>561</v>
      </c>
      <c r="AU170" s="24" t="s">
        <v>94</v>
      </c>
      <c r="AY170" s="24" t="s">
        <v>561</v>
      </c>
      <c r="BE170" s="145">
        <f>IF(U170="základní",N170,0)</f>
        <v>0</v>
      </c>
      <c r="BF170" s="145">
        <f>IF(U170="snížená",N170,0)</f>
        <v>0</v>
      </c>
      <c r="BG170" s="145">
        <f>IF(U170="zákl. přenesená",N170,0)</f>
        <v>0</v>
      </c>
      <c r="BH170" s="145">
        <f>IF(U170="sníž. přenesená",N170,0)</f>
        <v>0</v>
      </c>
      <c r="BI170" s="145">
        <f>IF(U170="nulová",N170,0)</f>
        <v>0</v>
      </c>
      <c r="BJ170" s="24" t="s">
        <v>94</v>
      </c>
      <c r="BK170" s="145">
        <f>L170*K170</f>
        <v>0</v>
      </c>
    </row>
    <row r="171" s="1" customFormat="1" ht="6.96" customHeight="1">
      <c r="B171" s="78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80"/>
    </row>
  </sheetData>
  <sheetProtection sheet="1" formatColumns="0" formatRows="0" objects="1" scenarios="1" spinCount="10" saltValue="fyKiVKN73DHfsO3AOjzEIffv717yUgbGj/qmcDixc15O5eHu4LEGqt2mAyWg4omtR6cQeyOF1y0Uf61/NXpZXg==" hashValue="USKPzL3dqBC8XMhGhjUKM7PoMFcGTDDXAnur9yoqwsmavEBM4g6kToo0/szl8z7rjuChclysxi1YLyJQA6hBEw==" algorithmName="SHA-512" password="CC35"/>
  <mergeCells count="176">
    <mergeCell ref="F169:I169"/>
    <mergeCell ref="F168:I168"/>
    <mergeCell ref="F170:I170"/>
    <mergeCell ref="D96:H96"/>
    <mergeCell ref="D95:H95"/>
    <mergeCell ref="D97:H97"/>
    <mergeCell ref="D98:H98"/>
    <mergeCell ref="D99:H99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4:Q94"/>
    <mergeCell ref="N97:Q97"/>
    <mergeCell ref="N95:Q95"/>
    <mergeCell ref="N96:Q96"/>
    <mergeCell ref="N98:Q98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L118:M118"/>
    <mergeCell ref="N118:Q118"/>
    <mergeCell ref="F118:I118"/>
    <mergeCell ref="F122:I122"/>
    <mergeCell ref="L122:M122"/>
    <mergeCell ref="N122:Q122"/>
    <mergeCell ref="N119:Q119"/>
    <mergeCell ref="N120:Q120"/>
    <mergeCell ref="N121:Q121"/>
    <mergeCell ref="F123:I123"/>
    <mergeCell ref="F126:I126"/>
    <mergeCell ref="F124:I124"/>
    <mergeCell ref="F125:I125"/>
    <mergeCell ref="L126:M126"/>
    <mergeCell ref="N126:Q126"/>
    <mergeCell ref="L127:M127"/>
    <mergeCell ref="N127:Q127"/>
    <mergeCell ref="L128:M128"/>
    <mergeCell ref="N128:Q128"/>
    <mergeCell ref="F127:I127"/>
    <mergeCell ref="F129:I129"/>
    <mergeCell ref="F128:I128"/>
    <mergeCell ref="F130:I130"/>
    <mergeCell ref="L130:M130"/>
    <mergeCell ref="N130:Q130"/>
    <mergeCell ref="L131:M131"/>
    <mergeCell ref="N131:Q131"/>
    <mergeCell ref="L132:M132"/>
    <mergeCell ref="N132:Q132"/>
    <mergeCell ref="L133:M133"/>
    <mergeCell ref="N133:Q133"/>
    <mergeCell ref="L134:M134"/>
    <mergeCell ref="N134:Q134"/>
    <mergeCell ref="F131:I131"/>
    <mergeCell ref="F134:I134"/>
    <mergeCell ref="F132:I132"/>
    <mergeCell ref="F133:I133"/>
    <mergeCell ref="F135:I135"/>
    <mergeCell ref="F136:I136"/>
    <mergeCell ref="F137:I137"/>
    <mergeCell ref="F138:I138"/>
    <mergeCell ref="L138:M138"/>
    <mergeCell ref="N138:Q138"/>
    <mergeCell ref="F139:I139"/>
    <mergeCell ref="L140:M140"/>
    <mergeCell ref="N140:Q140"/>
    <mergeCell ref="F140:I140"/>
    <mergeCell ref="F143:I143"/>
    <mergeCell ref="F141:I141"/>
    <mergeCell ref="F142:I142"/>
    <mergeCell ref="F144:I144"/>
    <mergeCell ref="F145:I145"/>
    <mergeCell ref="F146:I146"/>
    <mergeCell ref="F147:I147"/>
    <mergeCell ref="F148:I148"/>
    <mergeCell ref="F149:I149"/>
    <mergeCell ref="F150:I150"/>
    <mergeCell ref="L158:M158"/>
    <mergeCell ref="L155:M155"/>
    <mergeCell ref="L156:M156"/>
    <mergeCell ref="L157:M157"/>
    <mergeCell ref="L159:M159"/>
    <mergeCell ref="L160:M160"/>
    <mergeCell ref="L162:M162"/>
    <mergeCell ref="L164:M164"/>
    <mergeCell ref="L166:M166"/>
    <mergeCell ref="L167:M167"/>
    <mergeCell ref="L168:M168"/>
    <mergeCell ref="L169:M169"/>
    <mergeCell ref="L170:M170"/>
    <mergeCell ref="N162:Q162"/>
    <mergeCell ref="N160:Q160"/>
    <mergeCell ref="N164:Q164"/>
    <mergeCell ref="N166:Q166"/>
    <mergeCell ref="N167:Q167"/>
    <mergeCell ref="N168:Q168"/>
    <mergeCell ref="N169:Q169"/>
    <mergeCell ref="N170:Q170"/>
    <mergeCell ref="N163:Q163"/>
    <mergeCell ref="N165:Q165"/>
    <mergeCell ref="L150:M150"/>
    <mergeCell ref="N150:Q150"/>
    <mergeCell ref="L151:M151"/>
    <mergeCell ref="N151:Q151"/>
    <mergeCell ref="L152:M152"/>
    <mergeCell ref="N152:Q152"/>
    <mergeCell ref="L153:M153"/>
    <mergeCell ref="N153:Q153"/>
    <mergeCell ref="L154:M154"/>
    <mergeCell ref="N154:Q154"/>
    <mergeCell ref="N155:Q155"/>
    <mergeCell ref="N156:Q156"/>
    <mergeCell ref="N157:Q157"/>
    <mergeCell ref="N158:Q158"/>
    <mergeCell ref="N159:Q159"/>
    <mergeCell ref="F151:I151"/>
    <mergeCell ref="F155:I155"/>
    <mergeCell ref="F152:I152"/>
    <mergeCell ref="F153:I153"/>
    <mergeCell ref="F154:I154"/>
    <mergeCell ref="F156:I156"/>
    <mergeCell ref="F157:I157"/>
    <mergeCell ref="F158:I158"/>
    <mergeCell ref="F159:I159"/>
    <mergeCell ref="F160:I160"/>
    <mergeCell ref="F161:I161"/>
    <mergeCell ref="F162:I162"/>
    <mergeCell ref="F164:I164"/>
    <mergeCell ref="F166:I166"/>
    <mergeCell ref="F167:I167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</mergeCells>
  <dataValidations count="2">
    <dataValidation type="list" allowBlank="1" showInputMessage="1" showErrorMessage="1" error="Povoleny jsou hodnoty K, M." sqref="D166:D171">
      <formula1>"K, M"</formula1>
    </dataValidation>
    <dataValidation type="list" allowBlank="1" showInputMessage="1" showErrorMessage="1" error="Povoleny jsou hodnoty základní, snížená, zákl. přenesená, sníž. přenesená, nulová." sqref="U166:U171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5"/>
      <c r="C1" s="15"/>
      <c r="D1" s="16" t="s">
        <v>1</v>
      </c>
      <c r="E1" s="15"/>
      <c r="F1" s="17" t="s">
        <v>114</v>
      </c>
      <c r="G1" s="17"/>
      <c r="H1" s="157" t="s">
        <v>115</v>
      </c>
      <c r="I1" s="157"/>
      <c r="J1" s="157"/>
      <c r="K1" s="157"/>
      <c r="L1" s="17" t="s">
        <v>116</v>
      </c>
      <c r="M1" s="15"/>
      <c r="N1" s="15"/>
      <c r="O1" s="16" t="s">
        <v>117</v>
      </c>
      <c r="P1" s="15"/>
      <c r="Q1" s="15"/>
      <c r="R1" s="15"/>
      <c r="S1" s="17" t="s">
        <v>118</v>
      </c>
      <c r="T1" s="17"/>
      <c r="U1" s="156"/>
      <c r="V1" s="15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101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119</v>
      </c>
    </row>
    <row r="4" ht="36.96" customHeight="1">
      <c r="B4" s="28"/>
      <c r="C4" s="29" t="s">
        <v>120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8" t="str">
        <f>'Rekapitulace stavby'!K6</f>
        <v>Revitalizace vnitrobloku v Mochovská Praha 14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9"/>
      <c r="C7" s="50"/>
      <c r="D7" s="37" t="s">
        <v>121</v>
      </c>
      <c r="E7" s="50"/>
      <c r="F7" s="38" t="s">
        <v>647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</row>
    <row r="8" s="1" customFormat="1" ht="14.4" customHeight="1">
      <c r="B8" s="49"/>
      <c r="C8" s="50"/>
      <c r="D8" s="40" t="s">
        <v>21</v>
      </c>
      <c r="E8" s="50"/>
      <c r="F8" s="35" t="s">
        <v>22</v>
      </c>
      <c r="G8" s="50"/>
      <c r="H8" s="50"/>
      <c r="I8" s="50"/>
      <c r="J8" s="50"/>
      <c r="K8" s="50"/>
      <c r="L8" s="50"/>
      <c r="M8" s="40" t="s">
        <v>23</v>
      </c>
      <c r="N8" s="50"/>
      <c r="O8" s="35" t="s">
        <v>35</v>
      </c>
      <c r="P8" s="50"/>
      <c r="Q8" s="50"/>
      <c r="R8" s="51"/>
    </row>
    <row r="9" s="1" customFormat="1" ht="14.4" customHeight="1">
      <c r="B9" s="49"/>
      <c r="C9" s="50"/>
      <c r="D9" s="40" t="s">
        <v>25</v>
      </c>
      <c r="E9" s="50"/>
      <c r="F9" s="35" t="s">
        <v>26</v>
      </c>
      <c r="G9" s="50"/>
      <c r="H9" s="50"/>
      <c r="I9" s="50"/>
      <c r="J9" s="50"/>
      <c r="K9" s="50"/>
      <c r="L9" s="50"/>
      <c r="M9" s="40" t="s">
        <v>27</v>
      </c>
      <c r="N9" s="50"/>
      <c r="O9" s="159" t="str">
        <f>'Rekapitulace stavby'!AN8</f>
        <v>9. 7. 2018</v>
      </c>
      <c r="P9" s="93"/>
      <c r="Q9" s="50"/>
      <c r="R9" s="51"/>
    </row>
    <row r="10" s="1" customFormat="1" ht="10.8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</row>
    <row r="11" s="1" customFormat="1" ht="14.4" customHeight="1">
      <c r="B11" s="49"/>
      <c r="C11" s="50"/>
      <c r="D11" s="40" t="s">
        <v>33</v>
      </c>
      <c r="E11" s="50"/>
      <c r="F11" s="50"/>
      <c r="G11" s="50"/>
      <c r="H11" s="50"/>
      <c r="I11" s="50"/>
      <c r="J11" s="50"/>
      <c r="K11" s="50"/>
      <c r="L11" s="50"/>
      <c r="M11" s="40" t="s">
        <v>34</v>
      </c>
      <c r="N11" s="50"/>
      <c r="O11" s="35" t="str">
        <f>IF('Rekapitulace stavby'!AN10="","",'Rekapitulace stavby'!AN10)</f>
        <v/>
      </c>
      <c r="P11" s="35"/>
      <c r="Q11" s="50"/>
      <c r="R11" s="51"/>
    </row>
    <row r="12" s="1" customFormat="1" ht="18" customHeight="1">
      <c r="B12" s="49"/>
      <c r="C12" s="50"/>
      <c r="D12" s="50"/>
      <c r="E12" s="35" t="str">
        <f>IF('Rekapitulace stavby'!E11="","",'Rekapitulace stavby'!E11)</f>
        <v xml:space="preserve"> </v>
      </c>
      <c r="F12" s="50"/>
      <c r="G12" s="50"/>
      <c r="H12" s="50"/>
      <c r="I12" s="50"/>
      <c r="J12" s="50"/>
      <c r="K12" s="50"/>
      <c r="L12" s="50"/>
      <c r="M12" s="40" t="s">
        <v>37</v>
      </c>
      <c r="N12" s="50"/>
      <c r="O12" s="35" t="str">
        <f>IF('Rekapitulace stavby'!AN11="","",'Rekapitulace stavby'!AN11)</f>
        <v/>
      </c>
      <c r="P12" s="35"/>
      <c r="Q12" s="50"/>
      <c r="R12" s="51"/>
    </row>
    <row r="13" s="1" customFormat="1" ht="6.96" customHeight="1"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</row>
    <row r="14" s="1" customFormat="1" ht="14.4" customHeight="1">
      <c r="B14" s="49"/>
      <c r="C14" s="50"/>
      <c r="D14" s="40" t="s">
        <v>38</v>
      </c>
      <c r="E14" s="50"/>
      <c r="F14" s="50"/>
      <c r="G14" s="50"/>
      <c r="H14" s="50"/>
      <c r="I14" s="50"/>
      <c r="J14" s="50"/>
      <c r="K14" s="50"/>
      <c r="L14" s="50"/>
      <c r="M14" s="40" t="s">
        <v>34</v>
      </c>
      <c r="N14" s="50"/>
      <c r="O14" s="41" t="str">
        <f>IF('Rekapitulace stavby'!AN13="","",'Rekapitulace stavby'!AN13)</f>
        <v>Vyplň údaj</v>
      </c>
      <c r="P14" s="35"/>
      <c r="Q14" s="50"/>
      <c r="R14" s="51"/>
    </row>
    <row r="15" s="1" customFormat="1" ht="18" customHeight="1">
      <c r="B15" s="49"/>
      <c r="C15" s="50"/>
      <c r="D15" s="50"/>
      <c r="E15" s="41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40" t="s">
        <v>37</v>
      </c>
      <c r="N15" s="50"/>
      <c r="O15" s="41" t="str">
        <f>IF('Rekapitulace stavby'!AN14="","",'Rekapitulace stavby'!AN14)</f>
        <v>Vyplň údaj</v>
      </c>
      <c r="P15" s="35"/>
      <c r="Q15" s="50"/>
      <c r="R15" s="51"/>
    </row>
    <row r="16" s="1" customFormat="1" ht="6.96" customHeight="1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="1" customFormat="1" ht="14.4" customHeight="1">
      <c r="B17" s="49"/>
      <c r="C17" s="50"/>
      <c r="D17" s="40" t="s">
        <v>40</v>
      </c>
      <c r="E17" s="50"/>
      <c r="F17" s="50"/>
      <c r="G17" s="50"/>
      <c r="H17" s="50"/>
      <c r="I17" s="50"/>
      <c r="J17" s="50"/>
      <c r="K17" s="50"/>
      <c r="L17" s="50"/>
      <c r="M17" s="40" t="s">
        <v>34</v>
      </c>
      <c r="N17" s="50"/>
      <c r="O17" s="35" t="s">
        <v>35</v>
      </c>
      <c r="P17" s="35"/>
      <c r="Q17" s="50"/>
      <c r="R17" s="51"/>
    </row>
    <row r="18" s="1" customFormat="1" ht="18" customHeight="1">
      <c r="B18" s="49"/>
      <c r="C18" s="50"/>
      <c r="D18" s="50"/>
      <c r="E18" s="35" t="s">
        <v>41</v>
      </c>
      <c r="F18" s="50"/>
      <c r="G18" s="50"/>
      <c r="H18" s="50"/>
      <c r="I18" s="50"/>
      <c r="J18" s="50"/>
      <c r="K18" s="50"/>
      <c r="L18" s="50"/>
      <c r="M18" s="40" t="s">
        <v>37</v>
      </c>
      <c r="N18" s="50"/>
      <c r="O18" s="35" t="s">
        <v>35</v>
      </c>
      <c r="P18" s="35"/>
      <c r="Q18" s="50"/>
      <c r="R18" s="51"/>
    </row>
    <row r="19" s="1" customFormat="1" ht="6.96" customHeight="1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="1" customFormat="1" ht="14.4" customHeight="1">
      <c r="B20" s="49"/>
      <c r="C20" s="50"/>
      <c r="D20" s="40" t="s">
        <v>43</v>
      </c>
      <c r="E20" s="50"/>
      <c r="F20" s="50"/>
      <c r="G20" s="50"/>
      <c r="H20" s="50"/>
      <c r="I20" s="50"/>
      <c r="J20" s="50"/>
      <c r="K20" s="50"/>
      <c r="L20" s="50"/>
      <c r="M20" s="40" t="s">
        <v>34</v>
      </c>
      <c r="N20" s="50"/>
      <c r="O20" s="35" t="s">
        <v>35</v>
      </c>
      <c r="P20" s="35"/>
      <c r="Q20" s="50"/>
      <c r="R20" s="51"/>
    </row>
    <row r="21" s="1" customFormat="1" ht="18" customHeight="1">
      <c r="B21" s="49"/>
      <c r="C21" s="50"/>
      <c r="D21" s="50"/>
      <c r="E21" s="35" t="s">
        <v>44</v>
      </c>
      <c r="F21" s="50"/>
      <c r="G21" s="50"/>
      <c r="H21" s="50"/>
      <c r="I21" s="50"/>
      <c r="J21" s="50"/>
      <c r="K21" s="50"/>
      <c r="L21" s="50"/>
      <c r="M21" s="40" t="s">
        <v>37</v>
      </c>
      <c r="N21" s="50"/>
      <c r="O21" s="35" t="s">
        <v>35</v>
      </c>
      <c r="P21" s="35"/>
      <c r="Q21" s="50"/>
      <c r="R21" s="51"/>
    </row>
    <row r="22" s="1" customFormat="1" ht="6.96" customHeight="1"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="1" customFormat="1" ht="14.4" customHeight="1">
      <c r="B23" s="49"/>
      <c r="C23" s="50"/>
      <c r="D23" s="40" t="s">
        <v>45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85.5" customHeight="1">
      <c r="B24" s="49"/>
      <c r="C24" s="50"/>
      <c r="D24" s="50"/>
      <c r="E24" s="45" t="s">
        <v>46</v>
      </c>
      <c r="F24" s="45"/>
      <c r="G24" s="45"/>
      <c r="H24" s="45"/>
      <c r="I24" s="45"/>
      <c r="J24" s="45"/>
      <c r="K24" s="45"/>
      <c r="L24" s="45"/>
      <c r="M24" s="50"/>
      <c r="N24" s="50"/>
      <c r="O24" s="50"/>
      <c r="P24" s="50"/>
      <c r="Q24" s="50"/>
      <c r="R24" s="51"/>
    </row>
    <row r="25" s="1" customFormat="1" ht="6.96" customHeight="1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50"/>
      <c r="R26" s="51"/>
    </row>
    <row r="27" s="1" customFormat="1" ht="14.4" customHeight="1">
      <c r="B27" s="49"/>
      <c r="C27" s="50"/>
      <c r="D27" s="161" t="s">
        <v>123</v>
      </c>
      <c r="E27" s="50"/>
      <c r="F27" s="50"/>
      <c r="G27" s="50"/>
      <c r="H27" s="50"/>
      <c r="I27" s="50"/>
      <c r="J27" s="50"/>
      <c r="K27" s="50"/>
      <c r="L27" s="50"/>
      <c r="M27" s="48">
        <f>N88</f>
        <v>0</v>
      </c>
      <c r="N27" s="48"/>
      <c r="O27" s="48"/>
      <c r="P27" s="48"/>
      <c r="Q27" s="50"/>
      <c r="R27" s="51"/>
    </row>
    <row r="28" s="1" customFormat="1" ht="14.4" customHeight="1">
      <c r="B28" s="49"/>
      <c r="C28" s="50"/>
      <c r="D28" s="47" t="s">
        <v>108</v>
      </c>
      <c r="E28" s="50"/>
      <c r="F28" s="50"/>
      <c r="G28" s="50"/>
      <c r="H28" s="50"/>
      <c r="I28" s="50"/>
      <c r="J28" s="50"/>
      <c r="K28" s="50"/>
      <c r="L28" s="50"/>
      <c r="M28" s="48">
        <f>N96</f>
        <v>0</v>
      </c>
      <c r="N28" s="48"/>
      <c r="O28" s="48"/>
      <c r="P28" s="48"/>
      <c r="Q28" s="50"/>
      <c r="R28" s="51"/>
    </row>
    <row r="29" s="1" customFormat="1" ht="6.96" customHeight="1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1"/>
    </row>
    <row r="30" s="1" customFormat="1" ht="25.44" customHeight="1">
      <c r="B30" s="49"/>
      <c r="C30" s="50"/>
      <c r="D30" s="162" t="s">
        <v>49</v>
      </c>
      <c r="E30" s="50"/>
      <c r="F30" s="50"/>
      <c r="G30" s="50"/>
      <c r="H30" s="50"/>
      <c r="I30" s="50"/>
      <c r="J30" s="50"/>
      <c r="K30" s="50"/>
      <c r="L30" s="50"/>
      <c r="M30" s="163">
        <f>ROUND(M27+M28,2)</f>
        <v>0</v>
      </c>
      <c r="N30" s="50"/>
      <c r="O30" s="50"/>
      <c r="P30" s="50"/>
      <c r="Q30" s="50"/>
      <c r="R30" s="51"/>
    </row>
    <row r="31" s="1" customFormat="1" ht="6.96" customHeight="1">
      <c r="B31" s="49"/>
      <c r="C31" s="5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50"/>
      <c r="R31" s="51"/>
    </row>
    <row r="32" s="1" customFormat="1" ht="14.4" customHeight="1">
      <c r="B32" s="49"/>
      <c r="C32" s="50"/>
      <c r="D32" s="57" t="s">
        <v>50</v>
      </c>
      <c r="E32" s="57" t="s">
        <v>51</v>
      </c>
      <c r="F32" s="58">
        <v>0.20999999999999999</v>
      </c>
      <c r="G32" s="164" t="s">
        <v>52</v>
      </c>
      <c r="H32" s="165">
        <f>ROUND((((SUM(BE96:BE103)+SUM(BE121:BE142))+SUM(BE144:BE148))),2)</f>
        <v>0</v>
      </c>
      <c r="I32" s="50"/>
      <c r="J32" s="50"/>
      <c r="K32" s="50"/>
      <c r="L32" s="50"/>
      <c r="M32" s="165">
        <f>ROUND(((ROUND((SUM(BE96:BE103)+SUM(BE121:BE142)), 2)*F32)+SUM(BE144:BE148)*F32),2)</f>
        <v>0</v>
      </c>
      <c r="N32" s="50"/>
      <c r="O32" s="50"/>
      <c r="P32" s="50"/>
      <c r="Q32" s="50"/>
      <c r="R32" s="51"/>
    </row>
    <row r="33" s="1" customFormat="1" ht="14.4" customHeight="1">
      <c r="B33" s="49"/>
      <c r="C33" s="50"/>
      <c r="D33" s="50"/>
      <c r="E33" s="57" t="s">
        <v>53</v>
      </c>
      <c r="F33" s="58">
        <v>0.14999999999999999</v>
      </c>
      <c r="G33" s="164" t="s">
        <v>52</v>
      </c>
      <c r="H33" s="165">
        <f>ROUND((((SUM(BF96:BF103)+SUM(BF121:BF142))+SUM(BF144:BF148))),2)</f>
        <v>0</v>
      </c>
      <c r="I33" s="50"/>
      <c r="J33" s="50"/>
      <c r="K33" s="50"/>
      <c r="L33" s="50"/>
      <c r="M33" s="165">
        <f>ROUND(((ROUND((SUM(BF96:BF103)+SUM(BF121:BF142)), 2)*F33)+SUM(BF144:BF148)*F33),2)</f>
        <v>0</v>
      </c>
      <c r="N33" s="50"/>
      <c r="O33" s="50"/>
      <c r="P33" s="50"/>
      <c r="Q33" s="50"/>
      <c r="R33" s="51"/>
    </row>
    <row r="34" hidden="1" s="1" customFormat="1" ht="14.4" customHeight="1">
      <c r="B34" s="49"/>
      <c r="C34" s="50"/>
      <c r="D34" s="50"/>
      <c r="E34" s="57" t="s">
        <v>54</v>
      </c>
      <c r="F34" s="58">
        <v>0.20999999999999999</v>
      </c>
      <c r="G34" s="164" t="s">
        <v>52</v>
      </c>
      <c r="H34" s="165">
        <f>ROUND((((SUM(BG96:BG103)+SUM(BG121:BG142))+SUM(BG144:BG148))),2)</f>
        <v>0</v>
      </c>
      <c r="I34" s="50"/>
      <c r="J34" s="50"/>
      <c r="K34" s="50"/>
      <c r="L34" s="50"/>
      <c r="M34" s="165"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55</v>
      </c>
      <c r="F35" s="58">
        <v>0.14999999999999999</v>
      </c>
      <c r="G35" s="164" t="s">
        <v>52</v>
      </c>
      <c r="H35" s="165">
        <f>ROUND((((SUM(BH96:BH103)+SUM(BH121:BH142))+SUM(BH144:BH148))),2)</f>
        <v>0</v>
      </c>
      <c r="I35" s="50"/>
      <c r="J35" s="50"/>
      <c r="K35" s="50"/>
      <c r="L35" s="50"/>
      <c r="M35" s="165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56</v>
      </c>
      <c r="F36" s="58">
        <v>0</v>
      </c>
      <c r="G36" s="164" t="s">
        <v>52</v>
      </c>
      <c r="H36" s="165">
        <f>ROUND((((SUM(BI96:BI103)+SUM(BI121:BI142))+SUM(BI144:BI148))),2)</f>
        <v>0</v>
      </c>
      <c r="I36" s="50"/>
      <c r="J36" s="50"/>
      <c r="K36" s="50"/>
      <c r="L36" s="50"/>
      <c r="M36" s="165">
        <v>0</v>
      </c>
      <c r="N36" s="50"/>
      <c r="O36" s="50"/>
      <c r="P36" s="50"/>
      <c r="Q36" s="50"/>
      <c r="R36" s="51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="1" customFormat="1" ht="25.44" customHeight="1">
      <c r="B38" s="49"/>
      <c r="C38" s="154"/>
      <c r="D38" s="166" t="s">
        <v>57</v>
      </c>
      <c r="E38" s="106"/>
      <c r="F38" s="106"/>
      <c r="G38" s="167" t="s">
        <v>58</v>
      </c>
      <c r="H38" s="168" t="s">
        <v>59</v>
      </c>
      <c r="I38" s="106"/>
      <c r="J38" s="106"/>
      <c r="K38" s="106"/>
      <c r="L38" s="169">
        <f>SUM(M30:M36)</f>
        <v>0</v>
      </c>
      <c r="M38" s="169"/>
      <c r="N38" s="169"/>
      <c r="O38" s="169"/>
      <c r="P38" s="170"/>
      <c r="Q38" s="154"/>
      <c r="R38" s="51"/>
    </row>
    <row r="39" s="1" customFormat="1" ht="14.4" customHeight="1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9"/>
      <c r="C50" s="50"/>
      <c r="D50" s="69" t="s">
        <v>60</v>
      </c>
      <c r="E50" s="70"/>
      <c r="F50" s="70"/>
      <c r="G50" s="70"/>
      <c r="H50" s="71"/>
      <c r="I50" s="50"/>
      <c r="J50" s="69" t="s">
        <v>61</v>
      </c>
      <c r="K50" s="70"/>
      <c r="L50" s="70"/>
      <c r="M50" s="70"/>
      <c r="N50" s="70"/>
      <c r="O50" s="70"/>
      <c r="P50" s="71"/>
      <c r="Q50" s="50"/>
      <c r="R50" s="51"/>
    </row>
    <row r="51">
      <c r="B51" s="28"/>
      <c r="C51" s="33"/>
      <c r="D51" s="72"/>
      <c r="E51" s="33"/>
      <c r="F51" s="33"/>
      <c r="G51" s="33"/>
      <c r="H51" s="73"/>
      <c r="I51" s="33"/>
      <c r="J51" s="72"/>
      <c r="K51" s="33"/>
      <c r="L51" s="33"/>
      <c r="M51" s="33"/>
      <c r="N51" s="33"/>
      <c r="O51" s="33"/>
      <c r="P51" s="73"/>
      <c r="Q51" s="33"/>
      <c r="R51" s="31"/>
    </row>
    <row r="52">
      <c r="B52" s="28"/>
      <c r="C52" s="33"/>
      <c r="D52" s="72"/>
      <c r="E52" s="33"/>
      <c r="F52" s="33"/>
      <c r="G52" s="33"/>
      <c r="H52" s="73"/>
      <c r="I52" s="33"/>
      <c r="J52" s="72"/>
      <c r="K52" s="33"/>
      <c r="L52" s="33"/>
      <c r="M52" s="33"/>
      <c r="N52" s="33"/>
      <c r="O52" s="33"/>
      <c r="P52" s="73"/>
      <c r="Q52" s="33"/>
      <c r="R52" s="31"/>
    </row>
    <row r="53">
      <c r="B53" s="28"/>
      <c r="C53" s="33"/>
      <c r="D53" s="72"/>
      <c r="E53" s="33"/>
      <c r="F53" s="33"/>
      <c r="G53" s="33"/>
      <c r="H53" s="73"/>
      <c r="I53" s="33"/>
      <c r="J53" s="72"/>
      <c r="K53" s="33"/>
      <c r="L53" s="33"/>
      <c r="M53" s="33"/>
      <c r="N53" s="33"/>
      <c r="O53" s="33"/>
      <c r="P53" s="73"/>
      <c r="Q53" s="33"/>
      <c r="R53" s="31"/>
    </row>
    <row r="54">
      <c r="B54" s="28"/>
      <c r="C54" s="33"/>
      <c r="D54" s="72"/>
      <c r="E54" s="33"/>
      <c r="F54" s="33"/>
      <c r="G54" s="33"/>
      <c r="H54" s="73"/>
      <c r="I54" s="33"/>
      <c r="J54" s="72"/>
      <c r="K54" s="33"/>
      <c r="L54" s="33"/>
      <c r="M54" s="33"/>
      <c r="N54" s="33"/>
      <c r="O54" s="33"/>
      <c r="P54" s="73"/>
      <c r="Q54" s="33"/>
      <c r="R54" s="31"/>
    </row>
    <row r="55">
      <c r="B55" s="28"/>
      <c r="C55" s="33"/>
      <c r="D55" s="72"/>
      <c r="E55" s="33"/>
      <c r="F55" s="33"/>
      <c r="G55" s="33"/>
      <c r="H55" s="73"/>
      <c r="I55" s="33"/>
      <c r="J55" s="72"/>
      <c r="K55" s="33"/>
      <c r="L55" s="33"/>
      <c r="M55" s="33"/>
      <c r="N55" s="33"/>
      <c r="O55" s="33"/>
      <c r="P55" s="73"/>
      <c r="Q55" s="33"/>
      <c r="R55" s="31"/>
    </row>
    <row r="56">
      <c r="B56" s="28"/>
      <c r="C56" s="33"/>
      <c r="D56" s="72"/>
      <c r="E56" s="33"/>
      <c r="F56" s="33"/>
      <c r="G56" s="33"/>
      <c r="H56" s="73"/>
      <c r="I56" s="33"/>
      <c r="J56" s="72"/>
      <c r="K56" s="33"/>
      <c r="L56" s="33"/>
      <c r="M56" s="33"/>
      <c r="N56" s="33"/>
      <c r="O56" s="33"/>
      <c r="P56" s="73"/>
      <c r="Q56" s="33"/>
      <c r="R56" s="31"/>
    </row>
    <row r="57">
      <c r="B57" s="28"/>
      <c r="C57" s="33"/>
      <c r="D57" s="72"/>
      <c r="E57" s="33"/>
      <c r="F57" s="33"/>
      <c r="G57" s="33"/>
      <c r="H57" s="73"/>
      <c r="I57" s="33"/>
      <c r="J57" s="72"/>
      <c r="K57" s="33"/>
      <c r="L57" s="33"/>
      <c r="M57" s="33"/>
      <c r="N57" s="33"/>
      <c r="O57" s="33"/>
      <c r="P57" s="73"/>
      <c r="Q57" s="33"/>
      <c r="R57" s="31"/>
    </row>
    <row r="58">
      <c r="B58" s="28"/>
      <c r="C58" s="33"/>
      <c r="D58" s="72"/>
      <c r="E58" s="33"/>
      <c r="F58" s="33"/>
      <c r="G58" s="33"/>
      <c r="H58" s="73"/>
      <c r="I58" s="33"/>
      <c r="J58" s="72"/>
      <c r="K58" s="33"/>
      <c r="L58" s="33"/>
      <c r="M58" s="33"/>
      <c r="N58" s="33"/>
      <c r="O58" s="33"/>
      <c r="P58" s="73"/>
      <c r="Q58" s="33"/>
      <c r="R58" s="31"/>
    </row>
    <row r="59" s="1" customFormat="1">
      <c r="B59" s="49"/>
      <c r="C59" s="50"/>
      <c r="D59" s="74" t="s">
        <v>62</v>
      </c>
      <c r="E59" s="75"/>
      <c r="F59" s="75"/>
      <c r="G59" s="76" t="s">
        <v>63</v>
      </c>
      <c r="H59" s="77"/>
      <c r="I59" s="50"/>
      <c r="J59" s="74" t="s">
        <v>62</v>
      </c>
      <c r="K59" s="75"/>
      <c r="L59" s="75"/>
      <c r="M59" s="75"/>
      <c r="N59" s="76" t="s">
        <v>63</v>
      </c>
      <c r="O59" s="75"/>
      <c r="P59" s="77"/>
      <c r="Q59" s="50"/>
      <c r="R59" s="51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9"/>
      <c r="C61" s="50"/>
      <c r="D61" s="69" t="s">
        <v>64</v>
      </c>
      <c r="E61" s="70"/>
      <c r="F61" s="70"/>
      <c r="G61" s="70"/>
      <c r="H61" s="71"/>
      <c r="I61" s="50"/>
      <c r="J61" s="69" t="s">
        <v>65</v>
      </c>
      <c r="K61" s="70"/>
      <c r="L61" s="70"/>
      <c r="M61" s="70"/>
      <c r="N61" s="70"/>
      <c r="O61" s="70"/>
      <c r="P61" s="71"/>
      <c r="Q61" s="50"/>
      <c r="R61" s="51"/>
    </row>
    <row r="62">
      <c r="B62" s="28"/>
      <c r="C62" s="33"/>
      <c r="D62" s="72"/>
      <c r="E62" s="33"/>
      <c r="F62" s="33"/>
      <c r="G62" s="33"/>
      <c r="H62" s="73"/>
      <c r="I62" s="33"/>
      <c r="J62" s="72"/>
      <c r="K62" s="33"/>
      <c r="L62" s="33"/>
      <c r="M62" s="33"/>
      <c r="N62" s="33"/>
      <c r="O62" s="33"/>
      <c r="P62" s="73"/>
      <c r="Q62" s="33"/>
      <c r="R62" s="31"/>
    </row>
    <row r="63">
      <c r="B63" s="28"/>
      <c r="C63" s="33"/>
      <c r="D63" s="72"/>
      <c r="E63" s="33"/>
      <c r="F63" s="33"/>
      <c r="G63" s="33"/>
      <c r="H63" s="73"/>
      <c r="I63" s="33"/>
      <c r="J63" s="72"/>
      <c r="K63" s="33"/>
      <c r="L63" s="33"/>
      <c r="M63" s="33"/>
      <c r="N63" s="33"/>
      <c r="O63" s="33"/>
      <c r="P63" s="73"/>
      <c r="Q63" s="33"/>
      <c r="R63" s="31"/>
    </row>
    <row r="64">
      <c r="B64" s="28"/>
      <c r="C64" s="33"/>
      <c r="D64" s="72"/>
      <c r="E64" s="33"/>
      <c r="F64" s="33"/>
      <c r="G64" s="33"/>
      <c r="H64" s="73"/>
      <c r="I64" s="33"/>
      <c r="J64" s="72"/>
      <c r="K64" s="33"/>
      <c r="L64" s="33"/>
      <c r="M64" s="33"/>
      <c r="N64" s="33"/>
      <c r="O64" s="33"/>
      <c r="P64" s="73"/>
      <c r="Q64" s="33"/>
      <c r="R64" s="31"/>
    </row>
    <row r="65">
      <c r="B65" s="28"/>
      <c r="C65" s="33"/>
      <c r="D65" s="72"/>
      <c r="E65" s="33"/>
      <c r="F65" s="33"/>
      <c r="G65" s="33"/>
      <c r="H65" s="73"/>
      <c r="I65" s="33"/>
      <c r="J65" s="72"/>
      <c r="K65" s="33"/>
      <c r="L65" s="33"/>
      <c r="M65" s="33"/>
      <c r="N65" s="33"/>
      <c r="O65" s="33"/>
      <c r="P65" s="73"/>
      <c r="Q65" s="33"/>
      <c r="R65" s="31"/>
    </row>
    <row r="66">
      <c r="B66" s="28"/>
      <c r="C66" s="33"/>
      <c r="D66" s="72"/>
      <c r="E66" s="33"/>
      <c r="F66" s="33"/>
      <c r="G66" s="33"/>
      <c r="H66" s="73"/>
      <c r="I66" s="33"/>
      <c r="J66" s="72"/>
      <c r="K66" s="33"/>
      <c r="L66" s="33"/>
      <c r="M66" s="33"/>
      <c r="N66" s="33"/>
      <c r="O66" s="33"/>
      <c r="P66" s="73"/>
      <c r="Q66" s="33"/>
      <c r="R66" s="31"/>
    </row>
    <row r="67">
      <c r="B67" s="28"/>
      <c r="C67" s="33"/>
      <c r="D67" s="72"/>
      <c r="E67" s="33"/>
      <c r="F67" s="33"/>
      <c r="G67" s="33"/>
      <c r="H67" s="73"/>
      <c r="I67" s="33"/>
      <c r="J67" s="72"/>
      <c r="K67" s="33"/>
      <c r="L67" s="33"/>
      <c r="M67" s="33"/>
      <c r="N67" s="33"/>
      <c r="O67" s="33"/>
      <c r="P67" s="73"/>
      <c r="Q67" s="33"/>
      <c r="R67" s="31"/>
    </row>
    <row r="68">
      <c r="B68" s="28"/>
      <c r="C68" s="33"/>
      <c r="D68" s="72"/>
      <c r="E68" s="33"/>
      <c r="F68" s="33"/>
      <c r="G68" s="33"/>
      <c r="H68" s="73"/>
      <c r="I68" s="33"/>
      <c r="J68" s="72"/>
      <c r="K68" s="33"/>
      <c r="L68" s="33"/>
      <c r="M68" s="33"/>
      <c r="N68" s="33"/>
      <c r="O68" s="33"/>
      <c r="P68" s="73"/>
      <c r="Q68" s="33"/>
      <c r="R68" s="31"/>
    </row>
    <row r="69">
      <c r="B69" s="28"/>
      <c r="C69" s="33"/>
      <c r="D69" s="72"/>
      <c r="E69" s="33"/>
      <c r="F69" s="33"/>
      <c r="G69" s="33"/>
      <c r="H69" s="73"/>
      <c r="I69" s="33"/>
      <c r="J69" s="72"/>
      <c r="K69" s="33"/>
      <c r="L69" s="33"/>
      <c r="M69" s="33"/>
      <c r="N69" s="33"/>
      <c r="O69" s="33"/>
      <c r="P69" s="73"/>
      <c r="Q69" s="33"/>
      <c r="R69" s="31"/>
    </row>
    <row r="70" s="1" customFormat="1">
      <c r="B70" s="49"/>
      <c r="C70" s="50"/>
      <c r="D70" s="74" t="s">
        <v>62</v>
      </c>
      <c r="E70" s="75"/>
      <c r="F70" s="75"/>
      <c r="G70" s="76" t="s">
        <v>63</v>
      </c>
      <c r="H70" s="77"/>
      <c r="I70" s="50"/>
      <c r="J70" s="74" t="s">
        <v>62</v>
      </c>
      <c r="K70" s="75"/>
      <c r="L70" s="75"/>
      <c r="M70" s="75"/>
      <c r="N70" s="76" t="s">
        <v>63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9"/>
      <c r="C76" s="29" t="s">
        <v>124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1"/>
      <c r="T76" s="174"/>
      <c r="U76" s="174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74"/>
      <c r="U77" s="174"/>
    </row>
    <row r="78" s="1" customFormat="1" ht="30" customHeight="1">
      <c r="B78" s="49"/>
      <c r="C78" s="40" t="s">
        <v>19</v>
      </c>
      <c r="D78" s="50"/>
      <c r="E78" s="50"/>
      <c r="F78" s="158" t="str">
        <f>F6</f>
        <v>Revitalizace vnitrobloku v Mochovská Praha 14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50"/>
      <c r="R78" s="51"/>
      <c r="T78" s="174"/>
      <c r="U78" s="174"/>
    </row>
    <row r="79" s="1" customFormat="1" ht="36.96" customHeight="1">
      <c r="B79" s="49"/>
      <c r="C79" s="88" t="s">
        <v>121</v>
      </c>
      <c r="D79" s="50"/>
      <c r="E79" s="50"/>
      <c r="F79" s="90" t="str">
        <f>F7</f>
        <v>SO-03 - Přípravné práce pro realozaci stavby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T79" s="174"/>
      <c r="U79" s="174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74"/>
      <c r="U80" s="174"/>
    </row>
    <row r="81" s="1" customFormat="1" ht="18" customHeight="1">
      <c r="B81" s="49"/>
      <c r="C81" s="40" t="s">
        <v>25</v>
      </c>
      <c r="D81" s="50"/>
      <c r="E81" s="50"/>
      <c r="F81" s="35" t="str">
        <f>F9</f>
        <v>Praha 14</v>
      </c>
      <c r="G81" s="50"/>
      <c r="H81" s="50"/>
      <c r="I81" s="50"/>
      <c r="J81" s="50"/>
      <c r="K81" s="40" t="s">
        <v>27</v>
      </c>
      <c r="L81" s="50"/>
      <c r="M81" s="93" t="str">
        <f>IF(O9="","",O9)</f>
        <v>9. 7. 2018</v>
      </c>
      <c r="N81" s="93"/>
      <c r="O81" s="93"/>
      <c r="P81" s="93"/>
      <c r="Q81" s="50"/>
      <c r="R81" s="51"/>
      <c r="T81" s="174"/>
      <c r="U81" s="174"/>
    </row>
    <row r="82" s="1" customFormat="1" ht="6.96" customHeight="1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1"/>
      <c r="T82" s="174"/>
      <c r="U82" s="174"/>
    </row>
    <row r="83" s="1" customFormat="1">
      <c r="B83" s="49"/>
      <c r="C83" s="40" t="s">
        <v>33</v>
      </c>
      <c r="D83" s="50"/>
      <c r="E83" s="50"/>
      <c r="F83" s="35" t="str">
        <f>E12</f>
        <v xml:space="preserve"> </v>
      </c>
      <c r="G83" s="50"/>
      <c r="H83" s="50"/>
      <c r="I83" s="50"/>
      <c r="J83" s="50"/>
      <c r="K83" s="40" t="s">
        <v>40</v>
      </c>
      <c r="L83" s="50"/>
      <c r="M83" s="35" t="str">
        <f>E18</f>
        <v>MO Atelier s.r.o.</v>
      </c>
      <c r="N83" s="35"/>
      <c r="O83" s="35"/>
      <c r="P83" s="35"/>
      <c r="Q83" s="35"/>
      <c r="R83" s="51"/>
      <c r="T83" s="174"/>
      <c r="U83" s="174"/>
    </row>
    <row r="84" s="1" customFormat="1" ht="14.4" customHeight="1">
      <c r="B84" s="49"/>
      <c r="C84" s="40" t="s">
        <v>38</v>
      </c>
      <c r="D84" s="50"/>
      <c r="E84" s="50"/>
      <c r="F84" s="35" t="str">
        <f>IF(E15="","",E15)</f>
        <v>Vyplň údaj</v>
      </c>
      <c r="G84" s="50"/>
      <c r="H84" s="50"/>
      <c r="I84" s="50"/>
      <c r="J84" s="50"/>
      <c r="K84" s="40" t="s">
        <v>43</v>
      </c>
      <c r="L84" s="50"/>
      <c r="M84" s="35" t="str">
        <f>E21</f>
        <v>Zdeněk Drda</v>
      </c>
      <c r="N84" s="35"/>
      <c r="O84" s="35"/>
      <c r="P84" s="35"/>
      <c r="Q84" s="35"/>
      <c r="R84" s="51"/>
      <c r="T84" s="174"/>
      <c r="U84" s="174"/>
    </row>
    <row r="85" s="1" customFormat="1" ht="10.32" customHeigh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  <c r="T85" s="174"/>
      <c r="U85" s="174"/>
    </row>
    <row r="86" s="1" customFormat="1" ht="29.28" customHeight="1">
      <c r="B86" s="49"/>
      <c r="C86" s="175" t="s">
        <v>125</v>
      </c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75" t="s">
        <v>126</v>
      </c>
      <c r="O86" s="154"/>
      <c r="P86" s="154"/>
      <c r="Q86" s="154"/>
      <c r="R86" s="51"/>
      <c r="T86" s="174"/>
      <c r="U86" s="174"/>
    </row>
    <row r="87" s="1" customFormat="1" ht="10.32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1"/>
      <c r="T87" s="174"/>
      <c r="U87" s="174"/>
    </row>
    <row r="88" s="1" customFormat="1" ht="29.28" customHeight="1">
      <c r="B88" s="49"/>
      <c r="C88" s="176" t="s">
        <v>127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116">
        <f>N121</f>
        <v>0</v>
      </c>
      <c r="O88" s="177"/>
      <c r="P88" s="177"/>
      <c r="Q88" s="177"/>
      <c r="R88" s="51"/>
      <c r="T88" s="174"/>
      <c r="U88" s="174"/>
      <c r="AU88" s="24" t="s">
        <v>128</v>
      </c>
    </row>
    <row r="89" s="6" customFormat="1" ht="24.96" customHeight="1">
      <c r="B89" s="178"/>
      <c r="C89" s="179"/>
      <c r="D89" s="180" t="s">
        <v>129</v>
      </c>
      <c r="E89" s="179"/>
      <c r="F89" s="179"/>
      <c r="G89" s="179"/>
      <c r="H89" s="179"/>
      <c r="I89" s="179"/>
      <c r="J89" s="179"/>
      <c r="K89" s="179"/>
      <c r="L89" s="179"/>
      <c r="M89" s="179"/>
      <c r="N89" s="181">
        <f>N122</f>
        <v>0</v>
      </c>
      <c r="O89" s="179"/>
      <c r="P89" s="179"/>
      <c r="Q89" s="179"/>
      <c r="R89" s="182"/>
      <c r="T89" s="183"/>
      <c r="U89" s="183"/>
    </row>
    <row r="90" s="7" customFormat="1" ht="19.92" customHeight="1">
      <c r="B90" s="184"/>
      <c r="C90" s="185"/>
      <c r="D90" s="139" t="s">
        <v>130</v>
      </c>
      <c r="E90" s="185"/>
      <c r="F90" s="185"/>
      <c r="G90" s="185"/>
      <c r="H90" s="185"/>
      <c r="I90" s="185"/>
      <c r="J90" s="185"/>
      <c r="K90" s="185"/>
      <c r="L90" s="185"/>
      <c r="M90" s="185"/>
      <c r="N90" s="141">
        <f>N123</f>
        <v>0</v>
      </c>
      <c r="O90" s="185"/>
      <c r="P90" s="185"/>
      <c r="Q90" s="185"/>
      <c r="R90" s="186"/>
      <c r="T90" s="187"/>
      <c r="U90" s="187"/>
    </row>
    <row r="91" s="7" customFormat="1" ht="19.92" customHeight="1">
      <c r="B91" s="184"/>
      <c r="C91" s="185"/>
      <c r="D91" s="139" t="s">
        <v>648</v>
      </c>
      <c r="E91" s="185"/>
      <c r="F91" s="185"/>
      <c r="G91" s="185"/>
      <c r="H91" s="185"/>
      <c r="I91" s="185"/>
      <c r="J91" s="185"/>
      <c r="K91" s="185"/>
      <c r="L91" s="185"/>
      <c r="M91" s="185"/>
      <c r="N91" s="141">
        <f>N134</f>
        <v>0</v>
      </c>
      <c r="O91" s="185"/>
      <c r="P91" s="185"/>
      <c r="Q91" s="185"/>
      <c r="R91" s="186"/>
      <c r="T91" s="187"/>
      <c r="U91" s="187"/>
    </row>
    <row r="92" s="6" customFormat="1" ht="24.96" customHeight="1">
      <c r="B92" s="178"/>
      <c r="C92" s="179"/>
      <c r="D92" s="180" t="s">
        <v>649</v>
      </c>
      <c r="E92" s="179"/>
      <c r="F92" s="179"/>
      <c r="G92" s="179"/>
      <c r="H92" s="179"/>
      <c r="I92" s="179"/>
      <c r="J92" s="179"/>
      <c r="K92" s="179"/>
      <c r="L92" s="179"/>
      <c r="M92" s="179"/>
      <c r="N92" s="181">
        <f>N140</f>
        <v>0</v>
      </c>
      <c r="O92" s="179"/>
      <c r="P92" s="179"/>
      <c r="Q92" s="179"/>
      <c r="R92" s="182"/>
      <c r="T92" s="183"/>
      <c r="U92" s="183"/>
    </row>
    <row r="93" s="7" customFormat="1" ht="19.92" customHeight="1">
      <c r="B93" s="184"/>
      <c r="C93" s="185"/>
      <c r="D93" s="139" t="s">
        <v>650</v>
      </c>
      <c r="E93" s="185"/>
      <c r="F93" s="185"/>
      <c r="G93" s="185"/>
      <c r="H93" s="185"/>
      <c r="I93" s="185"/>
      <c r="J93" s="185"/>
      <c r="K93" s="185"/>
      <c r="L93" s="185"/>
      <c r="M93" s="185"/>
      <c r="N93" s="141">
        <f>N141</f>
        <v>0</v>
      </c>
      <c r="O93" s="185"/>
      <c r="P93" s="185"/>
      <c r="Q93" s="185"/>
      <c r="R93" s="186"/>
      <c r="T93" s="187"/>
      <c r="U93" s="187"/>
    </row>
    <row r="94" s="6" customFormat="1" ht="21.84" customHeight="1">
      <c r="B94" s="178"/>
      <c r="C94" s="179"/>
      <c r="D94" s="180" t="s">
        <v>136</v>
      </c>
      <c r="E94" s="179"/>
      <c r="F94" s="179"/>
      <c r="G94" s="179"/>
      <c r="H94" s="179"/>
      <c r="I94" s="179"/>
      <c r="J94" s="179"/>
      <c r="K94" s="179"/>
      <c r="L94" s="179"/>
      <c r="M94" s="179"/>
      <c r="N94" s="188">
        <f>N143</f>
        <v>0</v>
      </c>
      <c r="O94" s="179"/>
      <c r="P94" s="179"/>
      <c r="Q94" s="179"/>
      <c r="R94" s="182"/>
      <c r="T94" s="183"/>
      <c r="U94" s="183"/>
    </row>
    <row r="95" s="1" customFormat="1" ht="21.84" customHeight="1">
      <c r="B95" s="49"/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1"/>
      <c r="T95" s="174"/>
      <c r="U95" s="174"/>
    </row>
    <row r="96" s="1" customFormat="1" ht="29.28" customHeight="1">
      <c r="B96" s="49"/>
      <c r="C96" s="176" t="s">
        <v>137</v>
      </c>
      <c r="D96" s="50"/>
      <c r="E96" s="50"/>
      <c r="F96" s="50"/>
      <c r="G96" s="50"/>
      <c r="H96" s="50"/>
      <c r="I96" s="50"/>
      <c r="J96" s="50"/>
      <c r="K96" s="50"/>
      <c r="L96" s="50"/>
      <c r="M96" s="50"/>
      <c r="N96" s="177">
        <f>ROUND(N97+N98+N99+N100+N101+N102,2)</f>
        <v>0</v>
      </c>
      <c r="O96" s="189"/>
      <c r="P96" s="189"/>
      <c r="Q96" s="189"/>
      <c r="R96" s="51"/>
      <c r="T96" s="190"/>
      <c r="U96" s="191" t="s">
        <v>50</v>
      </c>
    </row>
    <row r="97" s="1" customFormat="1" ht="18" customHeight="1">
      <c r="B97" s="49"/>
      <c r="C97" s="50"/>
      <c r="D97" s="146" t="s">
        <v>138</v>
      </c>
      <c r="E97" s="139"/>
      <c r="F97" s="139"/>
      <c r="G97" s="139"/>
      <c r="H97" s="139"/>
      <c r="I97" s="50"/>
      <c r="J97" s="50"/>
      <c r="K97" s="50"/>
      <c r="L97" s="50"/>
      <c r="M97" s="50"/>
      <c r="N97" s="140">
        <f>ROUND(N88*T97,2)</f>
        <v>0</v>
      </c>
      <c r="O97" s="141"/>
      <c r="P97" s="141"/>
      <c r="Q97" s="141"/>
      <c r="R97" s="51"/>
      <c r="S97" s="192"/>
      <c r="T97" s="193"/>
      <c r="U97" s="194" t="s">
        <v>51</v>
      </c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  <c r="AI97" s="192"/>
      <c r="AJ97" s="192"/>
      <c r="AK97" s="192"/>
      <c r="AL97" s="192"/>
      <c r="AM97" s="192"/>
      <c r="AN97" s="192"/>
      <c r="AO97" s="192"/>
      <c r="AP97" s="192"/>
      <c r="AQ97" s="192"/>
      <c r="AR97" s="192"/>
      <c r="AS97" s="192"/>
      <c r="AT97" s="192"/>
      <c r="AU97" s="192"/>
      <c r="AV97" s="192"/>
      <c r="AW97" s="192"/>
      <c r="AX97" s="192"/>
      <c r="AY97" s="195" t="s">
        <v>139</v>
      </c>
      <c r="AZ97" s="192"/>
      <c r="BA97" s="192"/>
      <c r="BB97" s="192"/>
      <c r="BC97" s="192"/>
      <c r="BD97" s="192"/>
      <c r="BE97" s="196">
        <f>IF(U97="základní",N97,0)</f>
        <v>0</v>
      </c>
      <c r="BF97" s="196">
        <f>IF(U97="snížená",N97,0)</f>
        <v>0</v>
      </c>
      <c r="BG97" s="196">
        <f>IF(U97="zákl. přenesená",N97,0)</f>
        <v>0</v>
      </c>
      <c r="BH97" s="196">
        <f>IF(U97="sníž. přenesená",N97,0)</f>
        <v>0</v>
      </c>
      <c r="BI97" s="196">
        <f>IF(U97="nulová",N97,0)</f>
        <v>0</v>
      </c>
      <c r="BJ97" s="195" t="s">
        <v>94</v>
      </c>
      <c r="BK97" s="192"/>
      <c r="BL97" s="192"/>
      <c r="BM97" s="192"/>
    </row>
    <row r="98" s="1" customFormat="1" ht="18" customHeight="1">
      <c r="B98" s="49"/>
      <c r="C98" s="50"/>
      <c r="D98" s="146" t="s">
        <v>140</v>
      </c>
      <c r="E98" s="139"/>
      <c r="F98" s="139"/>
      <c r="G98" s="139"/>
      <c r="H98" s="139"/>
      <c r="I98" s="50"/>
      <c r="J98" s="50"/>
      <c r="K98" s="50"/>
      <c r="L98" s="50"/>
      <c r="M98" s="50"/>
      <c r="N98" s="140">
        <f>ROUND(N88*T98,2)</f>
        <v>0</v>
      </c>
      <c r="O98" s="141"/>
      <c r="P98" s="141"/>
      <c r="Q98" s="141"/>
      <c r="R98" s="51"/>
      <c r="S98" s="192"/>
      <c r="T98" s="193"/>
      <c r="U98" s="194" t="s">
        <v>51</v>
      </c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192"/>
      <c r="AH98" s="192"/>
      <c r="AI98" s="192"/>
      <c r="AJ98" s="192"/>
      <c r="AK98" s="192"/>
      <c r="AL98" s="192"/>
      <c r="AM98" s="192"/>
      <c r="AN98" s="192"/>
      <c r="AO98" s="192"/>
      <c r="AP98" s="192"/>
      <c r="AQ98" s="192"/>
      <c r="AR98" s="192"/>
      <c r="AS98" s="192"/>
      <c r="AT98" s="192"/>
      <c r="AU98" s="192"/>
      <c r="AV98" s="192"/>
      <c r="AW98" s="192"/>
      <c r="AX98" s="192"/>
      <c r="AY98" s="195" t="s">
        <v>139</v>
      </c>
      <c r="AZ98" s="192"/>
      <c r="BA98" s="192"/>
      <c r="BB98" s="192"/>
      <c r="BC98" s="192"/>
      <c r="BD98" s="192"/>
      <c r="BE98" s="196">
        <f>IF(U98="základní",N98,0)</f>
        <v>0</v>
      </c>
      <c r="BF98" s="196">
        <f>IF(U98="snížená",N98,0)</f>
        <v>0</v>
      </c>
      <c r="BG98" s="196">
        <f>IF(U98="zákl. přenesená",N98,0)</f>
        <v>0</v>
      </c>
      <c r="BH98" s="196">
        <f>IF(U98="sníž. přenesená",N98,0)</f>
        <v>0</v>
      </c>
      <c r="BI98" s="196">
        <f>IF(U98="nulová",N98,0)</f>
        <v>0</v>
      </c>
      <c r="BJ98" s="195" t="s">
        <v>94</v>
      </c>
      <c r="BK98" s="192"/>
      <c r="BL98" s="192"/>
      <c r="BM98" s="192"/>
    </row>
    <row r="99" s="1" customFormat="1" ht="18" customHeight="1">
      <c r="B99" s="49"/>
      <c r="C99" s="50"/>
      <c r="D99" s="146" t="s">
        <v>141</v>
      </c>
      <c r="E99" s="139"/>
      <c r="F99" s="139"/>
      <c r="G99" s="139"/>
      <c r="H99" s="139"/>
      <c r="I99" s="50"/>
      <c r="J99" s="50"/>
      <c r="K99" s="50"/>
      <c r="L99" s="50"/>
      <c r="M99" s="50"/>
      <c r="N99" s="140">
        <f>ROUND(N88*T99,2)</f>
        <v>0</v>
      </c>
      <c r="O99" s="141"/>
      <c r="P99" s="141"/>
      <c r="Q99" s="141"/>
      <c r="R99" s="51"/>
      <c r="S99" s="192"/>
      <c r="T99" s="193"/>
      <c r="U99" s="194" t="s">
        <v>51</v>
      </c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2"/>
      <c r="AH99" s="192"/>
      <c r="AI99" s="192"/>
      <c r="AJ99" s="192"/>
      <c r="AK99" s="192"/>
      <c r="AL99" s="192"/>
      <c r="AM99" s="192"/>
      <c r="AN99" s="192"/>
      <c r="AO99" s="192"/>
      <c r="AP99" s="192"/>
      <c r="AQ99" s="192"/>
      <c r="AR99" s="192"/>
      <c r="AS99" s="192"/>
      <c r="AT99" s="192"/>
      <c r="AU99" s="192"/>
      <c r="AV99" s="192"/>
      <c r="AW99" s="192"/>
      <c r="AX99" s="192"/>
      <c r="AY99" s="195" t="s">
        <v>139</v>
      </c>
      <c r="AZ99" s="192"/>
      <c r="BA99" s="192"/>
      <c r="BB99" s="192"/>
      <c r="BC99" s="192"/>
      <c r="BD99" s="192"/>
      <c r="BE99" s="196">
        <f>IF(U99="základní",N99,0)</f>
        <v>0</v>
      </c>
      <c r="BF99" s="196">
        <f>IF(U99="snížená",N99,0)</f>
        <v>0</v>
      </c>
      <c r="BG99" s="196">
        <f>IF(U99="zákl. přenesená",N99,0)</f>
        <v>0</v>
      </c>
      <c r="BH99" s="196">
        <f>IF(U99="sníž. přenesená",N99,0)</f>
        <v>0</v>
      </c>
      <c r="BI99" s="196">
        <f>IF(U99="nulová",N99,0)</f>
        <v>0</v>
      </c>
      <c r="BJ99" s="195" t="s">
        <v>94</v>
      </c>
      <c r="BK99" s="192"/>
      <c r="BL99" s="192"/>
      <c r="BM99" s="192"/>
    </row>
    <row r="100" s="1" customFormat="1" ht="18" customHeight="1">
      <c r="B100" s="49"/>
      <c r="C100" s="50"/>
      <c r="D100" s="146" t="s">
        <v>142</v>
      </c>
      <c r="E100" s="139"/>
      <c r="F100" s="139"/>
      <c r="G100" s="139"/>
      <c r="H100" s="139"/>
      <c r="I100" s="50"/>
      <c r="J100" s="50"/>
      <c r="K100" s="50"/>
      <c r="L100" s="50"/>
      <c r="M100" s="50"/>
      <c r="N100" s="140">
        <f>ROUND(N88*T100,2)</f>
        <v>0</v>
      </c>
      <c r="O100" s="141"/>
      <c r="P100" s="141"/>
      <c r="Q100" s="141"/>
      <c r="R100" s="51"/>
      <c r="S100" s="192"/>
      <c r="T100" s="193"/>
      <c r="U100" s="194" t="s">
        <v>51</v>
      </c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5" t="s">
        <v>139</v>
      </c>
      <c r="AZ100" s="192"/>
      <c r="BA100" s="192"/>
      <c r="BB100" s="192"/>
      <c r="BC100" s="192"/>
      <c r="BD100" s="192"/>
      <c r="BE100" s="196">
        <f>IF(U100="základní",N100,0)</f>
        <v>0</v>
      </c>
      <c r="BF100" s="196">
        <f>IF(U100="snížená",N100,0)</f>
        <v>0</v>
      </c>
      <c r="BG100" s="196">
        <f>IF(U100="zákl. přenesená",N100,0)</f>
        <v>0</v>
      </c>
      <c r="BH100" s="196">
        <f>IF(U100="sníž. přenesená",N100,0)</f>
        <v>0</v>
      </c>
      <c r="BI100" s="196">
        <f>IF(U100="nulová",N100,0)</f>
        <v>0</v>
      </c>
      <c r="BJ100" s="195" t="s">
        <v>94</v>
      </c>
      <c r="BK100" s="192"/>
      <c r="BL100" s="192"/>
      <c r="BM100" s="192"/>
    </row>
    <row r="101" s="1" customFormat="1" ht="18" customHeight="1">
      <c r="B101" s="49"/>
      <c r="C101" s="50"/>
      <c r="D101" s="146" t="s">
        <v>143</v>
      </c>
      <c r="E101" s="139"/>
      <c r="F101" s="139"/>
      <c r="G101" s="139"/>
      <c r="H101" s="139"/>
      <c r="I101" s="50"/>
      <c r="J101" s="50"/>
      <c r="K101" s="50"/>
      <c r="L101" s="50"/>
      <c r="M101" s="50"/>
      <c r="N101" s="140">
        <f>ROUND(N88*T101,2)</f>
        <v>0</v>
      </c>
      <c r="O101" s="141"/>
      <c r="P101" s="141"/>
      <c r="Q101" s="141"/>
      <c r="R101" s="51"/>
      <c r="S101" s="192"/>
      <c r="T101" s="193"/>
      <c r="U101" s="194" t="s">
        <v>51</v>
      </c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192"/>
      <c r="AH101" s="192"/>
      <c r="AI101" s="192"/>
      <c r="AJ101" s="192"/>
      <c r="AK101" s="192"/>
      <c r="AL101" s="192"/>
      <c r="AM101" s="192"/>
      <c r="AN101" s="192"/>
      <c r="AO101" s="192"/>
      <c r="AP101" s="192"/>
      <c r="AQ101" s="192"/>
      <c r="AR101" s="192"/>
      <c r="AS101" s="192"/>
      <c r="AT101" s="192"/>
      <c r="AU101" s="192"/>
      <c r="AV101" s="192"/>
      <c r="AW101" s="192"/>
      <c r="AX101" s="192"/>
      <c r="AY101" s="195" t="s">
        <v>139</v>
      </c>
      <c r="AZ101" s="192"/>
      <c r="BA101" s="192"/>
      <c r="BB101" s="192"/>
      <c r="BC101" s="192"/>
      <c r="BD101" s="192"/>
      <c r="BE101" s="196">
        <f>IF(U101="základní",N101,0)</f>
        <v>0</v>
      </c>
      <c r="BF101" s="196">
        <f>IF(U101="snížená",N101,0)</f>
        <v>0</v>
      </c>
      <c r="BG101" s="196">
        <f>IF(U101="zákl. přenesená",N101,0)</f>
        <v>0</v>
      </c>
      <c r="BH101" s="196">
        <f>IF(U101="sníž. přenesená",N101,0)</f>
        <v>0</v>
      </c>
      <c r="BI101" s="196">
        <f>IF(U101="nulová",N101,0)</f>
        <v>0</v>
      </c>
      <c r="BJ101" s="195" t="s">
        <v>94</v>
      </c>
      <c r="BK101" s="192"/>
      <c r="BL101" s="192"/>
      <c r="BM101" s="192"/>
    </row>
    <row r="102" s="1" customFormat="1" ht="18" customHeight="1">
      <c r="B102" s="49"/>
      <c r="C102" s="50"/>
      <c r="D102" s="139" t="s">
        <v>144</v>
      </c>
      <c r="E102" s="50"/>
      <c r="F102" s="50"/>
      <c r="G102" s="50"/>
      <c r="H102" s="50"/>
      <c r="I102" s="50"/>
      <c r="J102" s="50"/>
      <c r="K102" s="50"/>
      <c r="L102" s="50"/>
      <c r="M102" s="50"/>
      <c r="N102" s="140">
        <f>ROUND(N88*T102,2)</f>
        <v>0</v>
      </c>
      <c r="O102" s="141"/>
      <c r="P102" s="141"/>
      <c r="Q102" s="141"/>
      <c r="R102" s="51"/>
      <c r="S102" s="192"/>
      <c r="T102" s="197"/>
      <c r="U102" s="198" t="s">
        <v>51</v>
      </c>
      <c r="V102" s="192"/>
      <c r="W102" s="192"/>
      <c r="X102" s="192"/>
      <c r="Y102" s="192"/>
      <c r="Z102" s="192"/>
      <c r="AA102" s="192"/>
      <c r="AB102" s="192"/>
      <c r="AC102" s="192"/>
      <c r="AD102" s="192"/>
      <c r="AE102" s="192"/>
      <c r="AF102" s="192"/>
      <c r="AG102" s="192"/>
      <c r="AH102" s="192"/>
      <c r="AI102" s="192"/>
      <c r="AJ102" s="192"/>
      <c r="AK102" s="192"/>
      <c r="AL102" s="192"/>
      <c r="AM102" s="192"/>
      <c r="AN102" s="192"/>
      <c r="AO102" s="192"/>
      <c r="AP102" s="192"/>
      <c r="AQ102" s="192"/>
      <c r="AR102" s="192"/>
      <c r="AS102" s="192"/>
      <c r="AT102" s="192"/>
      <c r="AU102" s="192"/>
      <c r="AV102" s="192"/>
      <c r="AW102" s="192"/>
      <c r="AX102" s="192"/>
      <c r="AY102" s="195" t="s">
        <v>145</v>
      </c>
      <c r="AZ102" s="192"/>
      <c r="BA102" s="192"/>
      <c r="BB102" s="192"/>
      <c r="BC102" s="192"/>
      <c r="BD102" s="192"/>
      <c r="BE102" s="196">
        <f>IF(U102="základní",N102,0)</f>
        <v>0</v>
      </c>
      <c r="BF102" s="196">
        <f>IF(U102="snížená",N102,0)</f>
        <v>0</v>
      </c>
      <c r="BG102" s="196">
        <f>IF(U102="zákl. přenesená",N102,0)</f>
        <v>0</v>
      </c>
      <c r="BH102" s="196">
        <f>IF(U102="sníž. přenesená",N102,0)</f>
        <v>0</v>
      </c>
      <c r="BI102" s="196">
        <f>IF(U102="nulová",N102,0)</f>
        <v>0</v>
      </c>
      <c r="BJ102" s="195" t="s">
        <v>94</v>
      </c>
      <c r="BK102" s="192"/>
      <c r="BL102" s="192"/>
      <c r="BM102" s="192"/>
    </row>
    <row r="103" s="1" customFormat="1">
      <c r="B103" s="49"/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1"/>
      <c r="T103" s="174"/>
      <c r="U103" s="174"/>
    </row>
    <row r="104" s="1" customFormat="1" ht="29.28" customHeight="1">
      <c r="B104" s="49"/>
      <c r="C104" s="153" t="s">
        <v>113</v>
      </c>
      <c r="D104" s="154"/>
      <c r="E104" s="154"/>
      <c r="F104" s="154"/>
      <c r="G104" s="154"/>
      <c r="H104" s="154"/>
      <c r="I104" s="154"/>
      <c r="J104" s="154"/>
      <c r="K104" s="154"/>
      <c r="L104" s="155">
        <f>ROUND(SUM(N88+N96),2)</f>
        <v>0</v>
      </c>
      <c r="M104" s="155"/>
      <c r="N104" s="155"/>
      <c r="O104" s="155"/>
      <c r="P104" s="155"/>
      <c r="Q104" s="155"/>
      <c r="R104" s="51"/>
      <c r="T104" s="174"/>
      <c r="U104" s="174"/>
    </row>
    <row r="105" s="1" customFormat="1" ht="6.96" customHeight="1">
      <c r="B105" s="78"/>
      <c r="C105" s="79"/>
      <c r="D105" s="79"/>
      <c r="E105" s="79"/>
      <c r="F105" s="79"/>
      <c r="G105" s="79"/>
      <c r="H105" s="79"/>
      <c r="I105" s="79"/>
      <c r="J105" s="79"/>
      <c r="K105" s="79"/>
      <c r="L105" s="79"/>
      <c r="M105" s="79"/>
      <c r="N105" s="79"/>
      <c r="O105" s="79"/>
      <c r="P105" s="79"/>
      <c r="Q105" s="79"/>
      <c r="R105" s="80"/>
      <c r="T105" s="174"/>
      <c r="U105" s="174"/>
    </row>
    <row r="109" s="1" customFormat="1" ht="6.96" customHeight="1">
      <c r="B109" s="81"/>
      <c r="C109" s="82"/>
      <c r="D109" s="82"/>
      <c r="E109" s="82"/>
      <c r="F109" s="82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  <c r="R109" s="83"/>
    </row>
    <row r="110" s="1" customFormat="1" ht="36.96" customHeight="1">
      <c r="B110" s="49"/>
      <c r="C110" s="29" t="s">
        <v>146</v>
      </c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1"/>
    </row>
    <row r="111" s="1" customFormat="1" ht="6.96" customHeight="1">
      <c r="B111" s="49"/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1"/>
    </row>
    <row r="112" s="1" customFormat="1" ht="30" customHeight="1">
      <c r="B112" s="49"/>
      <c r="C112" s="40" t="s">
        <v>19</v>
      </c>
      <c r="D112" s="50"/>
      <c r="E112" s="50"/>
      <c r="F112" s="158" t="str">
        <f>F6</f>
        <v>Revitalizace vnitrobloku v Mochovská Praha 14</v>
      </c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50"/>
      <c r="R112" s="51"/>
    </row>
    <row r="113" s="1" customFormat="1" ht="36.96" customHeight="1">
      <c r="B113" s="49"/>
      <c r="C113" s="88" t="s">
        <v>121</v>
      </c>
      <c r="D113" s="50"/>
      <c r="E113" s="50"/>
      <c r="F113" s="90" t="str">
        <f>F7</f>
        <v>SO-03 - Přípravné práce pro realozaci stavby</v>
      </c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1"/>
    </row>
    <row r="114" s="1" customFormat="1" ht="6.96" customHeight="1"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1"/>
    </row>
    <row r="115" s="1" customFormat="1" ht="18" customHeight="1">
      <c r="B115" s="49"/>
      <c r="C115" s="40" t="s">
        <v>25</v>
      </c>
      <c r="D115" s="50"/>
      <c r="E115" s="50"/>
      <c r="F115" s="35" t="str">
        <f>F9</f>
        <v>Praha 14</v>
      </c>
      <c r="G115" s="50"/>
      <c r="H115" s="50"/>
      <c r="I115" s="50"/>
      <c r="J115" s="50"/>
      <c r="K115" s="40" t="s">
        <v>27</v>
      </c>
      <c r="L115" s="50"/>
      <c r="M115" s="93" t="str">
        <f>IF(O9="","",O9)</f>
        <v>9. 7. 2018</v>
      </c>
      <c r="N115" s="93"/>
      <c r="O115" s="93"/>
      <c r="P115" s="93"/>
      <c r="Q115" s="50"/>
      <c r="R115" s="51"/>
    </row>
    <row r="116" s="1" customFormat="1" ht="6.96" customHeight="1">
      <c r="B116" s="49"/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1"/>
    </row>
    <row r="117" s="1" customFormat="1">
      <c r="B117" s="49"/>
      <c r="C117" s="40" t="s">
        <v>33</v>
      </c>
      <c r="D117" s="50"/>
      <c r="E117" s="50"/>
      <c r="F117" s="35" t="str">
        <f>E12</f>
        <v xml:space="preserve"> </v>
      </c>
      <c r="G117" s="50"/>
      <c r="H117" s="50"/>
      <c r="I117" s="50"/>
      <c r="J117" s="50"/>
      <c r="K117" s="40" t="s">
        <v>40</v>
      </c>
      <c r="L117" s="50"/>
      <c r="M117" s="35" t="str">
        <f>E18</f>
        <v>MO Atelier s.r.o.</v>
      </c>
      <c r="N117" s="35"/>
      <c r="O117" s="35"/>
      <c r="P117" s="35"/>
      <c r="Q117" s="35"/>
      <c r="R117" s="51"/>
    </row>
    <row r="118" s="1" customFormat="1" ht="14.4" customHeight="1">
      <c r="B118" s="49"/>
      <c r="C118" s="40" t="s">
        <v>38</v>
      </c>
      <c r="D118" s="50"/>
      <c r="E118" s="50"/>
      <c r="F118" s="35" t="str">
        <f>IF(E15="","",E15)</f>
        <v>Vyplň údaj</v>
      </c>
      <c r="G118" s="50"/>
      <c r="H118" s="50"/>
      <c r="I118" s="50"/>
      <c r="J118" s="50"/>
      <c r="K118" s="40" t="s">
        <v>43</v>
      </c>
      <c r="L118" s="50"/>
      <c r="M118" s="35" t="str">
        <f>E21</f>
        <v>Zdeněk Drda</v>
      </c>
      <c r="N118" s="35"/>
      <c r="O118" s="35"/>
      <c r="P118" s="35"/>
      <c r="Q118" s="35"/>
      <c r="R118" s="51"/>
    </row>
    <row r="119" s="1" customFormat="1" ht="10.32" customHeight="1">
      <c r="B119" s="49"/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1"/>
    </row>
    <row r="120" s="8" customFormat="1" ht="29.28" customHeight="1">
      <c r="B120" s="199"/>
      <c r="C120" s="200" t="s">
        <v>147</v>
      </c>
      <c r="D120" s="201" t="s">
        <v>148</v>
      </c>
      <c r="E120" s="201" t="s">
        <v>68</v>
      </c>
      <c r="F120" s="201" t="s">
        <v>149</v>
      </c>
      <c r="G120" s="201"/>
      <c r="H120" s="201"/>
      <c r="I120" s="201"/>
      <c r="J120" s="201" t="s">
        <v>150</v>
      </c>
      <c r="K120" s="201" t="s">
        <v>151</v>
      </c>
      <c r="L120" s="201" t="s">
        <v>152</v>
      </c>
      <c r="M120" s="201"/>
      <c r="N120" s="201" t="s">
        <v>126</v>
      </c>
      <c r="O120" s="201"/>
      <c r="P120" s="201"/>
      <c r="Q120" s="202"/>
      <c r="R120" s="203"/>
      <c r="T120" s="109" t="s">
        <v>153</v>
      </c>
      <c r="U120" s="110" t="s">
        <v>50</v>
      </c>
      <c r="V120" s="110" t="s">
        <v>154</v>
      </c>
      <c r="W120" s="110" t="s">
        <v>155</v>
      </c>
      <c r="X120" s="110" t="s">
        <v>156</v>
      </c>
      <c r="Y120" s="110" t="s">
        <v>157</v>
      </c>
      <c r="Z120" s="110" t="s">
        <v>158</v>
      </c>
      <c r="AA120" s="111" t="s">
        <v>159</v>
      </c>
    </row>
    <row r="121" s="1" customFormat="1" ht="29.28" customHeight="1">
      <c r="B121" s="49"/>
      <c r="C121" s="113" t="s">
        <v>123</v>
      </c>
      <c r="D121" s="50"/>
      <c r="E121" s="50"/>
      <c r="F121" s="50"/>
      <c r="G121" s="50"/>
      <c r="H121" s="50"/>
      <c r="I121" s="50"/>
      <c r="J121" s="50"/>
      <c r="K121" s="50"/>
      <c r="L121" s="50"/>
      <c r="M121" s="50"/>
      <c r="N121" s="204">
        <f>BK121</f>
        <v>0</v>
      </c>
      <c r="O121" s="205"/>
      <c r="P121" s="205"/>
      <c r="Q121" s="205"/>
      <c r="R121" s="51"/>
      <c r="T121" s="112"/>
      <c r="U121" s="70"/>
      <c r="V121" s="70"/>
      <c r="W121" s="206">
        <f>W122+W140+W143</f>
        <v>0</v>
      </c>
      <c r="X121" s="70"/>
      <c r="Y121" s="206">
        <f>Y122+Y140+Y143</f>
        <v>68.839199999999991</v>
      </c>
      <c r="Z121" s="70"/>
      <c r="AA121" s="207">
        <f>AA122+AA140+AA143</f>
        <v>47.967499999999994</v>
      </c>
      <c r="AT121" s="24" t="s">
        <v>85</v>
      </c>
      <c r="AU121" s="24" t="s">
        <v>128</v>
      </c>
      <c r="BK121" s="208">
        <f>BK122+BK140+BK143</f>
        <v>0</v>
      </c>
    </row>
    <row r="122" s="9" customFormat="1" ht="37.44001" customHeight="1">
      <c r="B122" s="209"/>
      <c r="C122" s="210"/>
      <c r="D122" s="211" t="s">
        <v>129</v>
      </c>
      <c r="E122" s="211"/>
      <c r="F122" s="211"/>
      <c r="G122" s="211"/>
      <c r="H122" s="211"/>
      <c r="I122" s="211"/>
      <c r="J122" s="211"/>
      <c r="K122" s="211"/>
      <c r="L122" s="211"/>
      <c r="M122" s="211"/>
      <c r="N122" s="188">
        <f>BK122</f>
        <v>0</v>
      </c>
      <c r="O122" s="181"/>
      <c r="P122" s="181"/>
      <c r="Q122" s="181"/>
      <c r="R122" s="212"/>
      <c r="T122" s="213"/>
      <c r="U122" s="210"/>
      <c r="V122" s="210"/>
      <c r="W122" s="214">
        <f>W123+W134</f>
        <v>0</v>
      </c>
      <c r="X122" s="210"/>
      <c r="Y122" s="214">
        <f>Y123+Y134</f>
        <v>68.839199999999991</v>
      </c>
      <c r="Z122" s="210"/>
      <c r="AA122" s="215">
        <f>AA123+AA134</f>
        <v>47.967499999999994</v>
      </c>
      <c r="AR122" s="216" t="s">
        <v>94</v>
      </c>
      <c r="AT122" s="217" t="s">
        <v>85</v>
      </c>
      <c r="AU122" s="217" t="s">
        <v>86</v>
      </c>
      <c r="AY122" s="216" t="s">
        <v>160</v>
      </c>
      <c r="BK122" s="218">
        <f>BK123+BK134</f>
        <v>0</v>
      </c>
    </row>
    <row r="123" s="9" customFormat="1" ht="19.92" customHeight="1">
      <c r="B123" s="209"/>
      <c r="C123" s="210"/>
      <c r="D123" s="219" t="s">
        <v>130</v>
      </c>
      <c r="E123" s="219"/>
      <c r="F123" s="219"/>
      <c r="G123" s="219"/>
      <c r="H123" s="219"/>
      <c r="I123" s="219"/>
      <c r="J123" s="219"/>
      <c r="K123" s="219"/>
      <c r="L123" s="219"/>
      <c r="M123" s="219"/>
      <c r="N123" s="220">
        <f>BK123</f>
        <v>0</v>
      </c>
      <c r="O123" s="221"/>
      <c r="P123" s="221"/>
      <c r="Q123" s="221"/>
      <c r="R123" s="212"/>
      <c r="T123" s="213"/>
      <c r="U123" s="210"/>
      <c r="V123" s="210"/>
      <c r="W123" s="214">
        <f>SUM(W124:W133)</f>
        <v>0</v>
      </c>
      <c r="X123" s="210"/>
      <c r="Y123" s="214">
        <f>SUM(Y124:Y133)</f>
        <v>0.2772</v>
      </c>
      <c r="Z123" s="210"/>
      <c r="AA123" s="215">
        <f>SUM(AA124:AA133)</f>
        <v>47.967499999999994</v>
      </c>
      <c r="AR123" s="216" t="s">
        <v>94</v>
      </c>
      <c r="AT123" s="217" t="s">
        <v>85</v>
      </c>
      <c r="AU123" s="217" t="s">
        <v>94</v>
      </c>
      <c r="AY123" s="216" t="s">
        <v>160</v>
      </c>
      <c r="BK123" s="218">
        <f>SUM(BK124:BK133)</f>
        <v>0</v>
      </c>
    </row>
    <row r="124" s="1" customFormat="1" ht="25.5" customHeight="1">
      <c r="B124" s="49"/>
      <c r="C124" s="222" t="s">
        <v>94</v>
      </c>
      <c r="D124" s="222" t="s">
        <v>161</v>
      </c>
      <c r="E124" s="223" t="s">
        <v>651</v>
      </c>
      <c r="F124" s="224" t="s">
        <v>652</v>
      </c>
      <c r="G124" s="224"/>
      <c r="H124" s="224"/>
      <c r="I124" s="224"/>
      <c r="J124" s="225" t="s">
        <v>164</v>
      </c>
      <c r="K124" s="226">
        <v>122.5</v>
      </c>
      <c r="L124" s="227">
        <v>0</v>
      </c>
      <c r="M124" s="228"/>
      <c r="N124" s="229">
        <f>ROUND(L124*K124,2)</f>
        <v>0</v>
      </c>
      <c r="O124" s="229"/>
      <c r="P124" s="229"/>
      <c r="Q124" s="229"/>
      <c r="R124" s="51"/>
      <c r="T124" s="230" t="s">
        <v>35</v>
      </c>
      <c r="U124" s="59" t="s">
        <v>51</v>
      </c>
      <c r="V124" s="50"/>
      <c r="W124" s="231">
        <f>V124*K124</f>
        <v>0</v>
      </c>
      <c r="X124" s="231">
        <v>0</v>
      </c>
      <c r="Y124" s="231">
        <f>X124*K124</f>
        <v>0</v>
      </c>
      <c r="Z124" s="231">
        <v>0.35499999999999998</v>
      </c>
      <c r="AA124" s="232">
        <f>Z124*K124</f>
        <v>43.487499999999997</v>
      </c>
      <c r="AR124" s="24" t="s">
        <v>165</v>
      </c>
      <c r="AT124" s="24" t="s">
        <v>161</v>
      </c>
      <c r="AU124" s="24" t="s">
        <v>119</v>
      </c>
      <c r="AY124" s="24" t="s">
        <v>160</v>
      </c>
      <c r="BE124" s="145">
        <f>IF(U124="základní",N124,0)</f>
        <v>0</v>
      </c>
      <c r="BF124" s="145">
        <f>IF(U124="snížená",N124,0)</f>
        <v>0</v>
      </c>
      <c r="BG124" s="145">
        <f>IF(U124="zákl. přenesená",N124,0)</f>
        <v>0</v>
      </c>
      <c r="BH124" s="145">
        <f>IF(U124="sníž. přenesená",N124,0)</f>
        <v>0</v>
      </c>
      <c r="BI124" s="145">
        <f>IF(U124="nulová",N124,0)</f>
        <v>0</v>
      </c>
      <c r="BJ124" s="24" t="s">
        <v>94</v>
      </c>
      <c r="BK124" s="145">
        <f>ROUND(L124*K124,2)</f>
        <v>0</v>
      </c>
      <c r="BL124" s="24" t="s">
        <v>165</v>
      </c>
      <c r="BM124" s="24" t="s">
        <v>653</v>
      </c>
    </row>
    <row r="125" s="1" customFormat="1" ht="25.5" customHeight="1">
      <c r="B125" s="49"/>
      <c r="C125" s="222" t="s">
        <v>119</v>
      </c>
      <c r="D125" s="222" t="s">
        <v>161</v>
      </c>
      <c r="E125" s="223" t="s">
        <v>654</v>
      </c>
      <c r="F125" s="224" t="s">
        <v>655</v>
      </c>
      <c r="G125" s="224"/>
      <c r="H125" s="224"/>
      <c r="I125" s="224"/>
      <c r="J125" s="225" t="s">
        <v>209</v>
      </c>
      <c r="K125" s="226">
        <v>2.7999999999999998</v>
      </c>
      <c r="L125" s="227">
        <v>0</v>
      </c>
      <c r="M125" s="228"/>
      <c r="N125" s="229">
        <f>ROUND(L125*K125,2)</f>
        <v>0</v>
      </c>
      <c r="O125" s="229"/>
      <c r="P125" s="229"/>
      <c r="Q125" s="229"/>
      <c r="R125" s="51"/>
      <c r="T125" s="230" t="s">
        <v>35</v>
      </c>
      <c r="U125" s="59" t="s">
        <v>51</v>
      </c>
      <c r="V125" s="50"/>
      <c r="W125" s="231">
        <f>V125*K125</f>
        <v>0</v>
      </c>
      <c r="X125" s="231">
        <v>0</v>
      </c>
      <c r="Y125" s="231">
        <f>X125*K125</f>
        <v>0</v>
      </c>
      <c r="Z125" s="231">
        <v>1.6000000000000001</v>
      </c>
      <c r="AA125" s="232">
        <f>Z125*K125</f>
        <v>4.4799999999999995</v>
      </c>
      <c r="AR125" s="24" t="s">
        <v>165</v>
      </c>
      <c r="AT125" s="24" t="s">
        <v>161</v>
      </c>
      <c r="AU125" s="24" t="s">
        <v>119</v>
      </c>
      <c r="AY125" s="24" t="s">
        <v>160</v>
      </c>
      <c r="BE125" s="145">
        <f>IF(U125="základní",N125,0)</f>
        <v>0</v>
      </c>
      <c r="BF125" s="145">
        <f>IF(U125="snížená",N125,0)</f>
        <v>0</v>
      </c>
      <c r="BG125" s="145">
        <f>IF(U125="zákl. přenesená",N125,0)</f>
        <v>0</v>
      </c>
      <c r="BH125" s="145">
        <f>IF(U125="sníž. přenesená",N125,0)</f>
        <v>0</v>
      </c>
      <c r="BI125" s="145">
        <f>IF(U125="nulová",N125,0)</f>
        <v>0</v>
      </c>
      <c r="BJ125" s="24" t="s">
        <v>94</v>
      </c>
      <c r="BK125" s="145">
        <f>ROUND(L125*K125,2)</f>
        <v>0</v>
      </c>
      <c r="BL125" s="24" t="s">
        <v>165</v>
      </c>
      <c r="BM125" s="24" t="s">
        <v>656</v>
      </c>
    </row>
    <row r="126" s="10" customFormat="1" ht="16.5" customHeight="1">
      <c r="B126" s="233"/>
      <c r="C126" s="234"/>
      <c r="D126" s="234"/>
      <c r="E126" s="235" t="s">
        <v>35</v>
      </c>
      <c r="F126" s="236" t="s">
        <v>657</v>
      </c>
      <c r="G126" s="237"/>
      <c r="H126" s="237"/>
      <c r="I126" s="237"/>
      <c r="J126" s="234"/>
      <c r="K126" s="235" t="s">
        <v>35</v>
      </c>
      <c r="L126" s="234"/>
      <c r="M126" s="234"/>
      <c r="N126" s="234"/>
      <c r="O126" s="234"/>
      <c r="P126" s="234"/>
      <c r="Q126" s="234"/>
      <c r="R126" s="238"/>
      <c r="T126" s="239"/>
      <c r="U126" s="234"/>
      <c r="V126" s="234"/>
      <c r="W126" s="234"/>
      <c r="X126" s="234"/>
      <c r="Y126" s="234"/>
      <c r="Z126" s="234"/>
      <c r="AA126" s="240"/>
      <c r="AT126" s="241" t="s">
        <v>168</v>
      </c>
      <c r="AU126" s="241" t="s">
        <v>119</v>
      </c>
      <c r="AV126" s="10" t="s">
        <v>94</v>
      </c>
      <c r="AW126" s="10" t="s">
        <v>42</v>
      </c>
      <c r="AX126" s="10" t="s">
        <v>86</v>
      </c>
      <c r="AY126" s="241" t="s">
        <v>160</v>
      </c>
    </row>
    <row r="127" s="11" customFormat="1" ht="16.5" customHeight="1">
      <c r="B127" s="243"/>
      <c r="C127" s="244"/>
      <c r="D127" s="244"/>
      <c r="E127" s="245" t="s">
        <v>35</v>
      </c>
      <c r="F127" s="246" t="s">
        <v>658</v>
      </c>
      <c r="G127" s="244"/>
      <c r="H127" s="244"/>
      <c r="I127" s="244"/>
      <c r="J127" s="244"/>
      <c r="K127" s="247">
        <v>2.7999999999999998</v>
      </c>
      <c r="L127" s="244"/>
      <c r="M127" s="244"/>
      <c r="N127" s="244"/>
      <c r="O127" s="244"/>
      <c r="P127" s="244"/>
      <c r="Q127" s="244"/>
      <c r="R127" s="248"/>
      <c r="T127" s="249"/>
      <c r="U127" s="244"/>
      <c r="V127" s="244"/>
      <c r="W127" s="244"/>
      <c r="X127" s="244"/>
      <c r="Y127" s="244"/>
      <c r="Z127" s="244"/>
      <c r="AA127" s="250"/>
      <c r="AT127" s="251" t="s">
        <v>168</v>
      </c>
      <c r="AU127" s="251" t="s">
        <v>119</v>
      </c>
      <c r="AV127" s="11" t="s">
        <v>119</v>
      </c>
      <c r="AW127" s="11" t="s">
        <v>42</v>
      </c>
      <c r="AX127" s="11" t="s">
        <v>86</v>
      </c>
      <c r="AY127" s="251" t="s">
        <v>160</v>
      </c>
    </row>
    <row r="128" s="13" customFormat="1" ht="16.5" customHeight="1">
      <c r="B128" s="261"/>
      <c r="C128" s="262"/>
      <c r="D128" s="262"/>
      <c r="E128" s="263" t="s">
        <v>35</v>
      </c>
      <c r="F128" s="264" t="s">
        <v>175</v>
      </c>
      <c r="G128" s="262"/>
      <c r="H128" s="262"/>
      <c r="I128" s="262"/>
      <c r="J128" s="262"/>
      <c r="K128" s="265">
        <v>2.7999999999999998</v>
      </c>
      <c r="L128" s="262"/>
      <c r="M128" s="262"/>
      <c r="N128" s="262"/>
      <c r="O128" s="262"/>
      <c r="P128" s="262"/>
      <c r="Q128" s="262"/>
      <c r="R128" s="266"/>
      <c r="T128" s="267"/>
      <c r="U128" s="262"/>
      <c r="V128" s="262"/>
      <c r="W128" s="262"/>
      <c r="X128" s="262"/>
      <c r="Y128" s="262"/>
      <c r="Z128" s="262"/>
      <c r="AA128" s="268"/>
      <c r="AT128" s="269" t="s">
        <v>168</v>
      </c>
      <c r="AU128" s="269" t="s">
        <v>119</v>
      </c>
      <c r="AV128" s="13" t="s">
        <v>165</v>
      </c>
      <c r="AW128" s="13" t="s">
        <v>42</v>
      </c>
      <c r="AX128" s="13" t="s">
        <v>94</v>
      </c>
      <c r="AY128" s="269" t="s">
        <v>160</v>
      </c>
    </row>
    <row r="129" s="1" customFormat="1" ht="25.5" customHeight="1">
      <c r="B129" s="49"/>
      <c r="C129" s="222" t="s">
        <v>174</v>
      </c>
      <c r="D129" s="222" t="s">
        <v>161</v>
      </c>
      <c r="E129" s="223" t="s">
        <v>659</v>
      </c>
      <c r="F129" s="224" t="s">
        <v>660</v>
      </c>
      <c r="G129" s="224"/>
      <c r="H129" s="224"/>
      <c r="I129" s="224"/>
      <c r="J129" s="225" t="s">
        <v>198</v>
      </c>
      <c r="K129" s="226">
        <v>140</v>
      </c>
      <c r="L129" s="227">
        <v>0</v>
      </c>
      <c r="M129" s="228"/>
      <c r="N129" s="229">
        <f>ROUND(L129*K129,2)</f>
        <v>0</v>
      </c>
      <c r="O129" s="229"/>
      <c r="P129" s="229"/>
      <c r="Q129" s="229"/>
      <c r="R129" s="51"/>
      <c r="T129" s="230" t="s">
        <v>35</v>
      </c>
      <c r="U129" s="59" t="s">
        <v>51</v>
      </c>
      <c r="V129" s="50"/>
      <c r="W129" s="231">
        <f>V129*K129</f>
        <v>0</v>
      </c>
      <c r="X129" s="231">
        <v>0.00014999999999999999</v>
      </c>
      <c r="Y129" s="231">
        <f>X129*K129</f>
        <v>0.020999999999999998</v>
      </c>
      <c r="Z129" s="231">
        <v>0</v>
      </c>
      <c r="AA129" s="232">
        <f>Z129*K129</f>
        <v>0</v>
      </c>
      <c r="AR129" s="24" t="s">
        <v>165</v>
      </c>
      <c r="AT129" s="24" t="s">
        <v>161</v>
      </c>
      <c r="AU129" s="24" t="s">
        <v>119</v>
      </c>
      <c r="AY129" s="24" t="s">
        <v>160</v>
      </c>
      <c r="BE129" s="145">
        <f>IF(U129="základní",N129,0)</f>
        <v>0</v>
      </c>
      <c r="BF129" s="145">
        <f>IF(U129="snížená",N129,0)</f>
        <v>0</v>
      </c>
      <c r="BG129" s="145">
        <f>IF(U129="zákl. přenesená",N129,0)</f>
        <v>0</v>
      </c>
      <c r="BH129" s="145">
        <f>IF(U129="sníž. přenesená",N129,0)</f>
        <v>0</v>
      </c>
      <c r="BI129" s="145">
        <f>IF(U129="nulová",N129,0)</f>
        <v>0</v>
      </c>
      <c r="BJ129" s="24" t="s">
        <v>94</v>
      </c>
      <c r="BK129" s="145">
        <f>ROUND(L129*K129,2)</f>
        <v>0</v>
      </c>
      <c r="BL129" s="24" t="s">
        <v>165</v>
      </c>
      <c r="BM129" s="24" t="s">
        <v>661</v>
      </c>
    </row>
    <row r="130" s="11" customFormat="1" ht="16.5" customHeight="1">
      <c r="B130" s="243"/>
      <c r="C130" s="244"/>
      <c r="D130" s="244"/>
      <c r="E130" s="245" t="s">
        <v>35</v>
      </c>
      <c r="F130" s="271" t="s">
        <v>662</v>
      </c>
      <c r="G130" s="272"/>
      <c r="H130" s="272"/>
      <c r="I130" s="272"/>
      <c r="J130" s="244"/>
      <c r="K130" s="247">
        <v>140</v>
      </c>
      <c r="L130" s="244"/>
      <c r="M130" s="244"/>
      <c r="N130" s="244"/>
      <c r="O130" s="244"/>
      <c r="P130" s="244"/>
      <c r="Q130" s="244"/>
      <c r="R130" s="248"/>
      <c r="T130" s="249"/>
      <c r="U130" s="244"/>
      <c r="V130" s="244"/>
      <c r="W130" s="244"/>
      <c r="X130" s="244"/>
      <c r="Y130" s="244"/>
      <c r="Z130" s="244"/>
      <c r="AA130" s="250"/>
      <c r="AT130" s="251" t="s">
        <v>168</v>
      </c>
      <c r="AU130" s="251" t="s">
        <v>119</v>
      </c>
      <c r="AV130" s="11" t="s">
        <v>119</v>
      </c>
      <c r="AW130" s="11" t="s">
        <v>42</v>
      </c>
      <c r="AX130" s="11" t="s">
        <v>86</v>
      </c>
      <c r="AY130" s="251" t="s">
        <v>160</v>
      </c>
    </row>
    <row r="131" s="13" customFormat="1" ht="16.5" customHeight="1">
      <c r="B131" s="261"/>
      <c r="C131" s="262"/>
      <c r="D131" s="262"/>
      <c r="E131" s="263" t="s">
        <v>35</v>
      </c>
      <c r="F131" s="264" t="s">
        <v>175</v>
      </c>
      <c r="G131" s="262"/>
      <c r="H131" s="262"/>
      <c r="I131" s="262"/>
      <c r="J131" s="262"/>
      <c r="K131" s="265">
        <v>140</v>
      </c>
      <c r="L131" s="262"/>
      <c r="M131" s="262"/>
      <c r="N131" s="262"/>
      <c r="O131" s="262"/>
      <c r="P131" s="262"/>
      <c r="Q131" s="262"/>
      <c r="R131" s="266"/>
      <c r="T131" s="267"/>
      <c r="U131" s="262"/>
      <c r="V131" s="262"/>
      <c r="W131" s="262"/>
      <c r="X131" s="262"/>
      <c r="Y131" s="262"/>
      <c r="Z131" s="262"/>
      <c r="AA131" s="268"/>
      <c r="AT131" s="269" t="s">
        <v>168</v>
      </c>
      <c r="AU131" s="269" t="s">
        <v>119</v>
      </c>
      <c r="AV131" s="13" t="s">
        <v>165</v>
      </c>
      <c r="AW131" s="13" t="s">
        <v>42</v>
      </c>
      <c r="AX131" s="13" t="s">
        <v>94</v>
      </c>
      <c r="AY131" s="269" t="s">
        <v>160</v>
      </c>
    </row>
    <row r="132" s="1" customFormat="1" ht="38.25" customHeight="1">
      <c r="B132" s="49"/>
      <c r="C132" s="222" t="s">
        <v>165</v>
      </c>
      <c r="D132" s="222" t="s">
        <v>161</v>
      </c>
      <c r="E132" s="223" t="s">
        <v>663</v>
      </c>
      <c r="F132" s="224" t="s">
        <v>664</v>
      </c>
      <c r="G132" s="224"/>
      <c r="H132" s="224"/>
      <c r="I132" s="224"/>
      <c r="J132" s="225" t="s">
        <v>198</v>
      </c>
      <c r="K132" s="226">
        <v>140</v>
      </c>
      <c r="L132" s="227">
        <v>0</v>
      </c>
      <c r="M132" s="228"/>
      <c r="N132" s="229">
        <f>ROUND(L132*K132,2)</f>
        <v>0</v>
      </c>
      <c r="O132" s="229"/>
      <c r="P132" s="229"/>
      <c r="Q132" s="229"/>
      <c r="R132" s="51"/>
      <c r="T132" s="230" t="s">
        <v>35</v>
      </c>
      <c r="U132" s="59" t="s">
        <v>51</v>
      </c>
      <c r="V132" s="50"/>
      <c r="W132" s="231">
        <f>V132*K132</f>
        <v>0</v>
      </c>
      <c r="X132" s="231">
        <v>0</v>
      </c>
      <c r="Y132" s="231">
        <f>X132*K132</f>
        <v>0</v>
      </c>
      <c r="Z132" s="231">
        <v>0</v>
      </c>
      <c r="AA132" s="232">
        <f>Z132*K132</f>
        <v>0</v>
      </c>
      <c r="AR132" s="24" t="s">
        <v>165</v>
      </c>
      <c r="AT132" s="24" t="s">
        <v>161</v>
      </c>
      <c r="AU132" s="24" t="s">
        <v>119</v>
      </c>
      <c r="AY132" s="24" t="s">
        <v>160</v>
      </c>
      <c r="BE132" s="145">
        <f>IF(U132="základní",N132,0)</f>
        <v>0</v>
      </c>
      <c r="BF132" s="145">
        <f>IF(U132="snížená",N132,0)</f>
        <v>0</v>
      </c>
      <c r="BG132" s="145">
        <f>IF(U132="zákl. přenesená",N132,0)</f>
        <v>0</v>
      </c>
      <c r="BH132" s="145">
        <f>IF(U132="sníž. přenesená",N132,0)</f>
        <v>0</v>
      </c>
      <c r="BI132" s="145">
        <f>IF(U132="nulová",N132,0)</f>
        <v>0</v>
      </c>
      <c r="BJ132" s="24" t="s">
        <v>94</v>
      </c>
      <c r="BK132" s="145">
        <f>ROUND(L132*K132,2)</f>
        <v>0</v>
      </c>
      <c r="BL132" s="24" t="s">
        <v>165</v>
      </c>
      <c r="BM132" s="24" t="s">
        <v>665</v>
      </c>
    </row>
    <row r="133" s="1" customFormat="1" ht="25.5" customHeight="1">
      <c r="B133" s="49"/>
      <c r="C133" s="222" t="s">
        <v>189</v>
      </c>
      <c r="D133" s="222" t="s">
        <v>161</v>
      </c>
      <c r="E133" s="223" t="s">
        <v>666</v>
      </c>
      <c r="F133" s="224" t="s">
        <v>667</v>
      </c>
      <c r="G133" s="224"/>
      <c r="H133" s="224"/>
      <c r="I133" s="224"/>
      <c r="J133" s="225" t="s">
        <v>284</v>
      </c>
      <c r="K133" s="226">
        <v>12</v>
      </c>
      <c r="L133" s="227">
        <v>0</v>
      </c>
      <c r="M133" s="228"/>
      <c r="N133" s="229">
        <f>ROUND(L133*K133,2)</f>
        <v>0</v>
      </c>
      <c r="O133" s="229"/>
      <c r="P133" s="229"/>
      <c r="Q133" s="229"/>
      <c r="R133" s="51"/>
      <c r="T133" s="230" t="s">
        <v>35</v>
      </c>
      <c r="U133" s="59" t="s">
        <v>51</v>
      </c>
      <c r="V133" s="50"/>
      <c r="W133" s="231">
        <f>V133*K133</f>
        <v>0</v>
      </c>
      <c r="X133" s="231">
        <v>0.021350000000000001</v>
      </c>
      <c r="Y133" s="231">
        <f>X133*K133</f>
        <v>0.25619999999999998</v>
      </c>
      <c r="Z133" s="231">
        <v>0</v>
      </c>
      <c r="AA133" s="232">
        <f>Z133*K133</f>
        <v>0</v>
      </c>
      <c r="AR133" s="24" t="s">
        <v>165</v>
      </c>
      <c r="AT133" s="24" t="s">
        <v>161</v>
      </c>
      <c r="AU133" s="24" t="s">
        <v>119</v>
      </c>
      <c r="AY133" s="24" t="s">
        <v>160</v>
      </c>
      <c r="BE133" s="145">
        <f>IF(U133="základní",N133,0)</f>
        <v>0</v>
      </c>
      <c r="BF133" s="145">
        <f>IF(U133="snížená",N133,0)</f>
        <v>0</v>
      </c>
      <c r="BG133" s="145">
        <f>IF(U133="zákl. přenesená",N133,0)</f>
        <v>0</v>
      </c>
      <c r="BH133" s="145">
        <f>IF(U133="sníž. přenesená",N133,0)</f>
        <v>0</v>
      </c>
      <c r="BI133" s="145">
        <f>IF(U133="nulová",N133,0)</f>
        <v>0</v>
      </c>
      <c r="BJ133" s="24" t="s">
        <v>94</v>
      </c>
      <c r="BK133" s="145">
        <f>ROUND(L133*K133,2)</f>
        <v>0</v>
      </c>
      <c r="BL133" s="24" t="s">
        <v>165</v>
      </c>
      <c r="BM133" s="24" t="s">
        <v>668</v>
      </c>
    </row>
    <row r="134" s="9" customFormat="1" ht="29.88" customHeight="1">
      <c r="B134" s="209"/>
      <c r="C134" s="210"/>
      <c r="D134" s="219" t="s">
        <v>648</v>
      </c>
      <c r="E134" s="219"/>
      <c r="F134" s="219"/>
      <c r="G134" s="219"/>
      <c r="H134" s="219"/>
      <c r="I134" s="219"/>
      <c r="J134" s="219"/>
      <c r="K134" s="219"/>
      <c r="L134" s="219"/>
      <c r="M134" s="219"/>
      <c r="N134" s="281">
        <f>BK134</f>
        <v>0</v>
      </c>
      <c r="O134" s="282"/>
      <c r="P134" s="282"/>
      <c r="Q134" s="282"/>
      <c r="R134" s="212"/>
      <c r="T134" s="213"/>
      <c r="U134" s="210"/>
      <c r="V134" s="210"/>
      <c r="W134" s="214">
        <f>SUM(W135:W139)</f>
        <v>0</v>
      </c>
      <c r="X134" s="210"/>
      <c r="Y134" s="214">
        <f>SUM(Y135:Y139)</f>
        <v>68.561999999999998</v>
      </c>
      <c r="Z134" s="210"/>
      <c r="AA134" s="215">
        <f>SUM(AA135:AA139)</f>
        <v>0</v>
      </c>
      <c r="AR134" s="216" t="s">
        <v>94</v>
      </c>
      <c r="AT134" s="217" t="s">
        <v>85</v>
      </c>
      <c r="AU134" s="217" t="s">
        <v>94</v>
      </c>
      <c r="AY134" s="216" t="s">
        <v>160</v>
      </c>
      <c r="BK134" s="218">
        <f>SUM(BK135:BK139)</f>
        <v>0</v>
      </c>
    </row>
    <row r="135" s="1" customFormat="1" ht="25.5" customHeight="1">
      <c r="B135" s="49"/>
      <c r="C135" s="222" t="s">
        <v>195</v>
      </c>
      <c r="D135" s="222" t="s">
        <v>161</v>
      </c>
      <c r="E135" s="223" t="s">
        <v>669</v>
      </c>
      <c r="F135" s="224" t="s">
        <v>670</v>
      </c>
      <c r="G135" s="224"/>
      <c r="H135" s="224"/>
      <c r="I135" s="224"/>
      <c r="J135" s="225" t="s">
        <v>164</v>
      </c>
      <c r="K135" s="226">
        <v>122.5</v>
      </c>
      <c r="L135" s="227">
        <v>0</v>
      </c>
      <c r="M135" s="228"/>
      <c r="N135" s="229">
        <f>ROUND(L135*K135,2)</f>
        <v>0</v>
      </c>
      <c r="O135" s="229"/>
      <c r="P135" s="229"/>
      <c r="Q135" s="229"/>
      <c r="R135" s="51"/>
      <c r="T135" s="230" t="s">
        <v>35</v>
      </c>
      <c r="U135" s="59" t="s">
        <v>51</v>
      </c>
      <c r="V135" s="50"/>
      <c r="W135" s="231">
        <f>V135*K135</f>
        <v>0</v>
      </c>
      <c r="X135" s="231">
        <v>0.108</v>
      </c>
      <c r="Y135" s="231">
        <f>X135*K135</f>
        <v>13.23</v>
      </c>
      <c r="Z135" s="231">
        <v>0</v>
      </c>
      <c r="AA135" s="232">
        <f>Z135*K135</f>
        <v>0</v>
      </c>
      <c r="AR135" s="24" t="s">
        <v>165</v>
      </c>
      <c r="AT135" s="24" t="s">
        <v>161</v>
      </c>
      <c r="AU135" s="24" t="s">
        <v>119</v>
      </c>
      <c r="AY135" s="24" t="s">
        <v>160</v>
      </c>
      <c r="BE135" s="145">
        <f>IF(U135="základní",N135,0)</f>
        <v>0</v>
      </c>
      <c r="BF135" s="145">
        <f>IF(U135="snížená",N135,0)</f>
        <v>0</v>
      </c>
      <c r="BG135" s="145">
        <f>IF(U135="zákl. přenesená",N135,0)</f>
        <v>0</v>
      </c>
      <c r="BH135" s="145">
        <f>IF(U135="sníž. přenesená",N135,0)</f>
        <v>0</v>
      </c>
      <c r="BI135" s="145">
        <f>IF(U135="nulová",N135,0)</f>
        <v>0</v>
      </c>
      <c r="BJ135" s="24" t="s">
        <v>94</v>
      </c>
      <c r="BK135" s="145">
        <f>ROUND(L135*K135,2)</f>
        <v>0</v>
      </c>
      <c r="BL135" s="24" t="s">
        <v>165</v>
      </c>
      <c r="BM135" s="24" t="s">
        <v>671</v>
      </c>
    </row>
    <row r="136" s="10" customFormat="1" ht="25.5" customHeight="1">
      <c r="B136" s="233"/>
      <c r="C136" s="234"/>
      <c r="D136" s="234"/>
      <c r="E136" s="235" t="s">
        <v>35</v>
      </c>
      <c r="F136" s="236" t="s">
        <v>672</v>
      </c>
      <c r="G136" s="237"/>
      <c r="H136" s="237"/>
      <c r="I136" s="237"/>
      <c r="J136" s="234"/>
      <c r="K136" s="235" t="s">
        <v>35</v>
      </c>
      <c r="L136" s="234"/>
      <c r="M136" s="234"/>
      <c r="N136" s="234"/>
      <c r="O136" s="234"/>
      <c r="P136" s="234"/>
      <c r="Q136" s="234"/>
      <c r="R136" s="238"/>
      <c r="T136" s="239"/>
      <c r="U136" s="234"/>
      <c r="V136" s="234"/>
      <c r="W136" s="234"/>
      <c r="X136" s="234"/>
      <c r="Y136" s="234"/>
      <c r="Z136" s="234"/>
      <c r="AA136" s="240"/>
      <c r="AT136" s="241" t="s">
        <v>168</v>
      </c>
      <c r="AU136" s="241" t="s">
        <v>119</v>
      </c>
      <c r="AV136" s="10" t="s">
        <v>94</v>
      </c>
      <c r="AW136" s="10" t="s">
        <v>42</v>
      </c>
      <c r="AX136" s="10" t="s">
        <v>86</v>
      </c>
      <c r="AY136" s="241" t="s">
        <v>160</v>
      </c>
    </row>
    <row r="137" s="11" customFormat="1" ht="16.5" customHeight="1">
      <c r="B137" s="243"/>
      <c r="C137" s="244"/>
      <c r="D137" s="244"/>
      <c r="E137" s="245" t="s">
        <v>35</v>
      </c>
      <c r="F137" s="246" t="s">
        <v>673</v>
      </c>
      <c r="G137" s="244"/>
      <c r="H137" s="244"/>
      <c r="I137" s="244"/>
      <c r="J137" s="244"/>
      <c r="K137" s="247">
        <v>122.5</v>
      </c>
      <c r="L137" s="244"/>
      <c r="M137" s="244"/>
      <c r="N137" s="244"/>
      <c r="O137" s="244"/>
      <c r="P137" s="244"/>
      <c r="Q137" s="244"/>
      <c r="R137" s="248"/>
      <c r="T137" s="249"/>
      <c r="U137" s="244"/>
      <c r="V137" s="244"/>
      <c r="W137" s="244"/>
      <c r="X137" s="244"/>
      <c r="Y137" s="244"/>
      <c r="Z137" s="244"/>
      <c r="AA137" s="250"/>
      <c r="AT137" s="251" t="s">
        <v>168</v>
      </c>
      <c r="AU137" s="251" t="s">
        <v>119</v>
      </c>
      <c r="AV137" s="11" t="s">
        <v>119</v>
      </c>
      <c r="AW137" s="11" t="s">
        <v>42</v>
      </c>
      <c r="AX137" s="11" t="s">
        <v>86</v>
      </c>
      <c r="AY137" s="251" t="s">
        <v>160</v>
      </c>
    </row>
    <row r="138" s="13" customFormat="1" ht="16.5" customHeight="1">
      <c r="B138" s="261"/>
      <c r="C138" s="262"/>
      <c r="D138" s="262"/>
      <c r="E138" s="263" t="s">
        <v>35</v>
      </c>
      <c r="F138" s="264" t="s">
        <v>175</v>
      </c>
      <c r="G138" s="262"/>
      <c r="H138" s="262"/>
      <c r="I138" s="262"/>
      <c r="J138" s="262"/>
      <c r="K138" s="265">
        <v>122.5</v>
      </c>
      <c r="L138" s="262"/>
      <c r="M138" s="262"/>
      <c r="N138" s="262"/>
      <c r="O138" s="262"/>
      <c r="P138" s="262"/>
      <c r="Q138" s="262"/>
      <c r="R138" s="266"/>
      <c r="T138" s="267"/>
      <c r="U138" s="262"/>
      <c r="V138" s="262"/>
      <c r="W138" s="262"/>
      <c r="X138" s="262"/>
      <c r="Y138" s="262"/>
      <c r="Z138" s="262"/>
      <c r="AA138" s="268"/>
      <c r="AT138" s="269" t="s">
        <v>168</v>
      </c>
      <c r="AU138" s="269" t="s">
        <v>119</v>
      </c>
      <c r="AV138" s="13" t="s">
        <v>165</v>
      </c>
      <c r="AW138" s="13" t="s">
        <v>42</v>
      </c>
      <c r="AX138" s="13" t="s">
        <v>94</v>
      </c>
      <c r="AY138" s="269" t="s">
        <v>160</v>
      </c>
    </row>
    <row r="139" s="1" customFormat="1" ht="16.5" customHeight="1">
      <c r="B139" s="49"/>
      <c r="C139" s="273" t="s">
        <v>206</v>
      </c>
      <c r="D139" s="273" t="s">
        <v>245</v>
      </c>
      <c r="E139" s="274" t="s">
        <v>674</v>
      </c>
      <c r="F139" s="275" t="s">
        <v>675</v>
      </c>
      <c r="G139" s="275"/>
      <c r="H139" s="275"/>
      <c r="I139" s="275"/>
      <c r="J139" s="276" t="s">
        <v>284</v>
      </c>
      <c r="K139" s="277">
        <v>29</v>
      </c>
      <c r="L139" s="278">
        <v>0</v>
      </c>
      <c r="M139" s="279"/>
      <c r="N139" s="280">
        <f>ROUND(L139*K139,2)</f>
        <v>0</v>
      </c>
      <c r="O139" s="229"/>
      <c r="P139" s="229"/>
      <c r="Q139" s="229"/>
      <c r="R139" s="51"/>
      <c r="T139" s="230" t="s">
        <v>35</v>
      </c>
      <c r="U139" s="59" t="s">
        <v>51</v>
      </c>
      <c r="V139" s="50"/>
      <c r="W139" s="231">
        <f>V139*K139</f>
        <v>0</v>
      </c>
      <c r="X139" s="231">
        <v>1.9079999999999999</v>
      </c>
      <c r="Y139" s="231">
        <f>X139*K139</f>
        <v>55.332000000000001</v>
      </c>
      <c r="Z139" s="231">
        <v>0</v>
      </c>
      <c r="AA139" s="232">
        <f>Z139*K139</f>
        <v>0</v>
      </c>
      <c r="AR139" s="24" t="s">
        <v>215</v>
      </c>
      <c r="AT139" s="24" t="s">
        <v>245</v>
      </c>
      <c r="AU139" s="24" t="s">
        <v>119</v>
      </c>
      <c r="AY139" s="24" t="s">
        <v>160</v>
      </c>
      <c r="BE139" s="145">
        <f>IF(U139="základní",N139,0)</f>
        <v>0</v>
      </c>
      <c r="BF139" s="145">
        <f>IF(U139="snížená",N139,0)</f>
        <v>0</v>
      </c>
      <c r="BG139" s="145">
        <f>IF(U139="zákl. přenesená",N139,0)</f>
        <v>0</v>
      </c>
      <c r="BH139" s="145">
        <f>IF(U139="sníž. přenesená",N139,0)</f>
        <v>0</v>
      </c>
      <c r="BI139" s="145">
        <f>IF(U139="nulová",N139,0)</f>
        <v>0</v>
      </c>
      <c r="BJ139" s="24" t="s">
        <v>94</v>
      </c>
      <c r="BK139" s="145">
        <f>ROUND(L139*K139,2)</f>
        <v>0</v>
      </c>
      <c r="BL139" s="24" t="s">
        <v>165</v>
      </c>
      <c r="BM139" s="24" t="s">
        <v>676</v>
      </c>
    </row>
    <row r="140" s="9" customFormat="1" ht="37.44001" customHeight="1">
      <c r="B140" s="209"/>
      <c r="C140" s="210"/>
      <c r="D140" s="211" t="s">
        <v>649</v>
      </c>
      <c r="E140" s="211"/>
      <c r="F140" s="211"/>
      <c r="G140" s="211"/>
      <c r="H140" s="211"/>
      <c r="I140" s="211"/>
      <c r="J140" s="211"/>
      <c r="K140" s="211"/>
      <c r="L140" s="211"/>
      <c r="M140" s="211"/>
      <c r="N140" s="293">
        <f>BK140</f>
        <v>0</v>
      </c>
      <c r="O140" s="294"/>
      <c r="P140" s="294"/>
      <c r="Q140" s="294"/>
      <c r="R140" s="212"/>
      <c r="T140" s="213"/>
      <c r="U140" s="210"/>
      <c r="V140" s="210"/>
      <c r="W140" s="214">
        <f>W141</f>
        <v>0</v>
      </c>
      <c r="X140" s="210"/>
      <c r="Y140" s="214">
        <f>Y141</f>
        <v>0</v>
      </c>
      <c r="Z140" s="210"/>
      <c r="AA140" s="215">
        <f>AA141</f>
        <v>0</v>
      </c>
      <c r="AR140" s="216" t="s">
        <v>174</v>
      </c>
      <c r="AT140" s="217" t="s">
        <v>85</v>
      </c>
      <c r="AU140" s="217" t="s">
        <v>86</v>
      </c>
      <c r="AY140" s="216" t="s">
        <v>160</v>
      </c>
      <c r="BK140" s="218">
        <f>BK141</f>
        <v>0</v>
      </c>
    </row>
    <row r="141" s="9" customFormat="1" ht="19.92" customHeight="1">
      <c r="B141" s="209"/>
      <c r="C141" s="210"/>
      <c r="D141" s="219" t="s">
        <v>650</v>
      </c>
      <c r="E141" s="219"/>
      <c r="F141" s="219"/>
      <c r="G141" s="219"/>
      <c r="H141" s="219"/>
      <c r="I141" s="219"/>
      <c r="J141" s="219"/>
      <c r="K141" s="219"/>
      <c r="L141" s="219"/>
      <c r="M141" s="219"/>
      <c r="N141" s="220">
        <f>BK141</f>
        <v>0</v>
      </c>
      <c r="O141" s="221"/>
      <c r="P141" s="221"/>
      <c r="Q141" s="221"/>
      <c r="R141" s="212"/>
      <c r="T141" s="213"/>
      <c r="U141" s="210"/>
      <c r="V141" s="210"/>
      <c r="W141" s="214">
        <f>W142</f>
        <v>0</v>
      </c>
      <c r="X141" s="210"/>
      <c r="Y141" s="214">
        <f>Y142</f>
        <v>0</v>
      </c>
      <c r="Z141" s="210"/>
      <c r="AA141" s="215">
        <f>AA142</f>
        <v>0</v>
      </c>
      <c r="AR141" s="216" t="s">
        <v>174</v>
      </c>
      <c r="AT141" s="217" t="s">
        <v>85</v>
      </c>
      <c r="AU141" s="217" t="s">
        <v>94</v>
      </c>
      <c r="AY141" s="216" t="s">
        <v>160</v>
      </c>
      <c r="BK141" s="218">
        <f>BK142</f>
        <v>0</v>
      </c>
    </row>
    <row r="142" s="1" customFormat="1" ht="25.5" customHeight="1">
      <c r="B142" s="49"/>
      <c r="C142" s="222" t="s">
        <v>215</v>
      </c>
      <c r="D142" s="222" t="s">
        <v>161</v>
      </c>
      <c r="E142" s="223" t="s">
        <v>677</v>
      </c>
      <c r="F142" s="224" t="s">
        <v>678</v>
      </c>
      <c r="G142" s="224"/>
      <c r="H142" s="224"/>
      <c r="I142" s="224"/>
      <c r="J142" s="225" t="s">
        <v>633</v>
      </c>
      <c r="K142" s="226">
        <v>1</v>
      </c>
      <c r="L142" s="227">
        <v>0</v>
      </c>
      <c r="M142" s="228"/>
      <c r="N142" s="229">
        <f>ROUND(L142*K142,2)</f>
        <v>0</v>
      </c>
      <c r="O142" s="229"/>
      <c r="P142" s="229"/>
      <c r="Q142" s="229"/>
      <c r="R142" s="51"/>
      <c r="T142" s="230" t="s">
        <v>35</v>
      </c>
      <c r="U142" s="59" t="s">
        <v>51</v>
      </c>
      <c r="V142" s="50"/>
      <c r="W142" s="231">
        <f>V142*K142</f>
        <v>0</v>
      </c>
      <c r="X142" s="231">
        <v>0</v>
      </c>
      <c r="Y142" s="231">
        <f>X142*K142</f>
        <v>0</v>
      </c>
      <c r="Z142" s="231">
        <v>0</v>
      </c>
      <c r="AA142" s="232">
        <f>Z142*K142</f>
        <v>0</v>
      </c>
      <c r="AR142" s="24" t="s">
        <v>476</v>
      </c>
      <c r="AT142" s="24" t="s">
        <v>161</v>
      </c>
      <c r="AU142" s="24" t="s">
        <v>119</v>
      </c>
      <c r="AY142" s="24" t="s">
        <v>160</v>
      </c>
      <c r="BE142" s="145">
        <f>IF(U142="základní",N142,0)</f>
        <v>0</v>
      </c>
      <c r="BF142" s="145">
        <f>IF(U142="snížená",N142,0)</f>
        <v>0</v>
      </c>
      <c r="BG142" s="145">
        <f>IF(U142="zákl. přenesená",N142,0)</f>
        <v>0</v>
      </c>
      <c r="BH142" s="145">
        <f>IF(U142="sníž. přenesená",N142,0)</f>
        <v>0</v>
      </c>
      <c r="BI142" s="145">
        <f>IF(U142="nulová",N142,0)</f>
        <v>0</v>
      </c>
      <c r="BJ142" s="24" t="s">
        <v>94</v>
      </c>
      <c r="BK142" s="145">
        <f>ROUND(L142*K142,2)</f>
        <v>0</v>
      </c>
      <c r="BL142" s="24" t="s">
        <v>476</v>
      </c>
      <c r="BM142" s="24" t="s">
        <v>679</v>
      </c>
    </row>
    <row r="143" s="1" customFormat="1" ht="49.92" customHeight="1">
      <c r="B143" s="49"/>
      <c r="C143" s="50"/>
      <c r="D143" s="211" t="s">
        <v>560</v>
      </c>
      <c r="E143" s="50"/>
      <c r="F143" s="50"/>
      <c r="G143" s="50"/>
      <c r="H143" s="50"/>
      <c r="I143" s="50"/>
      <c r="J143" s="50"/>
      <c r="K143" s="50"/>
      <c r="L143" s="50"/>
      <c r="M143" s="50"/>
      <c r="N143" s="291">
        <f>BK143</f>
        <v>0</v>
      </c>
      <c r="O143" s="292"/>
      <c r="P143" s="292"/>
      <c r="Q143" s="292"/>
      <c r="R143" s="51"/>
      <c r="T143" s="193"/>
      <c r="U143" s="50"/>
      <c r="V143" s="50"/>
      <c r="W143" s="50"/>
      <c r="X143" s="50"/>
      <c r="Y143" s="50"/>
      <c r="Z143" s="50"/>
      <c r="AA143" s="103"/>
      <c r="AT143" s="24" t="s">
        <v>85</v>
      </c>
      <c r="AU143" s="24" t="s">
        <v>86</v>
      </c>
      <c r="AY143" s="24" t="s">
        <v>561</v>
      </c>
      <c r="BK143" s="145">
        <f>SUM(BK144:BK148)</f>
        <v>0</v>
      </c>
    </row>
    <row r="144" s="1" customFormat="1" ht="22.32" customHeight="1">
      <c r="B144" s="49"/>
      <c r="C144" s="285" t="s">
        <v>35</v>
      </c>
      <c r="D144" s="285" t="s">
        <v>161</v>
      </c>
      <c r="E144" s="286" t="s">
        <v>35</v>
      </c>
      <c r="F144" s="287" t="s">
        <v>35</v>
      </c>
      <c r="G144" s="287"/>
      <c r="H144" s="287"/>
      <c r="I144" s="287"/>
      <c r="J144" s="288" t="s">
        <v>35</v>
      </c>
      <c r="K144" s="289"/>
      <c r="L144" s="227"/>
      <c r="M144" s="229"/>
      <c r="N144" s="229">
        <f>BK144</f>
        <v>0</v>
      </c>
      <c r="O144" s="229"/>
      <c r="P144" s="229"/>
      <c r="Q144" s="229"/>
      <c r="R144" s="51"/>
      <c r="T144" s="230" t="s">
        <v>35</v>
      </c>
      <c r="U144" s="290" t="s">
        <v>51</v>
      </c>
      <c r="V144" s="50"/>
      <c r="W144" s="50"/>
      <c r="X144" s="50"/>
      <c r="Y144" s="50"/>
      <c r="Z144" s="50"/>
      <c r="AA144" s="103"/>
      <c r="AT144" s="24" t="s">
        <v>561</v>
      </c>
      <c r="AU144" s="24" t="s">
        <v>94</v>
      </c>
      <c r="AY144" s="24" t="s">
        <v>561</v>
      </c>
      <c r="BE144" s="145">
        <f>IF(U144="základní",N144,0)</f>
        <v>0</v>
      </c>
      <c r="BF144" s="145">
        <f>IF(U144="snížená",N144,0)</f>
        <v>0</v>
      </c>
      <c r="BG144" s="145">
        <f>IF(U144="zákl. přenesená",N144,0)</f>
        <v>0</v>
      </c>
      <c r="BH144" s="145">
        <f>IF(U144="sníž. přenesená",N144,0)</f>
        <v>0</v>
      </c>
      <c r="BI144" s="145">
        <f>IF(U144="nulová",N144,0)</f>
        <v>0</v>
      </c>
      <c r="BJ144" s="24" t="s">
        <v>94</v>
      </c>
      <c r="BK144" s="145">
        <f>L144*K144</f>
        <v>0</v>
      </c>
    </row>
    <row r="145" s="1" customFormat="1" ht="22.32" customHeight="1">
      <c r="B145" s="49"/>
      <c r="C145" s="285" t="s">
        <v>35</v>
      </c>
      <c r="D145" s="285" t="s">
        <v>161</v>
      </c>
      <c r="E145" s="286" t="s">
        <v>35</v>
      </c>
      <c r="F145" s="287" t="s">
        <v>35</v>
      </c>
      <c r="G145" s="287"/>
      <c r="H145" s="287"/>
      <c r="I145" s="287"/>
      <c r="J145" s="288" t="s">
        <v>35</v>
      </c>
      <c r="K145" s="289"/>
      <c r="L145" s="227"/>
      <c r="M145" s="229"/>
      <c r="N145" s="229">
        <f>BK145</f>
        <v>0</v>
      </c>
      <c r="O145" s="229"/>
      <c r="P145" s="229"/>
      <c r="Q145" s="229"/>
      <c r="R145" s="51"/>
      <c r="T145" s="230" t="s">
        <v>35</v>
      </c>
      <c r="U145" s="290" t="s">
        <v>51</v>
      </c>
      <c r="V145" s="50"/>
      <c r="W145" s="50"/>
      <c r="X145" s="50"/>
      <c r="Y145" s="50"/>
      <c r="Z145" s="50"/>
      <c r="AA145" s="103"/>
      <c r="AT145" s="24" t="s">
        <v>561</v>
      </c>
      <c r="AU145" s="24" t="s">
        <v>94</v>
      </c>
      <c r="AY145" s="24" t="s">
        <v>561</v>
      </c>
      <c r="BE145" s="145">
        <f>IF(U145="základní",N145,0)</f>
        <v>0</v>
      </c>
      <c r="BF145" s="145">
        <f>IF(U145="snížená",N145,0)</f>
        <v>0</v>
      </c>
      <c r="BG145" s="145">
        <f>IF(U145="zákl. přenesená",N145,0)</f>
        <v>0</v>
      </c>
      <c r="BH145" s="145">
        <f>IF(U145="sníž. přenesená",N145,0)</f>
        <v>0</v>
      </c>
      <c r="BI145" s="145">
        <f>IF(U145="nulová",N145,0)</f>
        <v>0</v>
      </c>
      <c r="BJ145" s="24" t="s">
        <v>94</v>
      </c>
      <c r="BK145" s="145">
        <f>L145*K145</f>
        <v>0</v>
      </c>
    </row>
    <row r="146" s="1" customFormat="1" ht="22.32" customHeight="1">
      <c r="B146" s="49"/>
      <c r="C146" s="285" t="s">
        <v>35</v>
      </c>
      <c r="D146" s="285" t="s">
        <v>161</v>
      </c>
      <c r="E146" s="286" t="s">
        <v>35</v>
      </c>
      <c r="F146" s="287" t="s">
        <v>35</v>
      </c>
      <c r="G146" s="287"/>
      <c r="H146" s="287"/>
      <c r="I146" s="287"/>
      <c r="J146" s="288" t="s">
        <v>35</v>
      </c>
      <c r="K146" s="289"/>
      <c r="L146" s="227"/>
      <c r="M146" s="229"/>
      <c r="N146" s="229">
        <f>BK146</f>
        <v>0</v>
      </c>
      <c r="O146" s="229"/>
      <c r="P146" s="229"/>
      <c r="Q146" s="229"/>
      <c r="R146" s="51"/>
      <c r="T146" s="230" t="s">
        <v>35</v>
      </c>
      <c r="U146" s="290" t="s">
        <v>51</v>
      </c>
      <c r="V146" s="50"/>
      <c r="W146" s="50"/>
      <c r="X146" s="50"/>
      <c r="Y146" s="50"/>
      <c r="Z146" s="50"/>
      <c r="AA146" s="103"/>
      <c r="AT146" s="24" t="s">
        <v>561</v>
      </c>
      <c r="AU146" s="24" t="s">
        <v>94</v>
      </c>
      <c r="AY146" s="24" t="s">
        <v>561</v>
      </c>
      <c r="BE146" s="145">
        <f>IF(U146="základní",N146,0)</f>
        <v>0</v>
      </c>
      <c r="BF146" s="145">
        <f>IF(U146="snížená",N146,0)</f>
        <v>0</v>
      </c>
      <c r="BG146" s="145">
        <f>IF(U146="zákl. přenesená",N146,0)</f>
        <v>0</v>
      </c>
      <c r="BH146" s="145">
        <f>IF(U146="sníž. přenesená",N146,0)</f>
        <v>0</v>
      </c>
      <c r="BI146" s="145">
        <f>IF(U146="nulová",N146,0)</f>
        <v>0</v>
      </c>
      <c r="BJ146" s="24" t="s">
        <v>94</v>
      </c>
      <c r="BK146" s="145">
        <f>L146*K146</f>
        <v>0</v>
      </c>
    </row>
    <row r="147" s="1" customFormat="1" ht="22.32" customHeight="1">
      <c r="B147" s="49"/>
      <c r="C147" s="285" t="s">
        <v>35</v>
      </c>
      <c r="D147" s="285" t="s">
        <v>161</v>
      </c>
      <c r="E147" s="286" t="s">
        <v>35</v>
      </c>
      <c r="F147" s="287" t="s">
        <v>35</v>
      </c>
      <c r="G147" s="287"/>
      <c r="H147" s="287"/>
      <c r="I147" s="287"/>
      <c r="J147" s="288" t="s">
        <v>35</v>
      </c>
      <c r="K147" s="289"/>
      <c r="L147" s="227"/>
      <c r="M147" s="229"/>
      <c r="N147" s="229">
        <f>BK147</f>
        <v>0</v>
      </c>
      <c r="O147" s="229"/>
      <c r="P147" s="229"/>
      <c r="Q147" s="229"/>
      <c r="R147" s="51"/>
      <c r="T147" s="230" t="s">
        <v>35</v>
      </c>
      <c r="U147" s="290" t="s">
        <v>51</v>
      </c>
      <c r="V147" s="50"/>
      <c r="W147" s="50"/>
      <c r="X147" s="50"/>
      <c r="Y147" s="50"/>
      <c r="Z147" s="50"/>
      <c r="AA147" s="103"/>
      <c r="AT147" s="24" t="s">
        <v>561</v>
      </c>
      <c r="AU147" s="24" t="s">
        <v>94</v>
      </c>
      <c r="AY147" s="24" t="s">
        <v>561</v>
      </c>
      <c r="BE147" s="145">
        <f>IF(U147="základní",N147,0)</f>
        <v>0</v>
      </c>
      <c r="BF147" s="145">
        <f>IF(U147="snížená",N147,0)</f>
        <v>0</v>
      </c>
      <c r="BG147" s="145">
        <f>IF(U147="zákl. přenesená",N147,0)</f>
        <v>0</v>
      </c>
      <c r="BH147" s="145">
        <f>IF(U147="sníž. přenesená",N147,0)</f>
        <v>0</v>
      </c>
      <c r="BI147" s="145">
        <f>IF(U147="nulová",N147,0)</f>
        <v>0</v>
      </c>
      <c r="BJ147" s="24" t="s">
        <v>94</v>
      </c>
      <c r="BK147" s="145">
        <f>L147*K147</f>
        <v>0</v>
      </c>
    </row>
    <row r="148" s="1" customFormat="1" ht="22.32" customHeight="1">
      <c r="B148" s="49"/>
      <c r="C148" s="285" t="s">
        <v>35</v>
      </c>
      <c r="D148" s="285" t="s">
        <v>161</v>
      </c>
      <c r="E148" s="286" t="s">
        <v>35</v>
      </c>
      <c r="F148" s="287" t="s">
        <v>35</v>
      </c>
      <c r="G148" s="287"/>
      <c r="H148" s="287"/>
      <c r="I148" s="287"/>
      <c r="J148" s="288" t="s">
        <v>35</v>
      </c>
      <c r="K148" s="289"/>
      <c r="L148" s="227"/>
      <c r="M148" s="229"/>
      <c r="N148" s="229">
        <f>BK148</f>
        <v>0</v>
      </c>
      <c r="O148" s="229"/>
      <c r="P148" s="229"/>
      <c r="Q148" s="229"/>
      <c r="R148" s="51"/>
      <c r="T148" s="230" t="s">
        <v>35</v>
      </c>
      <c r="U148" s="290" t="s">
        <v>51</v>
      </c>
      <c r="V148" s="75"/>
      <c r="W148" s="75"/>
      <c r="X148" s="75"/>
      <c r="Y148" s="75"/>
      <c r="Z148" s="75"/>
      <c r="AA148" s="77"/>
      <c r="AT148" s="24" t="s">
        <v>561</v>
      </c>
      <c r="AU148" s="24" t="s">
        <v>94</v>
      </c>
      <c r="AY148" s="24" t="s">
        <v>561</v>
      </c>
      <c r="BE148" s="145">
        <f>IF(U148="základní",N148,0)</f>
        <v>0</v>
      </c>
      <c r="BF148" s="145">
        <f>IF(U148="snížená",N148,0)</f>
        <v>0</v>
      </c>
      <c r="BG148" s="145">
        <f>IF(U148="zákl. přenesená",N148,0)</f>
        <v>0</v>
      </c>
      <c r="BH148" s="145">
        <f>IF(U148="sníž. přenesená",N148,0)</f>
        <v>0</v>
      </c>
      <c r="BI148" s="145">
        <f>IF(U148="nulová",N148,0)</f>
        <v>0</v>
      </c>
      <c r="BJ148" s="24" t="s">
        <v>94</v>
      </c>
      <c r="BK148" s="145">
        <f>L148*K148</f>
        <v>0</v>
      </c>
    </row>
    <row r="149" s="1" customFormat="1" ht="6.96" customHeight="1">
      <c r="B149" s="78"/>
      <c r="C149" s="79"/>
      <c r="D149" s="79"/>
      <c r="E149" s="79"/>
      <c r="F149" s="79"/>
      <c r="G149" s="79"/>
      <c r="H149" s="79"/>
      <c r="I149" s="79"/>
      <c r="J149" s="79"/>
      <c r="K149" s="79"/>
      <c r="L149" s="79"/>
      <c r="M149" s="79"/>
      <c r="N149" s="79"/>
      <c r="O149" s="79"/>
      <c r="P149" s="79"/>
      <c r="Q149" s="79"/>
      <c r="R149" s="80"/>
    </row>
  </sheetData>
  <sheetProtection sheet="1" formatColumns="0" formatRows="0" objects="1" scenarios="1" spinCount="10" saltValue="sdEY63mHwtiec36Oa5neNxow+PqxkRkgpYWoboIuO0xmW71ATNqllEtf4++K8qLiLdksMkyw6dllOLMDQajHXw==" hashValue="PELhfYVdEXy+hRQ1ey+q8IFH/bmJAXiQym71yjOYcmx5OZwWUyQMyD2G6KAosP8wx81VijgGbwZm8I7Djctmnw==" algorithmName="SHA-512" password="CC35"/>
  <mergeCells count="122">
    <mergeCell ref="F148:I148"/>
    <mergeCell ref="F147:I147"/>
    <mergeCell ref="F145:I145"/>
    <mergeCell ref="F144:I144"/>
    <mergeCell ref="L144:M144"/>
    <mergeCell ref="N144:Q144"/>
    <mergeCell ref="L145:M145"/>
    <mergeCell ref="N145:Q145"/>
    <mergeCell ref="F146:I146"/>
    <mergeCell ref="L146:M146"/>
    <mergeCell ref="N146:Q146"/>
    <mergeCell ref="L147:M147"/>
    <mergeCell ref="N147:Q147"/>
    <mergeCell ref="L148:M148"/>
    <mergeCell ref="N148:Q148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M115:P115"/>
    <mergeCell ref="F112:P112"/>
    <mergeCell ref="F113:P113"/>
    <mergeCell ref="M117:Q117"/>
    <mergeCell ref="M118:Q118"/>
    <mergeCell ref="L120:M120"/>
    <mergeCell ref="N120:Q120"/>
    <mergeCell ref="F120:I120"/>
    <mergeCell ref="L124:M124"/>
    <mergeCell ref="N124:Q124"/>
    <mergeCell ref="L125:M125"/>
    <mergeCell ref="N125:Q125"/>
    <mergeCell ref="N121:Q121"/>
    <mergeCell ref="N122:Q122"/>
    <mergeCell ref="N123:Q123"/>
    <mergeCell ref="F124:I124"/>
    <mergeCell ref="F127:I127"/>
    <mergeCell ref="F125:I125"/>
    <mergeCell ref="F126:I126"/>
    <mergeCell ref="F128:I128"/>
    <mergeCell ref="F129:I129"/>
    <mergeCell ref="L129:M129"/>
    <mergeCell ref="N129:Q129"/>
    <mergeCell ref="F130:I130"/>
    <mergeCell ref="F132:I132"/>
    <mergeCell ref="F131:I131"/>
    <mergeCell ref="L132:M132"/>
    <mergeCell ref="N132:Q132"/>
    <mergeCell ref="L133:M133"/>
    <mergeCell ref="N133:Q133"/>
    <mergeCell ref="L135:M135"/>
    <mergeCell ref="N135:Q135"/>
    <mergeCell ref="N134:Q134"/>
    <mergeCell ref="F133:I133"/>
    <mergeCell ref="F135:I135"/>
    <mergeCell ref="F136:I136"/>
    <mergeCell ref="F137:I137"/>
    <mergeCell ref="F138:I138"/>
    <mergeCell ref="F139:I139"/>
    <mergeCell ref="L139:M139"/>
    <mergeCell ref="N139:Q139"/>
    <mergeCell ref="N140:Q140"/>
    <mergeCell ref="F142:I142"/>
    <mergeCell ref="L142:M142"/>
    <mergeCell ref="N142:Q142"/>
    <mergeCell ref="N141:Q141"/>
    <mergeCell ref="N143:Q143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144:D149">
      <formula1>"K, M"</formula1>
    </dataValidation>
    <dataValidation type="list" allowBlank="1" showInputMessage="1" showErrorMessage="1" error="Povoleny jsou hodnoty základní, snížená, zákl. přenesená, sníž. přenesená, nulová." sqref="U144:U149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6"/>
      <c r="B1" s="15"/>
      <c r="C1" s="15"/>
      <c r="D1" s="16" t="s">
        <v>1</v>
      </c>
      <c r="E1" s="15"/>
      <c r="F1" s="17" t="s">
        <v>114</v>
      </c>
      <c r="G1" s="17"/>
      <c r="H1" s="157" t="s">
        <v>115</v>
      </c>
      <c r="I1" s="157"/>
      <c r="J1" s="157"/>
      <c r="K1" s="157"/>
      <c r="L1" s="17" t="s">
        <v>116</v>
      </c>
      <c r="M1" s="15"/>
      <c r="N1" s="15"/>
      <c r="O1" s="16" t="s">
        <v>117</v>
      </c>
      <c r="P1" s="15"/>
      <c r="Q1" s="15"/>
      <c r="R1" s="15"/>
      <c r="S1" s="17" t="s">
        <v>118</v>
      </c>
      <c r="T1" s="17"/>
      <c r="U1" s="156"/>
      <c r="V1" s="156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</row>
    <row r="2" ht="36.96" customHeight="1">
      <c r="C2" s="21" t="s">
        <v>7</v>
      </c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S2" s="23" t="s">
        <v>8</v>
      </c>
      <c r="AT2" s="24" t="s">
        <v>104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7"/>
      <c r="AT3" s="24" t="s">
        <v>119</v>
      </c>
    </row>
    <row r="4" ht="36.96" customHeight="1">
      <c r="B4" s="28"/>
      <c r="C4" s="29" t="s">
        <v>120</v>
      </c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1"/>
      <c r="T4" s="22" t="s">
        <v>13</v>
      </c>
      <c r="AT4" s="24" t="s">
        <v>6</v>
      </c>
    </row>
    <row r="5" ht="6.96" customHeight="1">
      <c r="B5" s="28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1"/>
    </row>
    <row r="6" ht="25.44" customHeight="1">
      <c r="B6" s="28"/>
      <c r="C6" s="33"/>
      <c r="D6" s="40" t="s">
        <v>19</v>
      </c>
      <c r="E6" s="33"/>
      <c r="F6" s="158" t="str">
        <f>'Rekapitulace stavby'!K6</f>
        <v>Revitalizace vnitrobloku v Mochovská Praha 14</v>
      </c>
      <c r="G6" s="40"/>
      <c r="H6" s="40"/>
      <c r="I6" s="40"/>
      <c r="J6" s="40"/>
      <c r="K6" s="40"/>
      <c r="L6" s="40"/>
      <c r="M6" s="40"/>
      <c r="N6" s="40"/>
      <c r="O6" s="40"/>
      <c r="P6" s="40"/>
      <c r="Q6" s="33"/>
      <c r="R6" s="31"/>
    </row>
    <row r="7" s="1" customFormat="1" ht="32.88" customHeight="1">
      <c r="B7" s="49"/>
      <c r="C7" s="50"/>
      <c r="D7" s="37" t="s">
        <v>121</v>
      </c>
      <c r="E7" s="50"/>
      <c r="F7" s="38" t="s">
        <v>680</v>
      </c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1"/>
    </row>
    <row r="8" s="1" customFormat="1" ht="14.4" customHeight="1">
      <c r="B8" s="49"/>
      <c r="C8" s="50"/>
      <c r="D8" s="40" t="s">
        <v>21</v>
      </c>
      <c r="E8" s="50"/>
      <c r="F8" s="35" t="s">
        <v>22</v>
      </c>
      <c r="G8" s="50"/>
      <c r="H8" s="50"/>
      <c r="I8" s="50"/>
      <c r="J8" s="50"/>
      <c r="K8" s="50"/>
      <c r="L8" s="50"/>
      <c r="M8" s="40" t="s">
        <v>23</v>
      </c>
      <c r="N8" s="50"/>
      <c r="O8" s="35" t="s">
        <v>35</v>
      </c>
      <c r="P8" s="50"/>
      <c r="Q8" s="50"/>
      <c r="R8" s="51"/>
    </row>
    <row r="9" s="1" customFormat="1" ht="14.4" customHeight="1">
      <c r="B9" s="49"/>
      <c r="C9" s="50"/>
      <c r="D9" s="40" t="s">
        <v>25</v>
      </c>
      <c r="E9" s="50"/>
      <c r="F9" s="35" t="s">
        <v>26</v>
      </c>
      <c r="G9" s="50"/>
      <c r="H9" s="50"/>
      <c r="I9" s="50"/>
      <c r="J9" s="50"/>
      <c r="K9" s="50"/>
      <c r="L9" s="50"/>
      <c r="M9" s="40" t="s">
        <v>27</v>
      </c>
      <c r="N9" s="50"/>
      <c r="O9" s="159" t="str">
        <f>'Rekapitulace stavby'!AN8</f>
        <v>9. 7. 2018</v>
      </c>
      <c r="P9" s="93"/>
      <c r="Q9" s="50"/>
      <c r="R9" s="51"/>
    </row>
    <row r="10" s="1" customFormat="1" ht="10.8" customHeight="1">
      <c r="B10" s="49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1"/>
    </row>
    <row r="11" s="1" customFormat="1" ht="14.4" customHeight="1">
      <c r="B11" s="49"/>
      <c r="C11" s="50"/>
      <c r="D11" s="40" t="s">
        <v>33</v>
      </c>
      <c r="E11" s="50"/>
      <c r="F11" s="50"/>
      <c r="G11" s="50"/>
      <c r="H11" s="50"/>
      <c r="I11" s="50"/>
      <c r="J11" s="50"/>
      <c r="K11" s="50"/>
      <c r="L11" s="50"/>
      <c r="M11" s="40" t="s">
        <v>34</v>
      </c>
      <c r="N11" s="50"/>
      <c r="O11" s="35" t="str">
        <f>IF('Rekapitulace stavby'!AN10="","",'Rekapitulace stavby'!AN10)</f>
        <v/>
      </c>
      <c r="P11" s="35"/>
      <c r="Q11" s="50"/>
      <c r="R11" s="51"/>
    </row>
    <row r="12" s="1" customFormat="1" ht="18" customHeight="1">
      <c r="B12" s="49"/>
      <c r="C12" s="50"/>
      <c r="D12" s="50"/>
      <c r="E12" s="35" t="str">
        <f>IF('Rekapitulace stavby'!E11="","",'Rekapitulace stavby'!E11)</f>
        <v xml:space="preserve"> </v>
      </c>
      <c r="F12" s="50"/>
      <c r="G12" s="50"/>
      <c r="H12" s="50"/>
      <c r="I12" s="50"/>
      <c r="J12" s="50"/>
      <c r="K12" s="50"/>
      <c r="L12" s="50"/>
      <c r="M12" s="40" t="s">
        <v>37</v>
      </c>
      <c r="N12" s="50"/>
      <c r="O12" s="35" t="str">
        <f>IF('Rekapitulace stavby'!AN11="","",'Rekapitulace stavby'!AN11)</f>
        <v/>
      </c>
      <c r="P12" s="35"/>
      <c r="Q12" s="50"/>
      <c r="R12" s="51"/>
    </row>
    <row r="13" s="1" customFormat="1" ht="6.96" customHeight="1"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1"/>
    </row>
    <row r="14" s="1" customFormat="1" ht="14.4" customHeight="1">
      <c r="B14" s="49"/>
      <c r="C14" s="50"/>
      <c r="D14" s="40" t="s">
        <v>38</v>
      </c>
      <c r="E14" s="50"/>
      <c r="F14" s="50"/>
      <c r="G14" s="50"/>
      <c r="H14" s="50"/>
      <c r="I14" s="50"/>
      <c r="J14" s="50"/>
      <c r="K14" s="50"/>
      <c r="L14" s="50"/>
      <c r="M14" s="40" t="s">
        <v>34</v>
      </c>
      <c r="N14" s="50"/>
      <c r="O14" s="41" t="str">
        <f>IF('Rekapitulace stavby'!AN13="","",'Rekapitulace stavby'!AN13)</f>
        <v>Vyplň údaj</v>
      </c>
      <c r="P14" s="35"/>
      <c r="Q14" s="50"/>
      <c r="R14" s="51"/>
    </row>
    <row r="15" s="1" customFormat="1" ht="18" customHeight="1">
      <c r="B15" s="49"/>
      <c r="C15" s="50"/>
      <c r="D15" s="50"/>
      <c r="E15" s="41" t="str">
        <f>IF('Rekapitulace stavby'!E14="","",'Rekapitulace stavby'!E14)</f>
        <v>Vyplň údaj</v>
      </c>
      <c r="F15" s="160"/>
      <c r="G15" s="160"/>
      <c r="H15" s="160"/>
      <c r="I15" s="160"/>
      <c r="J15" s="160"/>
      <c r="K15" s="160"/>
      <c r="L15" s="160"/>
      <c r="M15" s="40" t="s">
        <v>37</v>
      </c>
      <c r="N15" s="50"/>
      <c r="O15" s="41" t="str">
        <f>IF('Rekapitulace stavby'!AN14="","",'Rekapitulace stavby'!AN14)</f>
        <v>Vyplň údaj</v>
      </c>
      <c r="P15" s="35"/>
      <c r="Q15" s="50"/>
      <c r="R15" s="51"/>
    </row>
    <row r="16" s="1" customFormat="1" ht="6.96" customHeight="1">
      <c r="B16" s="49"/>
      <c r="C16" s="50"/>
      <c r="D16" s="50"/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1"/>
    </row>
    <row r="17" s="1" customFormat="1" ht="14.4" customHeight="1">
      <c r="B17" s="49"/>
      <c r="C17" s="50"/>
      <c r="D17" s="40" t="s">
        <v>40</v>
      </c>
      <c r="E17" s="50"/>
      <c r="F17" s="50"/>
      <c r="G17" s="50"/>
      <c r="H17" s="50"/>
      <c r="I17" s="50"/>
      <c r="J17" s="50"/>
      <c r="K17" s="50"/>
      <c r="L17" s="50"/>
      <c r="M17" s="40" t="s">
        <v>34</v>
      </c>
      <c r="N17" s="50"/>
      <c r="O17" s="35" t="s">
        <v>35</v>
      </c>
      <c r="P17" s="35"/>
      <c r="Q17" s="50"/>
      <c r="R17" s="51"/>
    </row>
    <row r="18" s="1" customFormat="1" ht="18" customHeight="1">
      <c r="B18" s="49"/>
      <c r="C18" s="50"/>
      <c r="D18" s="50"/>
      <c r="E18" s="35" t="s">
        <v>41</v>
      </c>
      <c r="F18" s="50"/>
      <c r="G18" s="50"/>
      <c r="H18" s="50"/>
      <c r="I18" s="50"/>
      <c r="J18" s="50"/>
      <c r="K18" s="50"/>
      <c r="L18" s="50"/>
      <c r="M18" s="40" t="s">
        <v>37</v>
      </c>
      <c r="N18" s="50"/>
      <c r="O18" s="35" t="s">
        <v>35</v>
      </c>
      <c r="P18" s="35"/>
      <c r="Q18" s="50"/>
      <c r="R18" s="51"/>
    </row>
    <row r="19" s="1" customFormat="1" ht="6.96" customHeight="1">
      <c r="B19" s="49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  <c r="O19" s="50"/>
      <c r="P19" s="50"/>
      <c r="Q19" s="50"/>
      <c r="R19" s="51"/>
    </row>
    <row r="20" s="1" customFormat="1" ht="14.4" customHeight="1">
      <c r="B20" s="49"/>
      <c r="C20" s="50"/>
      <c r="D20" s="40" t="s">
        <v>43</v>
      </c>
      <c r="E20" s="50"/>
      <c r="F20" s="50"/>
      <c r="G20" s="50"/>
      <c r="H20" s="50"/>
      <c r="I20" s="50"/>
      <c r="J20" s="50"/>
      <c r="K20" s="50"/>
      <c r="L20" s="50"/>
      <c r="M20" s="40" t="s">
        <v>34</v>
      </c>
      <c r="N20" s="50"/>
      <c r="O20" s="35" t="s">
        <v>35</v>
      </c>
      <c r="P20" s="35"/>
      <c r="Q20" s="50"/>
      <c r="R20" s="51"/>
    </row>
    <row r="21" s="1" customFormat="1" ht="18" customHeight="1">
      <c r="B21" s="49"/>
      <c r="C21" s="50"/>
      <c r="D21" s="50"/>
      <c r="E21" s="35" t="s">
        <v>44</v>
      </c>
      <c r="F21" s="50"/>
      <c r="G21" s="50"/>
      <c r="H21" s="50"/>
      <c r="I21" s="50"/>
      <c r="J21" s="50"/>
      <c r="K21" s="50"/>
      <c r="L21" s="50"/>
      <c r="M21" s="40" t="s">
        <v>37</v>
      </c>
      <c r="N21" s="50"/>
      <c r="O21" s="35" t="s">
        <v>35</v>
      </c>
      <c r="P21" s="35"/>
      <c r="Q21" s="50"/>
      <c r="R21" s="51"/>
    </row>
    <row r="22" s="1" customFormat="1" ht="6.96" customHeight="1">
      <c r="B22" s="49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1"/>
    </row>
    <row r="23" s="1" customFormat="1" ht="14.4" customHeight="1">
      <c r="B23" s="49"/>
      <c r="C23" s="50"/>
      <c r="D23" s="40" t="s">
        <v>45</v>
      </c>
      <c r="E23" s="50"/>
      <c r="F23" s="50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1"/>
    </row>
    <row r="24" s="1" customFormat="1" ht="85.5" customHeight="1">
      <c r="B24" s="49"/>
      <c r="C24" s="50"/>
      <c r="D24" s="50"/>
      <c r="E24" s="45" t="s">
        <v>46</v>
      </c>
      <c r="F24" s="45"/>
      <c r="G24" s="45"/>
      <c r="H24" s="45"/>
      <c r="I24" s="45"/>
      <c r="J24" s="45"/>
      <c r="K24" s="45"/>
      <c r="L24" s="45"/>
      <c r="M24" s="50"/>
      <c r="N24" s="50"/>
      <c r="O24" s="50"/>
      <c r="P24" s="50"/>
      <c r="Q24" s="50"/>
      <c r="R24" s="51"/>
    </row>
    <row r="25" s="1" customFormat="1" ht="6.96" customHeight="1">
      <c r="B25" s="49"/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50"/>
      <c r="R25" s="51"/>
    </row>
    <row r="26" s="1" customFormat="1" ht="6.96" customHeight="1">
      <c r="B26" s="49"/>
      <c r="C26" s="5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50"/>
      <c r="R26" s="51"/>
    </row>
    <row r="27" s="1" customFormat="1" ht="14.4" customHeight="1">
      <c r="B27" s="49"/>
      <c r="C27" s="50"/>
      <c r="D27" s="161" t="s">
        <v>123</v>
      </c>
      <c r="E27" s="50"/>
      <c r="F27" s="50"/>
      <c r="G27" s="50"/>
      <c r="H27" s="50"/>
      <c r="I27" s="50"/>
      <c r="J27" s="50"/>
      <c r="K27" s="50"/>
      <c r="L27" s="50"/>
      <c r="M27" s="48">
        <f>N88</f>
        <v>0</v>
      </c>
      <c r="N27" s="48"/>
      <c r="O27" s="48"/>
      <c r="P27" s="48"/>
      <c r="Q27" s="50"/>
      <c r="R27" s="51"/>
    </row>
    <row r="28" s="1" customFormat="1" ht="14.4" customHeight="1">
      <c r="B28" s="49"/>
      <c r="C28" s="50"/>
      <c r="D28" s="47" t="s">
        <v>108</v>
      </c>
      <c r="E28" s="50"/>
      <c r="F28" s="50"/>
      <c r="G28" s="50"/>
      <c r="H28" s="50"/>
      <c r="I28" s="50"/>
      <c r="J28" s="50"/>
      <c r="K28" s="50"/>
      <c r="L28" s="50"/>
      <c r="M28" s="48">
        <f>N95</f>
        <v>0</v>
      </c>
      <c r="N28" s="48"/>
      <c r="O28" s="48"/>
      <c r="P28" s="48"/>
      <c r="Q28" s="50"/>
      <c r="R28" s="51"/>
    </row>
    <row r="29" s="1" customFormat="1" ht="6.96" customHeight="1">
      <c r="B29" s="49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1"/>
    </row>
    <row r="30" s="1" customFormat="1" ht="25.44" customHeight="1">
      <c r="B30" s="49"/>
      <c r="C30" s="50"/>
      <c r="D30" s="162" t="s">
        <v>49</v>
      </c>
      <c r="E30" s="50"/>
      <c r="F30" s="50"/>
      <c r="G30" s="50"/>
      <c r="H30" s="50"/>
      <c r="I30" s="50"/>
      <c r="J30" s="50"/>
      <c r="K30" s="50"/>
      <c r="L30" s="50"/>
      <c r="M30" s="163">
        <f>ROUND(M27+M28,2)</f>
        <v>0</v>
      </c>
      <c r="N30" s="50"/>
      <c r="O30" s="50"/>
      <c r="P30" s="50"/>
      <c r="Q30" s="50"/>
      <c r="R30" s="51"/>
    </row>
    <row r="31" s="1" customFormat="1" ht="6.96" customHeight="1">
      <c r="B31" s="49"/>
      <c r="C31" s="5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50"/>
      <c r="R31" s="51"/>
    </row>
    <row r="32" s="1" customFormat="1" ht="14.4" customHeight="1">
      <c r="B32" s="49"/>
      <c r="C32" s="50"/>
      <c r="D32" s="57" t="s">
        <v>50</v>
      </c>
      <c r="E32" s="57" t="s">
        <v>51</v>
      </c>
      <c r="F32" s="58">
        <v>0.20999999999999999</v>
      </c>
      <c r="G32" s="164" t="s">
        <v>52</v>
      </c>
      <c r="H32" s="165">
        <f>ROUND((((SUM(BE95:BE102)+SUM(BE120:BE138))+SUM(BE140:BE144))),2)</f>
        <v>0</v>
      </c>
      <c r="I32" s="50"/>
      <c r="J32" s="50"/>
      <c r="K32" s="50"/>
      <c r="L32" s="50"/>
      <c r="M32" s="165">
        <f>ROUND(((ROUND((SUM(BE95:BE102)+SUM(BE120:BE138)), 2)*F32)+SUM(BE140:BE144)*F32),2)</f>
        <v>0</v>
      </c>
      <c r="N32" s="50"/>
      <c r="O32" s="50"/>
      <c r="P32" s="50"/>
      <c r="Q32" s="50"/>
      <c r="R32" s="51"/>
    </row>
    <row r="33" s="1" customFormat="1" ht="14.4" customHeight="1">
      <c r="B33" s="49"/>
      <c r="C33" s="50"/>
      <c r="D33" s="50"/>
      <c r="E33" s="57" t="s">
        <v>53</v>
      </c>
      <c r="F33" s="58">
        <v>0.14999999999999999</v>
      </c>
      <c r="G33" s="164" t="s">
        <v>52</v>
      </c>
      <c r="H33" s="165">
        <f>ROUND((((SUM(BF95:BF102)+SUM(BF120:BF138))+SUM(BF140:BF144))),2)</f>
        <v>0</v>
      </c>
      <c r="I33" s="50"/>
      <c r="J33" s="50"/>
      <c r="K33" s="50"/>
      <c r="L33" s="50"/>
      <c r="M33" s="165">
        <f>ROUND(((ROUND((SUM(BF95:BF102)+SUM(BF120:BF138)), 2)*F33)+SUM(BF140:BF144)*F33),2)</f>
        <v>0</v>
      </c>
      <c r="N33" s="50"/>
      <c r="O33" s="50"/>
      <c r="P33" s="50"/>
      <c r="Q33" s="50"/>
      <c r="R33" s="51"/>
    </row>
    <row r="34" hidden="1" s="1" customFormat="1" ht="14.4" customHeight="1">
      <c r="B34" s="49"/>
      <c r="C34" s="50"/>
      <c r="D34" s="50"/>
      <c r="E34" s="57" t="s">
        <v>54</v>
      </c>
      <c r="F34" s="58">
        <v>0.20999999999999999</v>
      </c>
      <c r="G34" s="164" t="s">
        <v>52</v>
      </c>
      <c r="H34" s="165">
        <f>ROUND((((SUM(BG95:BG102)+SUM(BG120:BG138))+SUM(BG140:BG144))),2)</f>
        <v>0</v>
      </c>
      <c r="I34" s="50"/>
      <c r="J34" s="50"/>
      <c r="K34" s="50"/>
      <c r="L34" s="50"/>
      <c r="M34" s="165">
        <v>0</v>
      </c>
      <c r="N34" s="50"/>
      <c r="O34" s="50"/>
      <c r="P34" s="50"/>
      <c r="Q34" s="50"/>
      <c r="R34" s="51"/>
    </row>
    <row r="35" hidden="1" s="1" customFormat="1" ht="14.4" customHeight="1">
      <c r="B35" s="49"/>
      <c r="C35" s="50"/>
      <c r="D35" s="50"/>
      <c r="E35" s="57" t="s">
        <v>55</v>
      </c>
      <c r="F35" s="58">
        <v>0.14999999999999999</v>
      </c>
      <c r="G35" s="164" t="s">
        <v>52</v>
      </c>
      <c r="H35" s="165">
        <f>ROUND((((SUM(BH95:BH102)+SUM(BH120:BH138))+SUM(BH140:BH144))),2)</f>
        <v>0</v>
      </c>
      <c r="I35" s="50"/>
      <c r="J35" s="50"/>
      <c r="K35" s="50"/>
      <c r="L35" s="50"/>
      <c r="M35" s="165">
        <v>0</v>
      </c>
      <c r="N35" s="50"/>
      <c r="O35" s="50"/>
      <c r="P35" s="50"/>
      <c r="Q35" s="50"/>
      <c r="R35" s="51"/>
    </row>
    <row r="36" hidden="1" s="1" customFormat="1" ht="14.4" customHeight="1">
      <c r="B36" s="49"/>
      <c r="C36" s="50"/>
      <c r="D36" s="50"/>
      <c r="E36" s="57" t="s">
        <v>56</v>
      </c>
      <c r="F36" s="58">
        <v>0</v>
      </c>
      <c r="G36" s="164" t="s">
        <v>52</v>
      </c>
      <c r="H36" s="165">
        <f>ROUND((((SUM(BI95:BI102)+SUM(BI120:BI138))+SUM(BI140:BI144))),2)</f>
        <v>0</v>
      </c>
      <c r="I36" s="50"/>
      <c r="J36" s="50"/>
      <c r="K36" s="50"/>
      <c r="L36" s="50"/>
      <c r="M36" s="165">
        <v>0</v>
      </c>
      <c r="N36" s="50"/>
      <c r="O36" s="50"/>
      <c r="P36" s="50"/>
      <c r="Q36" s="50"/>
      <c r="R36" s="51"/>
    </row>
    <row r="37" s="1" customFormat="1" ht="6.96" customHeight="1"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1"/>
    </row>
    <row r="38" s="1" customFormat="1" ht="25.44" customHeight="1">
      <c r="B38" s="49"/>
      <c r="C38" s="154"/>
      <c r="D38" s="166" t="s">
        <v>57</v>
      </c>
      <c r="E38" s="106"/>
      <c r="F38" s="106"/>
      <c r="G38" s="167" t="s">
        <v>58</v>
      </c>
      <c r="H38" s="168" t="s">
        <v>59</v>
      </c>
      <c r="I38" s="106"/>
      <c r="J38" s="106"/>
      <c r="K38" s="106"/>
      <c r="L38" s="169">
        <f>SUM(M30:M36)</f>
        <v>0</v>
      </c>
      <c r="M38" s="169"/>
      <c r="N38" s="169"/>
      <c r="O38" s="169"/>
      <c r="P38" s="170"/>
      <c r="Q38" s="154"/>
      <c r="R38" s="51"/>
    </row>
    <row r="39" s="1" customFormat="1" ht="14.4" customHeight="1">
      <c r="B39" s="49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1"/>
    </row>
    <row r="40" s="1" customFormat="1" ht="14.4" customHeight="1"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1"/>
    </row>
    <row r="41">
      <c r="B41" s="28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1"/>
    </row>
    <row r="42">
      <c r="B42" s="28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1"/>
    </row>
    <row r="43">
      <c r="B43" s="28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1"/>
    </row>
    <row r="44">
      <c r="B44" s="28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1"/>
    </row>
    <row r="45">
      <c r="B45" s="28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1"/>
    </row>
    <row r="46">
      <c r="B46" s="28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1"/>
    </row>
    <row r="47">
      <c r="B47" s="28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1"/>
    </row>
    <row r="48">
      <c r="B48" s="28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1"/>
    </row>
    <row r="49">
      <c r="B49" s="28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1"/>
    </row>
    <row r="50" s="1" customFormat="1">
      <c r="B50" s="49"/>
      <c r="C50" s="50"/>
      <c r="D50" s="69" t="s">
        <v>60</v>
      </c>
      <c r="E50" s="70"/>
      <c r="F50" s="70"/>
      <c r="G50" s="70"/>
      <c r="H50" s="71"/>
      <c r="I50" s="50"/>
      <c r="J50" s="69" t="s">
        <v>61</v>
      </c>
      <c r="K50" s="70"/>
      <c r="L50" s="70"/>
      <c r="M50" s="70"/>
      <c r="N50" s="70"/>
      <c r="O50" s="70"/>
      <c r="P50" s="71"/>
      <c r="Q50" s="50"/>
      <c r="R50" s="51"/>
    </row>
    <row r="51">
      <c r="B51" s="28"/>
      <c r="C51" s="33"/>
      <c r="D51" s="72"/>
      <c r="E51" s="33"/>
      <c r="F51" s="33"/>
      <c r="G51" s="33"/>
      <c r="H51" s="73"/>
      <c r="I51" s="33"/>
      <c r="J51" s="72"/>
      <c r="K51" s="33"/>
      <c r="L51" s="33"/>
      <c r="M51" s="33"/>
      <c r="N51" s="33"/>
      <c r="O51" s="33"/>
      <c r="P51" s="73"/>
      <c r="Q51" s="33"/>
      <c r="R51" s="31"/>
    </row>
    <row r="52">
      <c r="B52" s="28"/>
      <c r="C52" s="33"/>
      <c r="D52" s="72"/>
      <c r="E52" s="33"/>
      <c r="F52" s="33"/>
      <c r="G52" s="33"/>
      <c r="H52" s="73"/>
      <c r="I52" s="33"/>
      <c r="J52" s="72"/>
      <c r="K52" s="33"/>
      <c r="L52" s="33"/>
      <c r="M52" s="33"/>
      <c r="N52" s="33"/>
      <c r="O52" s="33"/>
      <c r="P52" s="73"/>
      <c r="Q52" s="33"/>
      <c r="R52" s="31"/>
    </row>
    <row r="53">
      <c r="B53" s="28"/>
      <c r="C53" s="33"/>
      <c r="D53" s="72"/>
      <c r="E53" s="33"/>
      <c r="F53" s="33"/>
      <c r="G53" s="33"/>
      <c r="H53" s="73"/>
      <c r="I53" s="33"/>
      <c r="J53" s="72"/>
      <c r="K53" s="33"/>
      <c r="L53" s="33"/>
      <c r="M53" s="33"/>
      <c r="N53" s="33"/>
      <c r="O53" s="33"/>
      <c r="P53" s="73"/>
      <c r="Q53" s="33"/>
      <c r="R53" s="31"/>
    </row>
    <row r="54">
      <c r="B54" s="28"/>
      <c r="C54" s="33"/>
      <c r="D54" s="72"/>
      <c r="E54" s="33"/>
      <c r="F54" s="33"/>
      <c r="G54" s="33"/>
      <c r="H54" s="73"/>
      <c r="I54" s="33"/>
      <c r="J54" s="72"/>
      <c r="K54" s="33"/>
      <c r="L54" s="33"/>
      <c r="M54" s="33"/>
      <c r="N54" s="33"/>
      <c r="O54" s="33"/>
      <c r="P54" s="73"/>
      <c r="Q54" s="33"/>
      <c r="R54" s="31"/>
    </row>
    <row r="55">
      <c r="B55" s="28"/>
      <c r="C55" s="33"/>
      <c r="D55" s="72"/>
      <c r="E55" s="33"/>
      <c r="F55" s="33"/>
      <c r="G55" s="33"/>
      <c r="H55" s="73"/>
      <c r="I55" s="33"/>
      <c r="J55" s="72"/>
      <c r="K55" s="33"/>
      <c r="L55" s="33"/>
      <c r="M55" s="33"/>
      <c r="N55" s="33"/>
      <c r="O55" s="33"/>
      <c r="P55" s="73"/>
      <c r="Q55" s="33"/>
      <c r="R55" s="31"/>
    </row>
    <row r="56">
      <c r="B56" s="28"/>
      <c r="C56" s="33"/>
      <c r="D56" s="72"/>
      <c r="E56" s="33"/>
      <c r="F56" s="33"/>
      <c r="G56" s="33"/>
      <c r="H56" s="73"/>
      <c r="I56" s="33"/>
      <c r="J56" s="72"/>
      <c r="K56" s="33"/>
      <c r="L56" s="33"/>
      <c r="M56" s="33"/>
      <c r="N56" s="33"/>
      <c r="O56" s="33"/>
      <c r="P56" s="73"/>
      <c r="Q56" s="33"/>
      <c r="R56" s="31"/>
    </row>
    <row r="57">
      <c r="B57" s="28"/>
      <c r="C57" s="33"/>
      <c r="D57" s="72"/>
      <c r="E57" s="33"/>
      <c r="F57" s="33"/>
      <c r="G57" s="33"/>
      <c r="H57" s="73"/>
      <c r="I57" s="33"/>
      <c r="J57" s="72"/>
      <c r="K57" s="33"/>
      <c r="L57" s="33"/>
      <c r="M57" s="33"/>
      <c r="N57" s="33"/>
      <c r="O57" s="33"/>
      <c r="P57" s="73"/>
      <c r="Q57" s="33"/>
      <c r="R57" s="31"/>
    </row>
    <row r="58">
      <c r="B58" s="28"/>
      <c r="C58" s="33"/>
      <c r="D58" s="72"/>
      <c r="E58" s="33"/>
      <c r="F58" s="33"/>
      <c r="G58" s="33"/>
      <c r="H58" s="73"/>
      <c r="I58" s="33"/>
      <c r="J58" s="72"/>
      <c r="K58" s="33"/>
      <c r="L58" s="33"/>
      <c r="M58" s="33"/>
      <c r="N58" s="33"/>
      <c r="O58" s="33"/>
      <c r="P58" s="73"/>
      <c r="Q58" s="33"/>
      <c r="R58" s="31"/>
    </row>
    <row r="59" s="1" customFormat="1">
      <c r="B59" s="49"/>
      <c r="C59" s="50"/>
      <c r="D59" s="74" t="s">
        <v>62</v>
      </c>
      <c r="E59" s="75"/>
      <c r="F59" s="75"/>
      <c r="G59" s="76" t="s">
        <v>63</v>
      </c>
      <c r="H59" s="77"/>
      <c r="I59" s="50"/>
      <c r="J59" s="74" t="s">
        <v>62</v>
      </c>
      <c r="K59" s="75"/>
      <c r="L59" s="75"/>
      <c r="M59" s="75"/>
      <c r="N59" s="76" t="s">
        <v>63</v>
      </c>
      <c r="O59" s="75"/>
      <c r="P59" s="77"/>
      <c r="Q59" s="50"/>
      <c r="R59" s="51"/>
    </row>
    <row r="60">
      <c r="B60" s="28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1"/>
    </row>
    <row r="61" s="1" customFormat="1">
      <c r="B61" s="49"/>
      <c r="C61" s="50"/>
      <c r="D61" s="69" t="s">
        <v>64</v>
      </c>
      <c r="E61" s="70"/>
      <c r="F61" s="70"/>
      <c r="G61" s="70"/>
      <c r="H61" s="71"/>
      <c r="I61" s="50"/>
      <c r="J61" s="69" t="s">
        <v>65</v>
      </c>
      <c r="K61" s="70"/>
      <c r="L61" s="70"/>
      <c r="M61" s="70"/>
      <c r="N61" s="70"/>
      <c r="O61" s="70"/>
      <c r="P61" s="71"/>
      <c r="Q61" s="50"/>
      <c r="R61" s="51"/>
    </row>
    <row r="62">
      <c r="B62" s="28"/>
      <c r="C62" s="33"/>
      <c r="D62" s="72"/>
      <c r="E62" s="33"/>
      <c r="F62" s="33"/>
      <c r="G62" s="33"/>
      <c r="H62" s="73"/>
      <c r="I62" s="33"/>
      <c r="J62" s="72"/>
      <c r="K62" s="33"/>
      <c r="L62" s="33"/>
      <c r="M62" s="33"/>
      <c r="N62" s="33"/>
      <c r="O62" s="33"/>
      <c r="P62" s="73"/>
      <c r="Q62" s="33"/>
      <c r="R62" s="31"/>
    </row>
    <row r="63">
      <c r="B63" s="28"/>
      <c r="C63" s="33"/>
      <c r="D63" s="72"/>
      <c r="E63" s="33"/>
      <c r="F63" s="33"/>
      <c r="G63" s="33"/>
      <c r="H63" s="73"/>
      <c r="I63" s="33"/>
      <c r="J63" s="72"/>
      <c r="K63" s="33"/>
      <c r="L63" s="33"/>
      <c r="M63" s="33"/>
      <c r="N63" s="33"/>
      <c r="O63" s="33"/>
      <c r="P63" s="73"/>
      <c r="Q63" s="33"/>
      <c r="R63" s="31"/>
    </row>
    <row r="64">
      <c r="B64" s="28"/>
      <c r="C64" s="33"/>
      <c r="D64" s="72"/>
      <c r="E64" s="33"/>
      <c r="F64" s="33"/>
      <c r="G64" s="33"/>
      <c r="H64" s="73"/>
      <c r="I64" s="33"/>
      <c r="J64" s="72"/>
      <c r="K64" s="33"/>
      <c r="L64" s="33"/>
      <c r="M64" s="33"/>
      <c r="N64" s="33"/>
      <c r="O64" s="33"/>
      <c r="P64" s="73"/>
      <c r="Q64" s="33"/>
      <c r="R64" s="31"/>
    </row>
    <row r="65">
      <c r="B65" s="28"/>
      <c r="C65" s="33"/>
      <c r="D65" s="72"/>
      <c r="E65" s="33"/>
      <c r="F65" s="33"/>
      <c r="G65" s="33"/>
      <c r="H65" s="73"/>
      <c r="I65" s="33"/>
      <c r="J65" s="72"/>
      <c r="K65" s="33"/>
      <c r="L65" s="33"/>
      <c r="M65" s="33"/>
      <c r="N65" s="33"/>
      <c r="O65" s="33"/>
      <c r="P65" s="73"/>
      <c r="Q65" s="33"/>
      <c r="R65" s="31"/>
    </row>
    <row r="66">
      <c r="B66" s="28"/>
      <c r="C66" s="33"/>
      <c r="D66" s="72"/>
      <c r="E66" s="33"/>
      <c r="F66" s="33"/>
      <c r="G66" s="33"/>
      <c r="H66" s="73"/>
      <c r="I66" s="33"/>
      <c r="J66" s="72"/>
      <c r="K66" s="33"/>
      <c r="L66" s="33"/>
      <c r="M66" s="33"/>
      <c r="N66" s="33"/>
      <c r="O66" s="33"/>
      <c r="P66" s="73"/>
      <c r="Q66" s="33"/>
      <c r="R66" s="31"/>
    </row>
    <row r="67">
      <c r="B67" s="28"/>
      <c r="C67" s="33"/>
      <c r="D67" s="72"/>
      <c r="E67" s="33"/>
      <c r="F67" s="33"/>
      <c r="G67" s="33"/>
      <c r="H67" s="73"/>
      <c r="I67" s="33"/>
      <c r="J67" s="72"/>
      <c r="K67" s="33"/>
      <c r="L67" s="33"/>
      <c r="M67" s="33"/>
      <c r="N67" s="33"/>
      <c r="O67" s="33"/>
      <c r="P67" s="73"/>
      <c r="Q67" s="33"/>
      <c r="R67" s="31"/>
    </row>
    <row r="68">
      <c r="B68" s="28"/>
      <c r="C68" s="33"/>
      <c r="D68" s="72"/>
      <c r="E68" s="33"/>
      <c r="F68" s="33"/>
      <c r="G68" s="33"/>
      <c r="H68" s="73"/>
      <c r="I68" s="33"/>
      <c r="J68" s="72"/>
      <c r="K68" s="33"/>
      <c r="L68" s="33"/>
      <c r="M68" s="33"/>
      <c r="N68" s="33"/>
      <c r="O68" s="33"/>
      <c r="P68" s="73"/>
      <c r="Q68" s="33"/>
      <c r="R68" s="31"/>
    </row>
    <row r="69">
      <c r="B69" s="28"/>
      <c r="C69" s="33"/>
      <c r="D69" s="72"/>
      <c r="E69" s="33"/>
      <c r="F69" s="33"/>
      <c r="G69" s="33"/>
      <c r="H69" s="73"/>
      <c r="I69" s="33"/>
      <c r="J69" s="72"/>
      <c r="K69" s="33"/>
      <c r="L69" s="33"/>
      <c r="M69" s="33"/>
      <c r="N69" s="33"/>
      <c r="O69" s="33"/>
      <c r="P69" s="73"/>
      <c r="Q69" s="33"/>
      <c r="R69" s="31"/>
    </row>
    <row r="70" s="1" customFormat="1">
      <c r="B70" s="49"/>
      <c r="C70" s="50"/>
      <c r="D70" s="74" t="s">
        <v>62</v>
      </c>
      <c r="E70" s="75"/>
      <c r="F70" s="75"/>
      <c r="G70" s="76" t="s">
        <v>63</v>
      </c>
      <c r="H70" s="77"/>
      <c r="I70" s="50"/>
      <c r="J70" s="74" t="s">
        <v>62</v>
      </c>
      <c r="K70" s="75"/>
      <c r="L70" s="75"/>
      <c r="M70" s="75"/>
      <c r="N70" s="76" t="s">
        <v>63</v>
      </c>
      <c r="O70" s="75"/>
      <c r="P70" s="77"/>
      <c r="Q70" s="50"/>
      <c r="R70" s="51"/>
    </row>
    <row r="71" s="1" customFormat="1" ht="14.4" customHeight="1">
      <c r="B71" s="78"/>
      <c r="C71" s="79"/>
      <c r="D71" s="79"/>
      <c r="E71" s="79"/>
      <c r="F71" s="79"/>
      <c r="G71" s="79"/>
      <c r="H71" s="79"/>
      <c r="I71" s="79"/>
      <c r="J71" s="79"/>
      <c r="K71" s="79"/>
      <c r="L71" s="79"/>
      <c r="M71" s="79"/>
      <c r="N71" s="79"/>
      <c r="O71" s="79"/>
      <c r="P71" s="79"/>
      <c r="Q71" s="79"/>
      <c r="R71" s="80"/>
    </row>
    <row r="75" s="1" customFormat="1" ht="6.96" customHeight="1">
      <c r="B75" s="171"/>
      <c r="C75" s="172"/>
      <c r="D75" s="172"/>
      <c r="E75" s="172"/>
      <c r="F75" s="172"/>
      <c r="G75" s="172"/>
      <c r="H75" s="172"/>
      <c r="I75" s="172"/>
      <c r="J75" s="172"/>
      <c r="K75" s="172"/>
      <c r="L75" s="172"/>
      <c r="M75" s="172"/>
      <c r="N75" s="172"/>
      <c r="O75" s="172"/>
      <c r="P75" s="172"/>
      <c r="Q75" s="172"/>
      <c r="R75" s="173"/>
    </row>
    <row r="76" s="1" customFormat="1" ht="36.96" customHeight="1">
      <c r="B76" s="49"/>
      <c r="C76" s="29" t="s">
        <v>124</v>
      </c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51"/>
      <c r="T76" s="174"/>
      <c r="U76" s="174"/>
    </row>
    <row r="77" s="1" customFormat="1" ht="6.96" customHeight="1"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1"/>
      <c r="T77" s="174"/>
      <c r="U77" s="174"/>
    </row>
    <row r="78" s="1" customFormat="1" ht="30" customHeight="1">
      <c r="B78" s="49"/>
      <c r="C78" s="40" t="s">
        <v>19</v>
      </c>
      <c r="D78" s="50"/>
      <c r="E78" s="50"/>
      <c r="F78" s="158" t="str">
        <f>F6</f>
        <v>Revitalizace vnitrobloku v Mochovská Praha 14</v>
      </c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50"/>
      <c r="R78" s="51"/>
      <c r="T78" s="174"/>
      <c r="U78" s="174"/>
    </row>
    <row r="79" s="1" customFormat="1" ht="36.96" customHeight="1">
      <c r="B79" s="49"/>
      <c r="C79" s="88" t="s">
        <v>121</v>
      </c>
      <c r="D79" s="50"/>
      <c r="E79" s="50"/>
      <c r="F79" s="90" t="str">
        <f>F7</f>
        <v>SO-04 - Vedlejší rozpočtové náklady</v>
      </c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1"/>
      <c r="T79" s="174"/>
      <c r="U79" s="174"/>
    </row>
    <row r="80" s="1" customFormat="1" ht="6.96" customHeight="1"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1"/>
      <c r="T80" s="174"/>
      <c r="U80" s="174"/>
    </row>
    <row r="81" s="1" customFormat="1" ht="18" customHeight="1">
      <c r="B81" s="49"/>
      <c r="C81" s="40" t="s">
        <v>25</v>
      </c>
      <c r="D81" s="50"/>
      <c r="E81" s="50"/>
      <c r="F81" s="35" t="str">
        <f>F9</f>
        <v>Praha 14</v>
      </c>
      <c r="G81" s="50"/>
      <c r="H81" s="50"/>
      <c r="I81" s="50"/>
      <c r="J81" s="50"/>
      <c r="K81" s="40" t="s">
        <v>27</v>
      </c>
      <c r="L81" s="50"/>
      <c r="M81" s="93" t="str">
        <f>IF(O9="","",O9)</f>
        <v>9. 7. 2018</v>
      </c>
      <c r="N81" s="93"/>
      <c r="O81" s="93"/>
      <c r="P81" s="93"/>
      <c r="Q81" s="50"/>
      <c r="R81" s="51"/>
      <c r="T81" s="174"/>
      <c r="U81" s="174"/>
    </row>
    <row r="82" s="1" customFormat="1" ht="6.96" customHeight="1"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1"/>
      <c r="T82" s="174"/>
      <c r="U82" s="174"/>
    </row>
    <row r="83" s="1" customFormat="1">
      <c r="B83" s="49"/>
      <c r="C83" s="40" t="s">
        <v>33</v>
      </c>
      <c r="D83" s="50"/>
      <c r="E83" s="50"/>
      <c r="F83" s="35" t="str">
        <f>E12</f>
        <v xml:space="preserve"> </v>
      </c>
      <c r="G83" s="50"/>
      <c r="H83" s="50"/>
      <c r="I83" s="50"/>
      <c r="J83" s="50"/>
      <c r="K83" s="40" t="s">
        <v>40</v>
      </c>
      <c r="L83" s="50"/>
      <c r="M83" s="35" t="str">
        <f>E18</f>
        <v>MO Atelier s.r.o.</v>
      </c>
      <c r="N83" s="35"/>
      <c r="O83" s="35"/>
      <c r="P83" s="35"/>
      <c r="Q83" s="35"/>
      <c r="R83" s="51"/>
      <c r="T83" s="174"/>
      <c r="U83" s="174"/>
    </row>
    <row r="84" s="1" customFormat="1" ht="14.4" customHeight="1">
      <c r="B84" s="49"/>
      <c r="C84" s="40" t="s">
        <v>38</v>
      </c>
      <c r="D84" s="50"/>
      <c r="E84" s="50"/>
      <c r="F84" s="35" t="str">
        <f>IF(E15="","",E15)</f>
        <v>Vyplň údaj</v>
      </c>
      <c r="G84" s="50"/>
      <c r="H84" s="50"/>
      <c r="I84" s="50"/>
      <c r="J84" s="50"/>
      <c r="K84" s="40" t="s">
        <v>43</v>
      </c>
      <c r="L84" s="50"/>
      <c r="M84" s="35" t="str">
        <f>E21</f>
        <v>Zdeněk Drda</v>
      </c>
      <c r="N84" s="35"/>
      <c r="O84" s="35"/>
      <c r="P84" s="35"/>
      <c r="Q84" s="35"/>
      <c r="R84" s="51"/>
      <c r="T84" s="174"/>
      <c r="U84" s="174"/>
    </row>
    <row r="85" s="1" customFormat="1" ht="10.32" customHeigh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1"/>
      <c r="T85" s="174"/>
      <c r="U85" s="174"/>
    </row>
    <row r="86" s="1" customFormat="1" ht="29.28" customHeight="1">
      <c r="B86" s="49"/>
      <c r="C86" s="175" t="s">
        <v>125</v>
      </c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75" t="s">
        <v>126</v>
      </c>
      <c r="O86" s="154"/>
      <c r="P86" s="154"/>
      <c r="Q86" s="154"/>
      <c r="R86" s="51"/>
      <c r="T86" s="174"/>
      <c r="U86" s="174"/>
    </row>
    <row r="87" s="1" customFormat="1" ht="10.32" customHeight="1">
      <c r="B87" s="49"/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1"/>
      <c r="T87" s="174"/>
      <c r="U87" s="174"/>
    </row>
    <row r="88" s="1" customFormat="1" ht="29.28" customHeight="1">
      <c r="B88" s="49"/>
      <c r="C88" s="176" t="s">
        <v>127</v>
      </c>
      <c r="D88" s="50"/>
      <c r="E88" s="50"/>
      <c r="F88" s="50"/>
      <c r="G88" s="50"/>
      <c r="H88" s="50"/>
      <c r="I88" s="50"/>
      <c r="J88" s="50"/>
      <c r="K88" s="50"/>
      <c r="L88" s="50"/>
      <c r="M88" s="50"/>
      <c r="N88" s="116">
        <f>N120</f>
        <v>0</v>
      </c>
      <c r="O88" s="177"/>
      <c r="P88" s="177"/>
      <c r="Q88" s="177"/>
      <c r="R88" s="51"/>
      <c r="T88" s="174"/>
      <c r="U88" s="174"/>
      <c r="AU88" s="24" t="s">
        <v>128</v>
      </c>
    </row>
    <row r="89" s="6" customFormat="1" ht="24.96" customHeight="1">
      <c r="B89" s="178"/>
      <c r="C89" s="179"/>
      <c r="D89" s="180" t="s">
        <v>681</v>
      </c>
      <c r="E89" s="179"/>
      <c r="F89" s="179"/>
      <c r="G89" s="179"/>
      <c r="H89" s="179"/>
      <c r="I89" s="179"/>
      <c r="J89" s="179"/>
      <c r="K89" s="179"/>
      <c r="L89" s="179"/>
      <c r="M89" s="179"/>
      <c r="N89" s="181">
        <f>N121</f>
        <v>0</v>
      </c>
      <c r="O89" s="179"/>
      <c r="P89" s="179"/>
      <c r="Q89" s="179"/>
      <c r="R89" s="182"/>
      <c r="T89" s="183"/>
      <c r="U89" s="183"/>
    </row>
    <row r="90" s="7" customFormat="1" ht="19.92" customHeight="1">
      <c r="B90" s="184"/>
      <c r="C90" s="185"/>
      <c r="D90" s="139" t="s">
        <v>682</v>
      </c>
      <c r="E90" s="185"/>
      <c r="F90" s="185"/>
      <c r="G90" s="185"/>
      <c r="H90" s="185"/>
      <c r="I90" s="185"/>
      <c r="J90" s="185"/>
      <c r="K90" s="185"/>
      <c r="L90" s="185"/>
      <c r="M90" s="185"/>
      <c r="N90" s="141">
        <f>N122</f>
        <v>0</v>
      </c>
      <c r="O90" s="185"/>
      <c r="P90" s="185"/>
      <c r="Q90" s="185"/>
      <c r="R90" s="186"/>
      <c r="T90" s="187"/>
      <c r="U90" s="187"/>
    </row>
    <row r="91" s="7" customFormat="1" ht="19.92" customHeight="1">
      <c r="B91" s="184"/>
      <c r="C91" s="185"/>
      <c r="D91" s="139" t="s">
        <v>683</v>
      </c>
      <c r="E91" s="185"/>
      <c r="F91" s="185"/>
      <c r="G91" s="185"/>
      <c r="H91" s="185"/>
      <c r="I91" s="185"/>
      <c r="J91" s="185"/>
      <c r="K91" s="185"/>
      <c r="L91" s="185"/>
      <c r="M91" s="185"/>
      <c r="N91" s="141">
        <f>N130</f>
        <v>0</v>
      </c>
      <c r="O91" s="185"/>
      <c r="P91" s="185"/>
      <c r="Q91" s="185"/>
      <c r="R91" s="186"/>
      <c r="T91" s="187"/>
      <c r="U91" s="187"/>
    </row>
    <row r="92" s="7" customFormat="1" ht="19.92" customHeight="1">
      <c r="B92" s="184"/>
      <c r="C92" s="185"/>
      <c r="D92" s="139" t="s">
        <v>684</v>
      </c>
      <c r="E92" s="185"/>
      <c r="F92" s="185"/>
      <c r="G92" s="185"/>
      <c r="H92" s="185"/>
      <c r="I92" s="185"/>
      <c r="J92" s="185"/>
      <c r="K92" s="185"/>
      <c r="L92" s="185"/>
      <c r="M92" s="185"/>
      <c r="N92" s="141">
        <f>N133</f>
        <v>0</v>
      </c>
      <c r="O92" s="185"/>
      <c r="P92" s="185"/>
      <c r="Q92" s="185"/>
      <c r="R92" s="186"/>
      <c r="T92" s="187"/>
      <c r="U92" s="187"/>
    </row>
    <row r="93" s="6" customFormat="1" ht="21.84" customHeight="1">
      <c r="B93" s="178"/>
      <c r="C93" s="179"/>
      <c r="D93" s="180" t="s">
        <v>136</v>
      </c>
      <c r="E93" s="179"/>
      <c r="F93" s="179"/>
      <c r="G93" s="179"/>
      <c r="H93" s="179"/>
      <c r="I93" s="179"/>
      <c r="J93" s="179"/>
      <c r="K93" s="179"/>
      <c r="L93" s="179"/>
      <c r="M93" s="179"/>
      <c r="N93" s="188">
        <f>N139</f>
        <v>0</v>
      </c>
      <c r="O93" s="179"/>
      <c r="P93" s="179"/>
      <c r="Q93" s="179"/>
      <c r="R93" s="182"/>
      <c r="T93" s="183"/>
      <c r="U93" s="183"/>
    </row>
    <row r="94" s="1" customFormat="1" ht="21.84" customHeight="1">
      <c r="B94" s="49"/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1"/>
      <c r="T94" s="174"/>
      <c r="U94" s="174"/>
    </row>
    <row r="95" s="1" customFormat="1" ht="29.28" customHeight="1">
      <c r="B95" s="49"/>
      <c r="C95" s="176" t="s">
        <v>137</v>
      </c>
      <c r="D95" s="50"/>
      <c r="E95" s="50"/>
      <c r="F95" s="50"/>
      <c r="G95" s="50"/>
      <c r="H95" s="50"/>
      <c r="I95" s="50"/>
      <c r="J95" s="50"/>
      <c r="K95" s="50"/>
      <c r="L95" s="50"/>
      <c r="M95" s="50"/>
      <c r="N95" s="177">
        <f>ROUND(N96+N97+N98+N99+N100+N101,2)</f>
        <v>0</v>
      </c>
      <c r="O95" s="189"/>
      <c r="P95" s="189"/>
      <c r="Q95" s="189"/>
      <c r="R95" s="51"/>
      <c r="T95" s="190"/>
      <c r="U95" s="191" t="s">
        <v>50</v>
      </c>
    </row>
    <row r="96" s="1" customFormat="1" ht="18" customHeight="1">
      <c r="B96" s="49"/>
      <c r="C96" s="50"/>
      <c r="D96" s="146" t="s">
        <v>138</v>
      </c>
      <c r="E96" s="139"/>
      <c r="F96" s="139"/>
      <c r="G96" s="139"/>
      <c r="H96" s="139"/>
      <c r="I96" s="50"/>
      <c r="J96" s="50"/>
      <c r="K96" s="50"/>
      <c r="L96" s="50"/>
      <c r="M96" s="50"/>
      <c r="N96" s="140">
        <f>ROUND(N88*T96,2)</f>
        <v>0</v>
      </c>
      <c r="O96" s="141"/>
      <c r="P96" s="141"/>
      <c r="Q96" s="141"/>
      <c r="R96" s="51"/>
      <c r="S96" s="192"/>
      <c r="T96" s="193"/>
      <c r="U96" s="194" t="s">
        <v>51</v>
      </c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  <c r="AF96" s="192"/>
      <c r="AG96" s="192"/>
      <c r="AH96" s="192"/>
      <c r="AI96" s="192"/>
      <c r="AJ96" s="192"/>
      <c r="AK96" s="192"/>
      <c r="AL96" s="192"/>
      <c r="AM96" s="192"/>
      <c r="AN96" s="192"/>
      <c r="AO96" s="192"/>
      <c r="AP96" s="192"/>
      <c r="AQ96" s="192"/>
      <c r="AR96" s="192"/>
      <c r="AS96" s="192"/>
      <c r="AT96" s="192"/>
      <c r="AU96" s="192"/>
      <c r="AV96" s="192"/>
      <c r="AW96" s="192"/>
      <c r="AX96" s="192"/>
      <c r="AY96" s="195" t="s">
        <v>139</v>
      </c>
      <c r="AZ96" s="192"/>
      <c r="BA96" s="192"/>
      <c r="BB96" s="192"/>
      <c r="BC96" s="192"/>
      <c r="BD96" s="192"/>
      <c r="BE96" s="196">
        <f>IF(U96="základní",N96,0)</f>
        <v>0</v>
      </c>
      <c r="BF96" s="196">
        <f>IF(U96="snížená",N96,0)</f>
        <v>0</v>
      </c>
      <c r="BG96" s="196">
        <f>IF(U96="zákl. přenesená",N96,0)</f>
        <v>0</v>
      </c>
      <c r="BH96" s="196">
        <f>IF(U96="sníž. přenesená",N96,0)</f>
        <v>0</v>
      </c>
      <c r="BI96" s="196">
        <f>IF(U96="nulová",N96,0)</f>
        <v>0</v>
      </c>
      <c r="BJ96" s="195" t="s">
        <v>94</v>
      </c>
      <c r="BK96" s="192"/>
      <c r="BL96" s="192"/>
      <c r="BM96" s="192"/>
    </row>
    <row r="97" s="1" customFormat="1" ht="18" customHeight="1">
      <c r="B97" s="49"/>
      <c r="C97" s="50"/>
      <c r="D97" s="146" t="s">
        <v>140</v>
      </c>
      <c r="E97" s="139"/>
      <c r="F97" s="139"/>
      <c r="G97" s="139"/>
      <c r="H97" s="139"/>
      <c r="I97" s="50"/>
      <c r="J97" s="50"/>
      <c r="K97" s="50"/>
      <c r="L97" s="50"/>
      <c r="M97" s="50"/>
      <c r="N97" s="140">
        <f>ROUND(N88*T97,2)</f>
        <v>0</v>
      </c>
      <c r="O97" s="141"/>
      <c r="P97" s="141"/>
      <c r="Q97" s="141"/>
      <c r="R97" s="51"/>
      <c r="S97" s="192"/>
      <c r="T97" s="193"/>
      <c r="U97" s="194" t="s">
        <v>51</v>
      </c>
      <c r="V97" s="192"/>
      <c r="W97" s="192"/>
      <c r="X97" s="192"/>
      <c r="Y97" s="192"/>
      <c r="Z97" s="192"/>
      <c r="AA97" s="192"/>
      <c r="AB97" s="192"/>
      <c r="AC97" s="192"/>
      <c r="AD97" s="192"/>
      <c r="AE97" s="192"/>
      <c r="AF97" s="192"/>
      <c r="AG97" s="192"/>
      <c r="AH97" s="192"/>
      <c r="AI97" s="192"/>
      <c r="AJ97" s="192"/>
      <c r="AK97" s="192"/>
      <c r="AL97" s="192"/>
      <c r="AM97" s="192"/>
      <c r="AN97" s="192"/>
      <c r="AO97" s="192"/>
      <c r="AP97" s="192"/>
      <c r="AQ97" s="192"/>
      <c r="AR97" s="192"/>
      <c r="AS97" s="192"/>
      <c r="AT97" s="192"/>
      <c r="AU97" s="192"/>
      <c r="AV97" s="192"/>
      <c r="AW97" s="192"/>
      <c r="AX97" s="192"/>
      <c r="AY97" s="195" t="s">
        <v>139</v>
      </c>
      <c r="AZ97" s="192"/>
      <c r="BA97" s="192"/>
      <c r="BB97" s="192"/>
      <c r="BC97" s="192"/>
      <c r="BD97" s="192"/>
      <c r="BE97" s="196">
        <f>IF(U97="základní",N97,0)</f>
        <v>0</v>
      </c>
      <c r="BF97" s="196">
        <f>IF(U97="snížená",N97,0)</f>
        <v>0</v>
      </c>
      <c r="BG97" s="196">
        <f>IF(U97="zákl. přenesená",N97,0)</f>
        <v>0</v>
      </c>
      <c r="BH97" s="196">
        <f>IF(U97="sníž. přenesená",N97,0)</f>
        <v>0</v>
      </c>
      <c r="BI97" s="196">
        <f>IF(U97="nulová",N97,0)</f>
        <v>0</v>
      </c>
      <c r="BJ97" s="195" t="s">
        <v>94</v>
      </c>
      <c r="BK97" s="192"/>
      <c r="BL97" s="192"/>
      <c r="BM97" s="192"/>
    </row>
    <row r="98" s="1" customFormat="1" ht="18" customHeight="1">
      <c r="B98" s="49"/>
      <c r="C98" s="50"/>
      <c r="D98" s="146" t="s">
        <v>141</v>
      </c>
      <c r="E98" s="139"/>
      <c r="F98" s="139"/>
      <c r="G98" s="139"/>
      <c r="H98" s="139"/>
      <c r="I98" s="50"/>
      <c r="J98" s="50"/>
      <c r="K98" s="50"/>
      <c r="L98" s="50"/>
      <c r="M98" s="50"/>
      <c r="N98" s="140">
        <f>ROUND(N88*T98,2)</f>
        <v>0</v>
      </c>
      <c r="O98" s="141"/>
      <c r="P98" s="141"/>
      <c r="Q98" s="141"/>
      <c r="R98" s="51"/>
      <c r="S98" s="192"/>
      <c r="T98" s="193"/>
      <c r="U98" s="194" t="s">
        <v>51</v>
      </c>
      <c r="V98" s="192"/>
      <c r="W98" s="192"/>
      <c r="X98" s="192"/>
      <c r="Y98" s="192"/>
      <c r="Z98" s="192"/>
      <c r="AA98" s="192"/>
      <c r="AB98" s="192"/>
      <c r="AC98" s="192"/>
      <c r="AD98" s="192"/>
      <c r="AE98" s="192"/>
      <c r="AF98" s="192"/>
      <c r="AG98" s="192"/>
      <c r="AH98" s="192"/>
      <c r="AI98" s="192"/>
      <c r="AJ98" s="192"/>
      <c r="AK98" s="192"/>
      <c r="AL98" s="192"/>
      <c r="AM98" s="192"/>
      <c r="AN98" s="192"/>
      <c r="AO98" s="192"/>
      <c r="AP98" s="192"/>
      <c r="AQ98" s="192"/>
      <c r="AR98" s="192"/>
      <c r="AS98" s="192"/>
      <c r="AT98" s="192"/>
      <c r="AU98" s="192"/>
      <c r="AV98" s="192"/>
      <c r="AW98" s="192"/>
      <c r="AX98" s="192"/>
      <c r="AY98" s="195" t="s">
        <v>139</v>
      </c>
      <c r="AZ98" s="192"/>
      <c r="BA98" s="192"/>
      <c r="BB98" s="192"/>
      <c r="BC98" s="192"/>
      <c r="BD98" s="192"/>
      <c r="BE98" s="196">
        <f>IF(U98="základní",N98,0)</f>
        <v>0</v>
      </c>
      <c r="BF98" s="196">
        <f>IF(U98="snížená",N98,0)</f>
        <v>0</v>
      </c>
      <c r="BG98" s="196">
        <f>IF(U98="zákl. přenesená",N98,0)</f>
        <v>0</v>
      </c>
      <c r="BH98" s="196">
        <f>IF(U98="sníž. přenesená",N98,0)</f>
        <v>0</v>
      </c>
      <c r="BI98" s="196">
        <f>IF(U98="nulová",N98,0)</f>
        <v>0</v>
      </c>
      <c r="BJ98" s="195" t="s">
        <v>94</v>
      </c>
      <c r="BK98" s="192"/>
      <c r="BL98" s="192"/>
      <c r="BM98" s="192"/>
    </row>
    <row r="99" s="1" customFormat="1" ht="18" customHeight="1">
      <c r="B99" s="49"/>
      <c r="C99" s="50"/>
      <c r="D99" s="146" t="s">
        <v>142</v>
      </c>
      <c r="E99" s="139"/>
      <c r="F99" s="139"/>
      <c r="G99" s="139"/>
      <c r="H99" s="139"/>
      <c r="I99" s="50"/>
      <c r="J99" s="50"/>
      <c r="K99" s="50"/>
      <c r="L99" s="50"/>
      <c r="M99" s="50"/>
      <c r="N99" s="140">
        <f>ROUND(N88*T99,2)</f>
        <v>0</v>
      </c>
      <c r="O99" s="141"/>
      <c r="P99" s="141"/>
      <c r="Q99" s="141"/>
      <c r="R99" s="51"/>
      <c r="S99" s="192"/>
      <c r="T99" s="193"/>
      <c r="U99" s="194" t="s">
        <v>51</v>
      </c>
      <c r="V99" s="192"/>
      <c r="W99" s="192"/>
      <c r="X99" s="192"/>
      <c r="Y99" s="192"/>
      <c r="Z99" s="192"/>
      <c r="AA99" s="192"/>
      <c r="AB99" s="192"/>
      <c r="AC99" s="192"/>
      <c r="AD99" s="192"/>
      <c r="AE99" s="192"/>
      <c r="AF99" s="192"/>
      <c r="AG99" s="192"/>
      <c r="AH99" s="192"/>
      <c r="AI99" s="192"/>
      <c r="AJ99" s="192"/>
      <c r="AK99" s="192"/>
      <c r="AL99" s="192"/>
      <c r="AM99" s="192"/>
      <c r="AN99" s="192"/>
      <c r="AO99" s="192"/>
      <c r="AP99" s="192"/>
      <c r="AQ99" s="192"/>
      <c r="AR99" s="192"/>
      <c r="AS99" s="192"/>
      <c r="AT99" s="192"/>
      <c r="AU99" s="192"/>
      <c r="AV99" s="192"/>
      <c r="AW99" s="192"/>
      <c r="AX99" s="192"/>
      <c r="AY99" s="195" t="s">
        <v>139</v>
      </c>
      <c r="AZ99" s="192"/>
      <c r="BA99" s="192"/>
      <c r="BB99" s="192"/>
      <c r="BC99" s="192"/>
      <c r="BD99" s="192"/>
      <c r="BE99" s="196">
        <f>IF(U99="základní",N99,0)</f>
        <v>0</v>
      </c>
      <c r="BF99" s="196">
        <f>IF(U99="snížená",N99,0)</f>
        <v>0</v>
      </c>
      <c r="BG99" s="196">
        <f>IF(U99="zákl. přenesená",N99,0)</f>
        <v>0</v>
      </c>
      <c r="BH99" s="196">
        <f>IF(U99="sníž. přenesená",N99,0)</f>
        <v>0</v>
      </c>
      <c r="BI99" s="196">
        <f>IF(U99="nulová",N99,0)</f>
        <v>0</v>
      </c>
      <c r="BJ99" s="195" t="s">
        <v>94</v>
      </c>
      <c r="BK99" s="192"/>
      <c r="BL99" s="192"/>
      <c r="BM99" s="192"/>
    </row>
    <row r="100" s="1" customFormat="1" ht="18" customHeight="1">
      <c r="B100" s="49"/>
      <c r="C100" s="50"/>
      <c r="D100" s="146" t="s">
        <v>143</v>
      </c>
      <c r="E100" s="139"/>
      <c r="F100" s="139"/>
      <c r="G100" s="139"/>
      <c r="H100" s="139"/>
      <c r="I100" s="50"/>
      <c r="J100" s="50"/>
      <c r="K100" s="50"/>
      <c r="L100" s="50"/>
      <c r="M100" s="50"/>
      <c r="N100" s="140">
        <f>ROUND(N88*T100,2)</f>
        <v>0</v>
      </c>
      <c r="O100" s="141"/>
      <c r="P100" s="141"/>
      <c r="Q100" s="141"/>
      <c r="R100" s="51"/>
      <c r="S100" s="192"/>
      <c r="T100" s="193"/>
      <c r="U100" s="194" t="s">
        <v>51</v>
      </c>
      <c r="V100" s="192"/>
      <c r="W100" s="192"/>
      <c r="X100" s="192"/>
      <c r="Y100" s="192"/>
      <c r="Z100" s="192"/>
      <c r="AA100" s="192"/>
      <c r="AB100" s="192"/>
      <c r="AC100" s="192"/>
      <c r="AD100" s="192"/>
      <c r="AE100" s="192"/>
      <c r="AF100" s="192"/>
      <c r="AG100" s="192"/>
      <c r="AH100" s="192"/>
      <c r="AI100" s="192"/>
      <c r="AJ100" s="192"/>
      <c r="AK100" s="192"/>
      <c r="AL100" s="192"/>
      <c r="AM100" s="192"/>
      <c r="AN100" s="192"/>
      <c r="AO100" s="192"/>
      <c r="AP100" s="192"/>
      <c r="AQ100" s="192"/>
      <c r="AR100" s="192"/>
      <c r="AS100" s="192"/>
      <c r="AT100" s="192"/>
      <c r="AU100" s="192"/>
      <c r="AV100" s="192"/>
      <c r="AW100" s="192"/>
      <c r="AX100" s="192"/>
      <c r="AY100" s="195" t="s">
        <v>139</v>
      </c>
      <c r="AZ100" s="192"/>
      <c r="BA100" s="192"/>
      <c r="BB100" s="192"/>
      <c r="BC100" s="192"/>
      <c r="BD100" s="192"/>
      <c r="BE100" s="196">
        <f>IF(U100="základní",N100,0)</f>
        <v>0</v>
      </c>
      <c r="BF100" s="196">
        <f>IF(U100="snížená",N100,0)</f>
        <v>0</v>
      </c>
      <c r="BG100" s="196">
        <f>IF(U100="zákl. přenesená",N100,0)</f>
        <v>0</v>
      </c>
      <c r="BH100" s="196">
        <f>IF(U100="sníž. přenesená",N100,0)</f>
        <v>0</v>
      </c>
      <c r="BI100" s="196">
        <f>IF(U100="nulová",N100,0)</f>
        <v>0</v>
      </c>
      <c r="BJ100" s="195" t="s">
        <v>94</v>
      </c>
      <c r="BK100" s="192"/>
      <c r="BL100" s="192"/>
      <c r="BM100" s="192"/>
    </row>
    <row r="101" s="1" customFormat="1" ht="18" customHeight="1">
      <c r="B101" s="49"/>
      <c r="C101" s="50"/>
      <c r="D101" s="139" t="s">
        <v>144</v>
      </c>
      <c r="E101" s="50"/>
      <c r="F101" s="50"/>
      <c r="G101" s="50"/>
      <c r="H101" s="50"/>
      <c r="I101" s="50"/>
      <c r="J101" s="50"/>
      <c r="K101" s="50"/>
      <c r="L101" s="50"/>
      <c r="M101" s="50"/>
      <c r="N101" s="140">
        <f>ROUND(N88*T101,2)</f>
        <v>0</v>
      </c>
      <c r="O101" s="141"/>
      <c r="P101" s="141"/>
      <c r="Q101" s="141"/>
      <c r="R101" s="51"/>
      <c r="S101" s="192"/>
      <c r="T101" s="197"/>
      <c r="U101" s="198" t="s">
        <v>51</v>
      </c>
      <c r="V101" s="192"/>
      <c r="W101" s="192"/>
      <c r="X101" s="192"/>
      <c r="Y101" s="192"/>
      <c r="Z101" s="192"/>
      <c r="AA101" s="192"/>
      <c r="AB101" s="192"/>
      <c r="AC101" s="192"/>
      <c r="AD101" s="192"/>
      <c r="AE101" s="192"/>
      <c r="AF101" s="192"/>
      <c r="AG101" s="192"/>
      <c r="AH101" s="192"/>
      <c r="AI101" s="192"/>
      <c r="AJ101" s="192"/>
      <c r="AK101" s="192"/>
      <c r="AL101" s="192"/>
      <c r="AM101" s="192"/>
      <c r="AN101" s="192"/>
      <c r="AO101" s="192"/>
      <c r="AP101" s="192"/>
      <c r="AQ101" s="192"/>
      <c r="AR101" s="192"/>
      <c r="AS101" s="192"/>
      <c r="AT101" s="192"/>
      <c r="AU101" s="192"/>
      <c r="AV101" s="192"/>
      <c r="AW101" s="192"/>
      <c r="AX101" s="192"/>
      <c r="AY101" s="195" t="s">
        <v>145</v>
      </c>
      <c r="AZ101" s="192"/>
      <c r="BA101" s="192"/>
      <c r="BB101" s="192"/>
      <c r="BC101" s="192"/>
      <c r="BD101" s="192"/>
      <c r="BE101" s="196">
        <f>IF(U101="základní",N101,0)</f>
        <v>0</v>
      </c>
      <c r="BF101" s="196">
        <f>IF(U101="snížená",N101,0)</f>
        <v>0</v>
      </c>
      <c r="BG101" s="196">
        <f>IF(U101="zákl. přenesená",N101,0)</f>
        <v>0</v>
      </c>
      <c r="BH101" s="196">
        <f>IF(U101="sníž. přenesená",N101,0)</f>
        <v>0</v>
      </c>
      <c r="BI101" s="196">
        <f>IF(U101="nulová",N101,0)</f>
        <v>0</v>
      </c>
      <c r="BJ101" s="195" t="s">
        <v>94</v>
      </c>
      <c r="BK101" s="192"/>
      <c r="BL101" s="192"/>
      <c r="BM101" s="192"/>
    </row>
    <row r="102" s="1" customFormat="1"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1"/>
      <c r="T102" s="174"/>
      <c r="U102" s="174"/>
    </row>
    <row r="103" s="1" customFormat="1" ht="29.28" customHeight="1">
      <c r="B103" s="49"/>
      <c r="C103" s="153" t="s">
        <v>113</v>
      </c>
      <c r="D103" s="154"/>
      <c r="E103" s="154"/>
      <c r="F103" s="154"/>
      <c r="G103" s="154"/>
      <c r="H103" s="154"/>
      <c r="I103" s="154"/>
      <c r="J103" s="154"/>
      <c r="K103" s="154"/>
      <c r="L103" s="155">
        <f>ROUND(SUM(N88+N95),2)</f>
        <v>0</v>
      </c>
      <c r="M103" s="155"/>
      <c r="N103" s="155"/>
      <c r="O103" s="155"/>
      <c r="P103" s="155"/>
      <c r="Q103" s="155"/>
      <c r="R103" s="51"/>
      <c r="T103" s="174"/>
      <c r="U103" s="174"/>
    </row>
    <row r="104" s="1" customFormat="1" ht="6.96" customHeight="1">
      <c r="B104" s="78"/>
      <c r="C104" s="79"/>
      <c r="D104" s="79"/>
      <c r="E104" s="79"/>
      <c r="F104" s="79"/>
      <c r="G104" s="79"/>
      <c r="H104" s="79"/>
      <c r="I104" s="79"/>
      <c r="J104" s="79"/>
      <c r="K104" s="79"/>
      <c r="L104" s="79"/>
      <c r="M104" s="79"/>
      <c r="N104" s="79"/>
      <c r="O104" s="79"/>
      <c r="P104" s="79"/>
      <c r="Q104" s="79"/>
      <c r="R104" s="80"/>
      <c r="T104" s="174"/>
      <c r="U104" s="174"/>
    </row>
    <row r="108" s="1" customFormat="1" ht="6.96" customHeight="1">
      <c r="B108" s="81"/>
      <c r="C108" s="82"/>
      <c r="D108" s="82"/>
      <c r="E108" s="82"/>
      <c r="F108" s="82"/>
      <c r="G108" s="82"/>
      <c r="H108" s="82"/>
      <c r="I108" s="82"/>
      <c r="J108" s="82"/>
      <c r="K108" s="82"/>
      <c r="L108" s="82"/>
      <c r="M108" s="82"/>
      <c r="N108" s="82"/>
      <c r="O108" s="82"/>
      <c r="P108" s="82"/>
      <c r="Q108" s="82"/>
      <c r="R108" s="83"/>
    </row>
    <row r="109" s="1" customFormat="1" ht="36.96" customHeight="1">
      <c r="B109" s="49"/>
      <c r="C109" s="29" t="s">
        <v>146</v>
      </c>
      <c r="D109" s="50"/>
      <c r="E109" s="50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1"/>
    </row>
    <row r="110" s="1" customFormat="1" ht="6.96" customHeight="1">
      <c r="B110" s="49"/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1"/>
    </row>
    <row r="111" s="1" customFormat="1" ht="30" customHeight="1">
      <c r="B111" s="49"/>
      <c r="C111" s="40" t="s">
        <v>19</v>
      </c>
      <c r="D111" s="50"/>
      <c r="E111" s="50"/>
      <c r="F111" s="158" t="str">
        <f>F6</f>
        <v>Revitalizace vnitrobloku v Mochovská Praha 14</v>
      </c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50"/>
      <c r="R111" s="51"/>
    </row>
    <row r="112" s="1" customFormat="1" ht="36.96" customHeight="1">
      <c r="B112" s="49"/>
      <c r="C112" s="88" t="s">
        <v>121</v>
      </c>
      <c r="D112" s="50"/>
      <c r="E112" s="50"/>
      <c r="F112" s="90" t="str">
        <f>F7</f>
        <v>SO-04 - Vedlejší rozpočtové náklady</v>
      </c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1"/>
    </row>
    <row r="113" s="1" customFormat="1" ht="6.96" customHeight="1"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1"/>
    </row>
    <row r="114" s="1" customFormat="1" ht="18" customHeight="1">
      <c r="B114" s="49"/>
      <c r="C114" s="40" t="s">
        <v>25</v>
      </c>
      <c r="D114" s="50"/>
      <c r="E114" s="50"/>
      <c r="F114" s="35" t="str">
        <f>F9</f>
        <v>Praha 14</v>
      </c>
      <c r="G114" s="50"/>
      <c r="H114" s="50"/>
      <c r="I114" s="50"/>
      <c r="J114" s="50"/>
      <c r="K114" s="40" t="s">
        <v>27</v>
      </c>
      <c r="L114" s="50"/>
      <c r="M114" s="93" t="str">
        <f>IF(O9="","",O9)</f>
        <v>9. 7. 2018</v>
      </c>
      <c r="N114" s="93"/>
      <c r="O114" s="93"/>
      <c r="P114" s="93"/>
      <c r="Q114" s="50"/>
      <c r="R114" s="51"/>
    </row>
    <row r="115" s="1" customFormat="1" ht="6.96" customHeight="1"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1"/>
    </row>
    <row r="116" s="1" customFormat="1">
      <c r="B116" s="49"/>
      <c r="C116" s="40" t="s">
        <v>33</v>
      </c>
      <c r="D116" s="50"/>
      <c r="E116" s="50"/>
      <c r="F116" s="35" t="str">
        <f>E12</f>
        <v xml:space="preserve"> </v>
      </c>
      <c r="G116" s="50"/>
      <c r="H116" s="50"/>
      <c r="I116" s="50"/>
      <c r="J116" s="50"/>
      <c r="K116" s="40" t="s">
        <v>40</v>
      </c>
      <c r="L116" s="50"/>
      <c r="M116" s="35" t="str">
        <f>E18</f>
        <v>MO Atelier s.r.o.</v>
      </c>
      <c r="N116" s="35"/>
      <c r="O116" s="35"/>
      <c r="P116" s="35"/>
      <c r="Q116" s="35"/>
      <c r="R116" s="51"/>
    </row>
    <row r="117" s="1" customFormat="1" ht="14.4" customHeight="1">
      <c r="B117" s="49"/>
      <c r="C117" s="40" t="s">
        <v>38</v>
      </c>
      <c r="D117" s="50"/>
      <c r="E117" s="50"/>
      <c r="F117" s="35" t="str">
        <f>IF(E15="","",E15)</f>
        <v>Vyplň údaj</v>
      </c>
      <c r="G117" s="50"/>
      <c r="H117" s="50"/>
      <c r="I117" s="50"/>
      <c r="J117" s="50"/>
      <c r="K117" s="40" t="s">
        <v>43</v>
      </c>
      <c r="L117" s="50"/>
      <c r="M117" s="35" t="str">
        <f>E21</f>
        <v>Zdeněk Drda</v>
      </c>
      <c r="N117" s="35"/>
      <c r="O117" s="35"/>
      <c r="P117" s="35"/>
      <c r="Q117" s="35"/>
      <c r="R117" s="51"/>
    </row>
    <row r="118" s="1" customFormat="1" ht="10.32" customHeight="1"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1"/>
    </row>
    <row r="119" s="8" customFormat="1" ht="29.28" customHeight="1">
      <c r="B119" s="199"/>
      <c r="C119" s="200" t="s">
        <v>147</v>
      </c>
      <c r="D119" s="201" t="s">
        <v>148</v>
      </c>
      <c r="E119" s="201" t="s">
        <v>68</v>
      </c>
      <c r="F119" s="201" t="s">
        <v>149</v>
      </c>
      <c r="G119" s="201"/>
      <c r="H119" s="201"/>
      <c r="I119" s="201"/>
      <c r="J119" s="201" t="s">
        <v>150</v>
      </c>
      <c r="K119" s="201" t="s">
        <v>151</v>
      </c>
      <c r="L119" s="201" t="s">
        <v>152</v>
      </c>
      <c r="M119" s="201"/>
      <c r="N119" s="201" t="s">
        <v>126</v>
      </c>
      <c r="O119" s="201"/>
      <c r="P119" s="201"/>
      <c r="Q119" s="202"/>
      <c r="R119" s="203"/>
      <c r="T119" s="109" t="s">
        <v>153</v>
      </c>
      <c r="U119" s="110" t="s">
        <v>50</v>
      </c>
      <c r="V119" s="110" t="s">
        <v>154</v>
      </c>
      <c r="W119" s="110" t="s">
        <v>155</v>
      </c>
      <c r="X119" s="110" t="s">
        <v>156</v>
      </c>
      <c r="Y119" s="110" t="s">
        <v>157</v>
      </c>
      <c r="Z119" s="110" t="s">
        <v>158</v>
      </c>
      <c r="AA119" s="111" t="s">
        <v>159</v>
      </c>
    </row>
    <row r="120" s="1" customFormat="1" ht="29.28" customHeight="1">
      <c r="B120" s="49"/>
      <c r="C120" s="113" t="s">
        <v>123</v>
      </c>
      <c r="D120" s="50"/>
      <c r="E120" s="50"/>
      <c r="F120" s="50"/>
      <c r="G120" s="50"/>
      <c r="H120" s="50"/>
      <c r="I120" s="50"/>
      <c r="J120" s="50"/>
      <c r="K120" s="50"/>
      <c r="L120" s="50"/>
      <c r="M120" s="50"/>
      <c r="N120" s="204">
        <f>BK120</f>
        <v>0</v>
      </c>
      <c r="O120" s="205"/>
      <c r="P120" s="205"/>
      <c r="Q120" s="205"/>
      <c r="R120" s="51"/>
      <c r="T120" s="112"/>
      <c r="U120" s="70"/>
      <c r="V120" s="70"/>
      <c r="W120" s="206">
        <f>W121+W139</f>
        <v>0</v>
      </c>
      <c r="X120" s="70"/>
      <c r="Y120" s="206">
        <f>Y121+Y139</f>
        <v>0</v>
      </c>
      <c r="Z120" s="70"/>
      <c r="AA120" s="207">
        <f>AA121+AA139</f>
        <v>0</v>
      </c>
      <c r="AT120" s="24" t="s">
        <v>85</v>
      </c>
      <c r="AU120" s="24" t="s">
        <v>128</v>
      </c>
      <c r="BK120" s="208">
        <f>BK121+BK139</f>
        <v>0</v>
      </c>
    </row>
    <row r="121" s="9" customFormat="1" ht="37.44001" customHeight="1">
      <c r="B121" s="209"/>
      <c r="C121" s="210"/>
      <c r="D121" s="211" t="s">
        <v>681</v>
      </c>
      <c r="E121" s="211"/>
      <c r="F121" s="211"/>
      <c r="G121" s="211"/>
      <c r="H121" s="211"/>
      <c r="I121" s="211"/>
      <c r="J121" s="211"/>
      <c r="K121" s="211"/>
      <c r="L121" s="211"/>
      <c r="M121" s="211"/>
      <c r="N121" s="188">
        <f>BK121</f>
        <v>0</v>
      </c>
      <c r="O121" s="181"/>
      <c r="P121" s="181"/>
      <c r="Q121" s="181"/>
      <c r="R121" s="212"/>
      <c r="T121" s="213"/>
      <c r="U121" s="210"/>
      <c r="V121" s="210"/>
      <c r="W121" s="214">
        <f>W122+W130+W133</f>
        <v>0</v>
      </c>
      <c r="X121" s="210"/>
      <c r="Y121" s="214">
        <f>Y122+Y130+Y133</f>
        <v>0</v>
      </c>
      <c r="Z121" s="210"/>
      <c r="AA121" s="215">
        <f>AA122+AA130+AA133</f>
        <v>0</v>
      </c>
      <c r="AR121" s="216" t="s">
        <v>189</v>
      </c>
      <c r="AT121" s="217" t="s">
        <v>85</v>
      </c>
      <c r="AU121" s="217" t="s">
        <v>86</v>
      </c>
      <c r="AY121" s="216" t="s">
        <v>160</v>
      </c>
      <c r="BK121" s="218">
        <f>BK122+BK130+BK133</f>
        <v>0</v>
      </c>
    </row>
    <row r="122" s="9" customFormat="1" ht="19.92" customHeight="1">
      <c r="B122" s="209"/>
      <c r="C122" s="210"/>
      <c r="D122" s="219" t="s">
        <v>682</v>
      </c>
      <c r="E122" s="219"/>
      <c r="F122" s="219"/>
      <c r="G122" s="219"/>
      <c r="H122" s="219"/>
      <c r="I122" s="219"/>
      <c r="J122" s="219"/>
      <c r="K122" s="219"/>
      <c r="L122" s="219"/>
      <c r="M122" s="219"/>
      <c r="N122" s="220">
        <f>BK122</f>
        <v>0</v>
      </c>
      <c r="O122" s="221"/>
      <c r="P122" s="221"/>
      <c r="Q122" s="221"/>
      <c r="R122" s="212"/>
      <c r="T122" s="213"/>
      <c r="U122" s="210"/>
      <c r="V122" s="210"/>
      <c r="W122" s="214">
        <f>SUM(W123:W129)</f>
        <v>0</v>
      </c>
      <c r="X122" s="210"/>
      <c r="Y122" s="214">
        <f>SUM(Y123:Y129)</f>
        <v>0</v>
      </c>
      <c r="Z122" s="210"/>
      <c r="AA122" s="215">
        <f>SUM(AA123:AA129)</f>
        <v>0</v>
      </c>
      <c r="AR122" s="216" t="s">
        <v>189</v>
      </c>
      <c r="AT122" s="217" t="s">
        <v>85</v>
      </c>
      <c r="AU122" s="217" t="s">
        <v>94</v>
      </c>
      <c r="AY122" s="216" t="s">
        <v>160</v>
      </c>
      <c r="BK122" s="218">
        <f>SUM(BK123:BK129)</f>
        <v>0</v>
      </c>
    </row>
    <row r="123" s="1" customFormat="1" ht="16.5" customHeight="1">
      <c r="B123" s="49"/>
      <c r="C123" s="222" t="s">
        <v>94</v>
      </c>
      <c r="D123" s="222" t="s">
        <v>161</v>
      </c>
      <c r="E123" s="223" t="s">
        <v>685</v>
      </c>
      <c r="F123" s="224" t="s">
        <v>686</v>
      </c>
      <c r="G123" s="224"/>
      <c r="H123" s="224"/>
      <c r="I123" s="224"/>
      <c r="J123" s="225" t="s">
        <v>633</v>
      </c>
      <c r="K123" s="226">
        <v>1</v>
      </c>
      <c r="L123" s="227">
        <v>0</v>
      </c>
      <c r="M123" s="228"/>
      <c r="N123" s="229">
        <f>ROUND(L123*K123,2)</f>
        <v>0</v>
      </c>
      <c r="O123" s="229"/>
      <c r="P123" s="229"/>
      <c r="Q123" s="229"/>
      <c r="R123" s="51"/>
      <c r="T123" s="230" t="s">
        <v>35</v>
      </c>
      <c r="U123" s="59" t="s">
        <v>51</v>
      </c>
      <c r="V123" s="50"/>
      <c r="W123" s="231">
        <f>V123*K123</f>
        <v>0</v>
      </c>
      <c r="X123" s="231">
        <v>0</v>
      </c>
      <c r="Y123" s="231">
        <f>X123*K123</f>
        <v>0</v>
      </c>
      <c r="Z123" s="231">
        <v>0</v>
      </c>
      <c r="AA123" s="232">
        <f>Z123*K123</f>
        <v>0</v>
      </c>
      <c r="AR123" s="24" t="s">
        <v>687</v>
      </c>
      <c r="AT123" s="24" t="s">
        <v>161</v>
      </c>
      <c r="AU123" s="24" t="s">
        <v>119</v>
      </c>
      <c r="AY123" s="24" t="s">
        <v>160</v>
      </c>
      <c r="BE123" s="145">
        <f>IF(U123="základní",N123,0)</f>
        <v>0</v>
      </c>
      <c r="BF123" s="145">
        <f>IF(U123="snížená",N123,0)</f>
        <v>0</v>
      </c>
      <c r="BG123" s="145">
        <f>IF(U123="zákl. přenesená",N123,0)</f>
        <v>0</v>
      </c>
      <c r="BH123" s="145">
        <f>IF(U123="sníž. přenesená",N123,0)</f>
        <v>0</v>
      </c>
      <c r="BI123" s="145">
        <f>IF(U123="nulová",N123,0)</f>
        <v>0</v>
      </c>
      <c r="BJ123" s="24" t="s">
        <v>94</v>
      </c>
      <c r="BK123" s="145">
        <f>ROUND(L123*K123,2)</f>
        <v>0</v>
      </c>
      <c r="BL123" s="24" t="s">
        <v>687</v>
      </c>
      <c r="BM123" s="24" t="s">
        <v>688</v>
      </c>
    </row>
    <row r="124" s="1" customFormat="1" ht="16.5" customHeight="1">
      <c r="B124" s="49"/>
      <c r="C124" s="222" t="s">
        <v>119</v>
      </c>
      <c r="D124" s="222" t="s">
        <v>161</v>
      </c>
      <c r="E124" s="223" t="s">
        <v>689</v>
      </c>
      <c r="F124" s="224" t="s">
        <v>690</v>
      </c>
      <c r="G124" s="224"/>
      <c r="H124" s="224"/>
      <c r="I124" s="224"/>
      <c r="J124" s="225" t="s">
        <v>633</v>
      </c>
      <c r="K124" s="226">
        <v>1</v>
      </c>
      <c r="L124" s="227">
        <v>0</v>
      </c>
      <c r="M124" s="228"/>
      <c r="N124" s="229">
        <f>ROUND(L124*K124,2)</f>
        <v>0</v>
      </c>
      <c r="O124" s="229"/>
      <c r="P124" s="229"/>
      <c r="Q124" s="229"/>
      <c r="R124" s="51"/>
      <c r="T124" s="230" t="s">
        <v>35</v>
      </c>
      <c r="U124" s="59" t="s">
        <v>51</v>
      </c>
      <c r="V124" s="50"/>
      <c r="W124" s="231">
        <f>V124*K124</f>
        <v>0</v>
      </c>
      <c r="X124" s="231">
        <v>0</v>
      </c>
      <c r="Y124" s="231">
        <f>X124*K124</f>
        <v>0</v>
      </c>
      <c r="Z124" s="231">
        <v>0</v>
      </c>
      <c r="AA124" s="232">
        <f>Z124*K124</f>
        <v>0</v>
      </c>
      <c r="AR124" s="24" t="s">
        <v>687</v>
      </c>
      <c r="AT124" s="24" t="s">
        <v>161</v>
      </c>
      <c r="AU124" s="24" t="s">
        <v>119</v>
      </c>
      <c r="AY124" s="24" t="s">
        <v>160</v>
      </c>
      <c r="BE124" s="145">
        <f>IF(U124="základní",N124,0)</f>
        <v>0</v>
      </c>
      <c r="BF124" s="145">
        <f>IF(U124="snížená",N124,0)</f>
        <v>0</v>
      </c>
      <c r="BG124" s="145">
        <f>IF(U124="zákl. přenesená",N124,0)</f>
        <v>0</v>
      </c>
      <c r="BH124" s="145">
        <f>IF(U124="sníž. přenesená",N124,0)</f>
        <v>0</v>
      </c>
      <c r="BI124" s="145">
        <f>IF(U124="nulová",N124,0)</f>
        <v>0</v>
      </c>
      <c r="BJ124" s="24" t="s">
        <v>94</v>
      </c>
      <c r="BK124" s="145">
        <f>ROUND(L124*K124,2)</f>
        <v>0</v>
      </c>
      <c r="BL124" s="24" t="s">
        <v>687</v>
      </c>
      <c r="BM124" s="24" t="s">
        <v>691</v>
      </c>
    </row>
    <row r="125" s="1" customFormat="1" ht="16.5" customHeight="1">
      <c r="B125" s="49"/>
      <c r="C125" s="222" t="s">
        <v>174</v>
      </c>
      <c r="D125" s="222" t="s">
        <v>161</v>
      </c>
      <c r="E125" s="223" t="s">
        <v>692</v>
      </c>
      <c r="F125" s="224" t="s">
        <v>693</v>
      </c>
      <c r="G125" s="224"/>
      <c r="H125" s="224"/>
      <c r="I125" s="224"/>
      <c r="J125" s="225" t="s">
        <v>633</v>
      </c>
      <c r="K125" s="226">
        <v>1</v>
      </c>
      <c r="L125" s="227">
        <v>0</v>
      </c>
      <c r="M125" s="228"/>
      <c r="N125" s="229">
        <f>ROUND(L125*K125,2)</f>
        <v>0</v>
      </c>
      <c r="O125" s="229"/>
      <c r="P125" s="229"/>
      <c r="Q125" s="229"/>
      <c r="R125" s="51"/>
      <c r="T125" s="230" t="s">
        <v>35</v>
      </c>
      <c r="U125" s="59" t="s">
        <v>51</v>
      </c>
      <c r="V125" s="50"/>
      <c r="W125" s="231">
        <f>V125*K125</f>
        <v>0</v>
      </c>
      <c r="X125" s="231">
        <v>0</v>
      </c>
      <c r="Y125" s="231">
        <f>X125*K125</f>
        <v>0</v>
      </c>
      <c r="Z125" s="231">
        <v>0</v>
      </c>
      <c r="AA125" s="232">
        <f>Z125*K125</f>
        <v>0</v>
      </c>
      <c r="AR125" s="24" t="s">
        <v>687</v>
      </c>
      <c r="AT125" s="24" t="s">
        <v>161</v>
      </c>
      <c r="AU125" s="24" t="s">
        <v>119</v>
      </c>
      <c r="AY125" s="24" t="s">
        <v>160</v>
      </c>
      <c r="BE125" s="145">
        <f>IF(U125="základní",N125,0)</f>
        <v>0</v>
      </c>
      <c r="BF125" s="145">
        <f>IF(U125="snížená",N125,0)</f>
        <v>0</v>
      </c>
      <c r="BG125" s="145">
        <f>IF(U125="zákl. přenesená",N125,0)</f>
        <v>0</v>
      </c>
      <c r="BH125" s="145">
        <f>IF(U125="sníž. přenesená",N125,0)</f>
        <v>0</v>
      </c>
      <c r="BI125" s="145">
        <f>IF(U125="nulová",N125,0)</f>
        <v>0</v>
      </c>
      <c r="BJ125" s="24" t="s">
        <v>94</v>
      </c>
      <c r="BK125" s="145">
        <f>ROUND(L125*K125,2)</f>
        <v>0</v>
      </c>
      <c r="BL125" s="24" t="s">
        <v>687</v>
      </c>
      <c r="BM125" s="24" t="s">
        <v>694</v>
      </c>
    </row>
    <row r="126" s="1" customFormat="1" ht="16.5" customHeight="1">
      <c r="B126" s="49"/>
      <c r="C126" s="222" t="s">
        <v>165</v>
      </c>
      <c r="D126" s="222" t="s">
        <v>161</v>
      </c>
      <c r="E126" s="223" t="s">
        <v>695</v>
      </c>
      <c r="F126" s="224" t="s">
        <v>696</v>
      </c>
      <c r="G126" s="224"/>
      <c r="H126" s="224"/>
      <c r="I126" s="224"/>
      <c r="J126" s="225" t="s">
        <v>633</v>
      </c>
      <c r="K126" s="226">
        <v>1</v>
      </c>
      <c r="L126" s="227">
        <v>0</v>
      </c>
      <c r="M126" s="228"/>
      <c r="N126" s="229">
        <f>ROUND(L126*K126,2)</f>
        <v>0</v>
      </c>
      <c r="O126" s="229"/>
      <c r="P126" s="229"/>
      <c r="Q126" s="229"/>
      <c r="R126" s="51"/>
      <c r="T126" s="230" t="s">
        <v>35</v>
      </c>
      <c r="U126" s="59" t="s">
        <v>51</v>
      </c>
      <c r="V126" s="50"/>
      <c r="W126" s="231">
        <f>V126*K126</f>
        <v>0</v>
      </c>
      <c r="X126" s="231">
        <v>0</v>
      </c>
      <c r="Y126" s="231">
        <f>X126*K126</f>
        <v>0</v>
      </c>
      <c r="Z126" s="231">
        <v>0</v>
      </c>
      <c r="AA126" s="232">
        <f>Z126*K126</f>
        <v>0</v>
      </c>
      <c r="AR126" s="24" t="s">
        <v>687</v>
      </c>
      <c r="AT126" s="24" t="s">
        <v>161</v>
      </c>
      <c r="AU126" s="24" t="s">
        <v>119</v>
      </c>
      <c r="AY126" s="24" t="s">
        <v>160</v>
      </c>
      <c r="BE126" s="145">
        <f>IF(U126="základní",N126,0)</f>
        <v>0</v>
      </c>
      <c r="BF126" s="145">
        <f>IF(U126="snížená",N126,0)</f>
        <v>0</v>
      </c>
      <c r="BG126" s="145">
        <f>IF(U126="zákl. přenesená",N126,0)</f>
        <v>0</v>
      </c>
      <c r="BH126" s="145">
        <f>IF(U126="sníž. přenesená",N126,0)</f>
        <v>0</v>
      </c>
      <c r="BI126" s="145">
        <f>IF(U126="nulová",N126,0)</f>
        <v>0</v>
      </c>
      <c r="BJ126" s="24" t="s">
        <v>94</v>
      </c>
      <c r="BK126" s="145">
        <f>ROUND(L126*K126,2)</f>
        <v>0</v>
      </c>
      <c r="BL126" s="24" t="s">
        <v>687</v>
      </c>
      <c r="BM126" s="24" t="s">
        <v>697</v>
      </c>
    </row>
    <row r="127" s="1" customFormat="1" ht="16.5" customHeight="1">
      <c r="B127" s="49"/>
      <c r="C127" s="222" t="s">
        <v>189</v>
      </c>
      <c r="D127" s="222" t="s">
        <v>161</v>
      </c>
      <c r="E127" s="223" t="s">
        <v>698</v>
      </c>
      <c r="F127" s="224" t="s">
        <v>699</v>
      </c>
      <c r="G127" s="224"/>
      <c r="H127" s="224"/>
      <c r="I127" s="224"/>
      <c r="J127" s="225" t="s">
        <v>633</v>
      </c>
      <c r="K127" s="226">
        <v>1</v>
      </c>
      <c r="L127" s="227">
        <v>0</v>
      </c>
      <c r="M127" s="228"/>
      <c r="N127" s="229">
        <f>ROUND(L127*K127,2)</f>
        <v>0</v>
      </c>
      <c r="O127" s="229"/>
      <c r="P127" s="229"/>
      <c r="Q127" s="229"/>
      <c r="R127" s="51"/>
      <c r="T127" s="230" t="s">
        <v>35</v>
      </c>
      <c r="U127" s="59" t="s">
        <v>51</v>
      </c>
      <c r="V127" s="50"/>
      <c r="W127" s="231">
        <f>V127*K127</f>
        <v>0</v>
      </c>
      <c r="X127" s="231">
        <v>0</v>
      </c>
      <c r="Y127" s="231">
        <f>X127*K127</f>
        <v>0</v>
      </c>
      <c r="Z127" s="231">
        <v>0</v>
      </c>
      <c r="AA127" s="232">
        <f>Z127*K127</f>
        <v>0</v>
      </c>
      <c r="AR127" s="24" t="s">
        <v>687</v>
      </c>
      <c r="AT127" s="24" t="s">
        <v>161</v>
      </c>
      <c r="AU127" s="24" t="s">
        <v>119</v>
      </c>
      <c r="AY127" s="24" t="s">
        <v>160</v>
      </c>
      <c r="BE127" s="145">
        <f>IF(U127="základní",N127,0)</f>
        <v>0</v>
      </c>
      <c r="BF127" s="145">
        <f>IF(U127="snížená",N127,0)</f>
        <v>0</v>
      </c>
      <c r="BG127" s="145">
        <f>IF(U127="zákl. přenesená",N127,0)</f>
        <v>0</v>
      </c>
      <c r="BH127" s="145">
        <f>IF(U127="sníž. přenesená",N127,0)</f>
        <v>0</v>
      </c>
      <c r="BI127" s="145">
        <f>IF(U127="nulová",N127,0)</f>
        <v>0</v>
      </c>
      <c r="BJ127" s="24" t="s">
        <v>94</v>
      </c>
      <c r="BK127" s="145">
        <f>ROUND(L127*K127,2)</f>
        <v>0</v>
      </c>
      <c r="BL127" s="24" t="s">
        <v>687</v>
      </c>
      <c r="BM127" s="24" t="s">
        <v>700</v>
      </c>
    </row>
    <row r="128" s="1" customFormat="1" ht="16.5" customHeight="1">
      <c r="B128" s="49"/>
      <c r="C128" s="222" t="s">
        <v>206</v>
      </c>
      <c r="D128" s="222" t="s">
        <v>161</v>
      </c>
      <c r="E128" s="223" t="s">
        <v>701</v>
      </c>
      <c r="F128" s="224" t="s">
        <v>702</v>
      </c>
      <c r="G128" s="224"/>
      <c r="H128" s="224"/>
      <c r="I128" s="224"/>
      <c r="J128" s="225" t="s">
        <v>633</v>
      </c>
      <c r="K128" s="226">
        <v>1</v>
      </c>
      <c r="L128" s="227">
        <v>0</v>
      </c>
      <c r="M128" s="228"/>
      <c r="N128" s="229">
        <f>ROUND(L128*K128,2)</f>
        <v>0</v>
      </c>
      <c r="O128" s="229"/>
      <c r="P128" s="229"/>
      <c r="Q128" s="229"/>
      <c r="R128" s="51"/>
      <c r="T128" s="230" t="s">
        <v>35</v>
      </c>
      <c r="U128" s="59" t="s">
        <v>51</v>
      </c>
      <c r="V128" s="50"/>
      <c r="W128" s="231">
        <f>V128*K128</f>
        <v>0</v>
      </c>
      <c r="X128" s="231">
        <v>0</v>
      </c>
      <c r="Y128" s="231">
        <f>X128*K128</f>
        <v>0</v>
      </c>
      <c r="Z128" s="231">
        <v>0</v>
      </c>
      <c r="AA128" s="232">
        <f>Z128*K128</f>
        <v>0</v>
      </c>
      <c r="AR128" s="24" t="s">
        <v>687</v>
      </c>
      <c r="AT128" s="24" t="s">
        <v>161</v>
      </c>
      <c r="AU128" s="24" t="s">
        <v>119</v>
      </c>
      <c r="AY128" s="24" t="s">
        <v>160</v>
      </c>
      <c r="BE128" s="145">
        <f>IF(U128="základní",N128,0)</f>
        <v>0</v>
      </c>
      <c r="BF128" s="145">
        <f>IF(U128="snížená",N128,0)</f>
        <v>0</v>
      </c>
      <c r="BG128" s="145">
        <f>IF(U128="zákl. přenesená",N128,0)</f>
        <v>0</v>
      </c>
      <c r="BH128" s="145">
        <f>IF(U128="sníž. přenesená",N128,0)</f>
        <v>0</v>
      </c>
      <c r="BI128" s="145">
        <f>IF(U128="nulová",N128,0)</f>
        <v>0</v>
      </c>
      <c r="BJ128" s="24" t="s">
        <v>94</v>
      </c>
      <c r="BK128" s="145">
        <f>ROUND(L128*K128,2)</f>
        <v>0</v>
      </c>
      <c r="BL128" s="24" t="s">
        <v>687</v>
      </c>
      <c r="BM128" s="24" t="s">
        <v>703</v>
      </c>
    </row>
    <row r="129" s="1" customFormat="1" ht="16.5" customHeight="1">
      <c r="B129" s="49"/>
      <c r="C129" s="222" t="s">
        <v>215</v>
      </c>
      <c r="D129" s="222" t="s">
        <v>161</v>
      </c>
      <c r="E129" s="223" t="s">
        <v>704</v>
      </c>
      <c r="F129" s="224" t="s">
        <v>705</v>
      </c>
      <c r="G129" s="224"/>
      <c r="H129" s="224"/>
      <c r="I129" s="224"/>
      <c r="J129" s="225" t="s">
        <v>633</v>
      </c>
      <c r="K129" s="226">
        <v>1</v>
      </c>
      <c r="L129" s="227">
        <v>0</v>
      </c>
      <c r="M129" s="228"/>
      <c r="N129" s="229">
        <f>ROUND(L129*K129,2)</f>
        <v>0</v>
      </c>
      <c r="O129" s="229"/>
      <c r="P129" s="229"/>
      <c r="Q129" s="229"/>
      <c r="R129" s="51"/>
      <c r="T129" s="230" t="s">
        <v>35</v>
      </c>
      <c r="U129" s="59" t="s">
        <v>51</v>
      </c>
      <c r="V129" s="50"/>
      <c r="W129" s="231">
        <f>V129*K129</f>
        <v>0</v>
      </c>
      <c r="X129" s="231">
        <v>0</v>
      </c>
      <c r="Y129" s="231">
        <f>X129*K129</f>
        <v>0</v>
      </c>
      <c r="Z129" s="231">
        <v>0</v>
      </c>
      <c r="AA129" s="232">
        <f>Z129*K129</f>
        <v>0</v>
      </c>
      <c r="AR129" s="24" t="s">
        <v>687</v>
      </c>
      <c r="AT129" s="24" t="s">
        <v>161</v>
      </c>
      <c r="AU129" s="24" t="s">
        <v>119</v>
      </c>
      <c r="AY129" s="24" t="s">
        <v>160</v>
      </c>
      <c r="BE129" s="145">
        <f>IF(U129="základní",N129,0)</f>
        <v>0</v>
      </c>
      <c r="BF129" s="145">
        <f>IF(U129="snížená",N129,0)</f>
        <v>0</v>
      </c>
      <c r="BG129" s="145">
        <f>IF(U129="zákl. přenesená",N129,0)</f>
        <v>0</v>
      </c>
      <c r="BH129" s="145">
        <f>IF(U129="sníž. přenesená",N129,0)</f>
        <v>0</v>
      </c>
      <c r="BI129" s="145">
        <f>IF(U129="nulová",N129,0)</f>
        <v>0</v>
      </c>
      <c r="BJ129" s="24" t="s">
        <v>94</v>
      </c>
      <c r="BK129" s="145">
        <f>ROUND(L129*K129,2)</f>
        <v>0</v>
      </c>
      <c r="BL129" s="24" t="s">
        <v>687</v>
      </c>
      <c r="BM129" s="24" t="s">
        <v>706</v>
      </c>
    </row>
    <row r="130" s="9" customFormat="1" ht="29.88" customHeight="1">
      <c r="B130" s="209"/>
      <c r="C130" s="210"/>
      <c r="D130" s="219" t="s">
        <v>683</v>
      </c>
      <c r="E130" s="219"/>
      <c r="F130" s="219"/>
      <c r="G130" s="219"/>
      <c r="H130" s="219"/>
      <c r="I130" s="219"/>
      <c r="J130" s="219"/>
      <c r="K130" s="219"/>
      <c r="L130" s="219"/>
      <c r="M130" s="219"/>
      <c r="N130" s="281">
        <f>BK130</f>
        <v>0</v>
      </c>
      <c r="O130" s="282"/>
      <c r="P130" s="282"/>
      <c r="Q130" s="282"/>
      <c r="R130" s="212"/>
      <c r="T130" s="213"/>
      <c r="U130" s="210"/>
      <c r="V130" s="210"/>
      <c r="W130" s="214">
        <f>SUM(W131:W132)</f>
        <v>0</v>
      </c>
      <c r="X130" s="210"/>
      <c r="Y130" s="214">
        <f>SUM(Y131:Y132)</f>
        <v>0</v>
      </c>
      <c r="Z130" s="210"/>
      <c r="AA130" s="215">
        <f>SUM(AA131:AA132)</f>
        <v>0</v>
      </c>
      <c r="AR130" s="216" t="s">
        <v>189</v>
      </c>
      <c r="AT130" s="217" t="s">
        <v>85</v>
      </c>
      <c r="AU130" s="217" t="s">
        <v>94</v>
      </c>
      <c r="AY130" s="216" t="s">
        <v>160</v>
      </c>
      <c r="BK130" s="218">
        <f>SUM(BK131:BK132)</f>
        <v>0</v>
      </c>
    </row>
    <row r="131" s="1" customFormat="1" ht="16.5" customHeight="1">
      <c r="B131" s="49"/>
      <c r="C131" s="222" t="s">
        <v>221</v>
      </c>
      <c r="D131" s="222" t="s">
        <v>161</v>
      </c>
      <c r="E131" s="223" t="s">
        <v>707</v>
      </c>
      <c r="F131" s="224" t="s">
        <v>708</v>
      </c>
      <c r="G131" s="224"/>
      <c r="H131" s="224"/>
      <c r="I131" s="224"/>
      <c r="J131" s="225" t="s">
        <v>633</v>
      </c>
      <c r="K131" s="226">
        <v>1</v>
      </c>
      <c r="L131" s="227">
        <v>0</v>
      </c>
      <c r="M131" s="228"/>
      <c r="N131" s="229">
        <f>ROUND(L131*K131,2)</f>
        <v>0</v>
      </c>
      <c r="O131" s="229"/>
      <c r="P131" s="229"/>
      <c r="Q131" s="229"/>
      <c r="R131" s="51"/>
      <c r="T131" s="230" t="s">
        <v>35</v>
      </c>
      <c r="U131" s="59" t="s">
        <v>51</v>
      </c>
      <c r="V131" s="50"/>
      <c r="W131" s="231">
        <f>V131*K131</f>
        <v>0</v>
      </c>
      <c r="X131" s="231">
        <v>0</v>
      </c>
      <c r="Y131" s="231">
        <f>X131*K131</f>
        <v>0</v>
      </c>
      <c r="Z131" s="231">
        <v>0</v>
      </c>
      <c r="AA131" s="232">
        <f>Z131*K131</f>
        <v>0</v>
      </c>
      <c r="AR131" s="24" t="s">
        <v>687</v>
      </c>
      <c r="AT131" s="24" t="s">
        <v>161</v>
      </c>
      <c r="AU131" s="24" t="s">
        <v>119</v>
      </c>
      <c r="AY131" s="24" t="s">
        <v>160</v>
      </c>
      <c r="BE131" s="145">
        <f>IF(U131="základní",N131,0)</f>
        <v>0</v>
      </c>
      <c r="BF131" s="145">
        <f>IF(U131="snížená",N131,0)</f>
        <v>0</v>
      </c>
      <c r="BG131" s="145">
        <f>IF(U131="zákl. přenesená",N131,0)</f>
        <v>0</v>
      </c>
      <c r="BH131" s="145">
        <f>IF(U131="sníž. přenesená",N131,0)</f>
        <v>0</v>
      </c>
      <c r="BI131" s="145">
        <f>IF(U131="nulová",N131,0)</f>
        <v>0</v>
      </c>
      <c r="BJ131" s="24" t="s">
        <v>94</v>
      </c>
      <c r="BK131" s="145">
        <f>ROUND(L131*K131,2)</f>
        <v>0</v>
      </c>
      <c r="BL131" s="24" t="s">
        <v>687</v>
      </c>
      <c r="BM131" s="24" t="s">
        <v>709</v>
      </c>
    </row>
    <row r="132" s="1" customFormat="1" ht="16.5" customHeight="1">
      <c r="B132" s="49"/>
      <c r="C132" s="222" t="s">
        <v>225</v>
      </c>
      <c r="D132" s="222" t="s">
        <v>161</v>
      </c>
      <c r="E132" s="223" t="s">
        <v>710</v>
      </c>
      <c r="F132" s="224" t="s">
        <v>711</v>
      </c>
      <c r="G132" s="224"/>
      <c r="H132" s="224"/>
      <c r="I132" s="224"/>
      <c r="J132" s="225" t="s">
        <v>633</v>
      </c>
      <c r="K132" s="226">
        <v>1</v>
      </c>
      <c r="L132" s="227">
        <v>0</v>
      </c>
      <c r="M132" s="228"/>
      <c r="N132" s="229">
        <f>ROUND(L132*K132,2)</f>
        <v>0</v>
      </c>
      <c r="O132" s="229"/>
      <c r="P132" s="229"/>
      <c r="Q132" s="229"/>
      <c r="R132" s="51"/>
      <c r="T132" s="230" t="s">
        <v>35</v>
      </c>
      <c r="U132" s="59" t="s">
        <v>51</v>
      </c>
      <c r="V132" s="50"/>
      <c r="W132" s="231">
        <f>V132*K132</f>
        <v>0</v>
      </c>
      <c r="X132" s="231">
        <v>0</v>
      </c>
      <c r="Y132" s="231">
        <f>X132*K132</f>
        <v>0</v>
      </c>
      <c r="Z132" s="231">
        <v>0</v>
      </c>
      <c r="AA132" s="232">
        <f>Z132*K132</f>
        <v>0</v>
      </c>
      <c r="AR132" s="24" t="s">
        <v>687</v>
      </c>
      <c r="AT132" s="24" t="s">
        <v>161</v>
      </c>
      <c r="AU132" s="24" t="s">
        <v>119</v>
      </c>
      <c r="AY132" s="24" t="s">
        <v>160</v>
      </c>
      <c r="BE132" s="145">
        <f>IF(U132="základní",N132,0)</f>
        <v>0</v>
      </c>
      <c r="BF132" s="145">
        <f>IF(U132="snížená",N132,0)</f>
        <v>0</v>
      </c>
      <c r="BG132" s="145">
        <f>IF(U132="zákl. přenesená",N132,0)</f>
        <v>0</v>
      </c>
      <c r="BH132" s="145">
        <f>IF(U132="sníž. přenesená",N132,0)</f>
        <v>0</v>
      </c>
      <c r="BI132" s="145">
        <f>IF(U132="nulová",N132,0)</f>
        <v>0</v>
      </c>
      <c r="BJ132" s="24" t="s">
        <v>94</v>
      </c>
      <c r="BK132" s="145">
        <f>ROUND(L132*K132,2)</f>
        <v>0</v>
      </c>
      <c r="BL132" s="24" t="s">
        <v>687</v>
      </c>
      <c r="BM132" s="24" t="s">
        <v>712</v>
      </c>
    </row>
    <row r="133" s="9" customFormat="1" ht="29.88" customHeight="1">
      <c r="B133" s="209"/>
      <c r="C133" s="210"/>
      <c r="D133" s="219" t="s">
        <v>684</v>
      </c>
      <c r="E133" s="219"/>
      <c r="F133" s="219"/>
      <c r="G133" s="219"/>
      <c r="H133" s="219"/>
      <c r="I133" s="219"/>
      <c r="J133" s="219"/>
      <c r="K133" s="219"/>
      <c r="L133" s="219"/>
      <c r="M133" s="219"/>
      <c r="N133" s="281">
        <f>BK133</f>
        <v>0</v>
      </c>
      <c r="O133" s="282"/>
      <c r="P133" s="282"/>
      <c r="Q133" s="282"/>
      <c r="R133" s="212"/>
      <c r="T133" s="213"/>
      <c r="U133" s="210"/>
      <c r="V133" s="210"/>
      <c r="W133" s="214">
        <f>SUM(W134:W138)</f>
        <v>0</v>
      </c>
      <c r="X133" s="210"/>
      <c r="Y133" s="214">
        <f>SUM(Y134:Y138)</f>
        <v>0</v>
      </c>
      <c r="Z133" s="210"/>
      <c r="AA133" s="215">
        <f>SUM(AA134:AA138)</f>
        <v>0</v>
      </c>
      <c r="AR133" s="216" t="s">
        <v>189</v>
      </c>
      <c r="AT133" s="217" t="s">
        <v>85</v>
      </c>
      <c r="AU133" s="217" t="s">
        <v>94</v>
      </c>
      <c r="AY133" s="216" t="s">
        <v>160</v>
      </c>
      <c r="BK133" s="218">
        <f>SUM(BK134:BK138)</f>
        <v>0</v>
      </c>
    </row>
    <row r="134" s="1" customFormat="1" ht="16.5" customHeight="1">
      <c r="B134" s="49"/>
      <c r="C134" s="222" t="s">
        <v>231</v>
      </c>
      <c r="D134" s="222" t="s">
        <v>161</v>
      </c>
      <c r="E134" s="223" t="s">
        <v>713</v>
      </c>
      <c r="F134" s="224" t="s">
        <v>714</v>
      </c>
      <c r="G134" s="224"/>
      <c r="H134" s="224"/>
      <c r="I134" s="224"/>
      <c r="J134" s="225" t="s">
        <v>633</v>
      </c>
      <c r="K134" s="226">
        <v>1</v>
      </c>
      <c r="L134" s="227">
        <v>0</v>
      </c>
      <c r="M134" s="228"/>
      <c r="N134" s="229">
        <f>ROUND(L134*K134,2)</f>
        <v>0</v>
      </c>
      <c r="O134" s="229"/>
      <c r="P134" s="229"/>
      <c r="Q134" s="229"/>
      <c r="R134" s="51"/>
      <c r="T134" s="230" t="s">
        <v>35</v>
      </c>
      <c r="U134" s="59" t="s">
        <v>51</v>
      </c>
      <c r="V134" s="50"/>
      <c r="W134" s="231">
        <f>V134*K134</f>
        <v>0</v>
      </c>
      <c r="X134" s="231">
        <v>0</v>
      </c>
      <c r="Y134" s="231">
        <f>X134*K134</f>
        <v>0</v>
      </c>
      <c r="Z134" s="231">
        <v>0</v>
      </c>
      <c r="AA134" s="232">
        <f>Z134*K134</f>
        <v>0</v>
      </c>
      <c r="AR134" s="24" t="s">
        <v>687</v>
      </c>
      <c r="AT134" s="24" t="s">
        <v>161</v>
      </c>
      <c r="AU134" s="24" t="s">
        <v>119</v>
      </c>
      <c r="AY134" s="24" t="s">
        <v>160</v>
      </c>
      <c r="BE134" s="145">
        <f>IF(U134="základní",N134,0)</f>
        <v>0</v>
      </c>
      <c r="BF134" s="145">
        <f>IF(U134="snížená",N134,0)</f>
        <v>0</v>
      </c>
      <c r="BG134" s="145">
        <f>IF(U134="zákl. přenesená",N134,0)</f>
        <v>0</v>
      </c>
      <c r="BH134" s="145">
        <f>IF(U134="sníž. přenesená",N134,0)</f>
        <v>0</v>
      </c>
      <c r="BI134" s="145">
        <f>IF(U134="nulová",N134,0)</f>
        <v>0</v>
      </c>
      <c r="BJ134" s="24" t="s">
        <v>94</v>
      </c>
      <c r="BK134" s="145">
        <f>ROUND(L134*K134,2)</f>
        <v>0</v>
      </c>
      <c r="BL134" s="24" t="s">
        <v>687</v>
      </c>
      <c r="BM134" s="24" t="s">
        <v>715</v>
      </c>
    </row>
    <row r="135" s="1" customFormat="1" ht="16.5" customHeight="1">
      <c r="B135" s="49"/>
      <c r="C135" s="222" t="s">
        <v>236</v>
      </c>
      <c r="D135" s="222" t="s">
        <v>161</v>
      </c>
      <c r="E135" s="223" t="s">
        <v>716</v>
      </c>
      <c r="F135" s="224" t="s">
        <v>717</v>
      </c>
      <c r="G135" s="224"/>
      <c r="H135" s="224"/>
      <c r="I135" s="224"/>
      <c r="J135" s="225" t="s">
        <v>633</v>
      </c>
      <c r="K135" s="226">
        <v>1</v>
      </c>
      <c r="L135" s="227">
        <v>0</v>
      </c>
      <c r="M135" s="228"/>
      <c r="N135" s="229">
        <f>ROUND(L135*K135,2)</f>
        <v>0</v>
      </c>
      <c r="O135" s="229"/>
      <c r="P135" s="229"/>
      <c r="Q135" s="229"/>
      <c r="R135" s="51"/>
      <c r="T135" s="230" t="s">
        <v>35</v>
      </c>
      <c r="U135" s="59" t="s">
        <v>51</v>
      </c>
      <c r="V135" s="50"/>
      <c r="W135" s="231">
        <f>V135*K135</f>
        <v>0</v>
      </c>
      <c r="X135" s="231">
        <v>0</v>
      </c>
      <c r="Y135" s="231">
        <f>X135*K135</f>
        <v>0</v>
      </c>
      <c r="Z135" s="231">
        <v>0</v>
      </c>
      <c r="AA135" s="232">
        <f>Z135*K135</f>
        <v>0</v>
      </c>
      <c r="AR135" s="24" t="s">
        <v>687</v>
      </c>
      <c r="AT135" s="24" t="s">
        <v>161</v>
      </c>
      <c r="AU135" s="24" t="s">
        <v>119</v>
      </c>
      <c r="AY135" s="24" t="s">
        <v>160</v>
      </c>
      <c r="BE135" s="145">
        <f>IF(U135="základní",N135,0)</f>
        <v>0</v>
      </c>
      <c r="BF135" s="145">
        <f>IF(U135="snížená",N135,0)</f>
        <v>0</v>
      </c>
      <c r="BG135" s="145">
        <f>IF(U135="zákl. přenesená",N135,0)</f>
        <v>0</v>
      </c>
      <c r="BH135" s="145">
        <f>IF(U135="sníž. přenesená",N135,0)</f>
        <v>0</v>
      </c>
      <c r="BI135" s="145">
        <f>IF(U135="nulová",N135,0)</f>
        <v>0</v>
      </c>
      <c r="BJ135" s="24" t="s">
        <v>94</v>
      </c>
      <c r="BK135" s="145">
        <f>ROUND(L135*K135,2)</f>
        <v>0</v>
      </c>
      <c r="BL135" s="24" t="s">
        <v>687</v>
      </c>
      <c r="BM135" s="24" t="s">
        <v>718</v>
      </c>
    </row>
    <row r="136" s="1" customFormat="1" ht="16.5" customHeight="1">
      <c r="B136" s="49"/>
      <c r="C136" s="222" t="s">
        <v>240</v>
      </c>
      <c r="D136" s="222" t="s">
        <v>161</v>
      </c>
      <c r="E136" s="223" t="s">
        <v>719</v>
      </c>
      <c r="F136" s="224" t="s">
        <v>720</v>
      </c>
      <c r="G136" s="224"/>
      <c r="H136" s="224"/>
      <c r="I136" s="224"/>
      <c r="J136" s="225" t="s">
        <v>633</v>
      </c>
      <c r="K136" s="226">
        <v>1</v>
      </c>
      <c r="L136" s="227">
        <v>0</v>
      </c>
      <c r="M136" s="228"/>
      <c r="N136" s="229">
        <f>ROUND(L136*K136,2)</f>
        <v>0</v>
      </c>
      <c r="O136" s="229"/>
      <c r="P136" s="229"/>
      <c r="Q136" s="229"/>
      <c r="R136" s="51"/>
      <c r="T136" s="230" t="s">
        <v>35</v>
      </c>
      <c r="U136" s="59" t="s">
        <v>51</v>
      </c>
      <c r="V136" s="50"/>
      <c r="W136" s="231">
        <f>V136*K136</f>
        <v>0</v>
      </c>
      <c r="X136" s="231">
        <v>0</v>
      </c>
      <c r="Y136" s="231">
        <f>X136*K136</f>
        <v>0</v>
      </c>
      <c r="Z136" s="231">
        <v>0</v>
      </c>
      <c r="AA136" s="232">
        <f>Z136*K136</f>
        <v>0</v>
      </c>
      <c r="AR136" s="24" t="s">
        <v>687</v>
      </c>
      <c r="AT136" s="24" t="s">
        <v>161</v>
      </c>
      <c r="AU136" s="24" t="s">
        <v>119</v>
      </c>
      <c r="AY136" s="24" t="s">
        <v>160</v>
      </c>
      <c r="BE136" s="145">
        <f>IF(U136="základní",N136,0)</f>
        <v>0</v>
      </c>
      <c r="BF136" s="145">
        <f>IF(U136="snížená",N136,0)</f>
        <v>0</v>
      </c>
      <c r="BG136" s="145">
        <f>IF(U136="zákl. přenesená",N136,0)</f>
        <v>0</v>
      </c>
      <c r="BH136" s="145">
        <f>IF(U136="sníž. přenesená",N136,0)</f>
        <v>0</v>
      </c>
      <c r="BI136" s="145">
        <f>IF(U136="nulová",N136,0)</f>
        <v>0</v>
      </c>
      <c r="BJ136" s="24" t="s">
        <v>94</v>
      </c>
      <c r="BK136" s="145">
        <f>ROUND(L136*K136,2)</f>
        <v>0</v>
      </c>
      <c r="BL136" s="24" t="s">
        <v>687</v>
      </c>
      <c r="BM136" s="24" t="s">
        <v>721</v>
      </c>
    </row>
    <row r="137" s="1" customFormat="1" ht="16.5" customHeight="1">
      <c r="B137" s="49"/>
      <c r="C137" s="222" t="s">
        <v>244</v>
      </c>
      <c r="D137" s="222" t="s">
        <v>161</v>
      </c>
      <c r="E137" s="223" t="s">
        <v>722</v>
      </c>
      <c r="F137" s="224" t="s">
        <v>723</v>
      </c>
      <c r="G137" s="224"/>
      <c r="H137" s="224"/>
      <c r="I137" s="224"/>
      <c r="J137" s="225" t="s">
        <v>633</v>
      </c>
      <c r="K137" s="226">
        <v>1</v>
      </c>
      <c r="L137" s="227">
        <v>0</v>
      </c>
      <c r="M137" s="228"/>
      <c r="N137" s="229">
        <f>ROUND(L137*K137,2)</f>
        <v>0</v>
      </c>
      <c r="O137" s="229"/>
      <c r="P137" s="229"/>
      <c r="Q137" s="229"/>
      <c r="R137" s="51"/>
      <c r="T137" s="230" t="s">
        <v>35</v>
      </c>
      <c r="U137" s="59" t="s">
        <v>51</v>
      </c>
      <c r="V137" s="50"/>
      <c r="W137" s="231">
        <f>V137*K137</f>
        <v>0</v>
      </c>
      <c r="X137" s="231">
        <v>0</v>
      </c>
      <c r="Y137" s="231">
        <f>X137*K137</f>
        <v>0</v>
      </c>
      <c r="Z137" s="231">
        <v>0</v>
      </c>
      <c r="AA137" s="232">
        <f>Z137*K137</f>
        <v>0</v>
      </c>
      <c r="AR137" s="24" t="s">
        <v>687</v>
      </c>
      <c r="AT137" s="24" t="s">
        <v>161</v>
      </c>
      <c r="AU137" s="24" t="s">
        <v>119</v>
      </c>
      <c r="AY137" s="24" t="s">
        <v>160</v>
      </c>
      <c r="BE137" s="145">
        <f>IF(U137="základní",N137,0)</f>
        <v>0</v>
      </c>
      <c r="BF137" s="145">
        <f>IF(U137="snížená",N137,0)</f>
        <v>0</v>
      </c>
      <c r="BG137" s="145">
        <f>IF(U137="zákl. přenesená",N137,0)</f>
        <v>0</v>
      </c>
      <c r="BH137" s="145">
        <f>IF(U137="sníž. přenesená",N137,0)</f>
        <v>0</v>
      </c>
      <c r="BI137" s="145">
        <f>IF(U137="nulová",N137,0)</f>
        <v>0</v>
      </c>
      <c r="BJ137" s="24" t="s">
        <v>94</v>
      </c>
      <c r="BK137" s="145">
        <f>ROUND(L137*K137,2)</f>
        <v>0</v>
      </c>
      <c r="BL137" s="24" t="s">
        <v>687</v>
      </c>
      <c r="BM137" s="24" t="s">
        <v>724</v>
      </c>
    </row>
    <row r="138" s="1" customFormat="1" ht="16.5" customHeight="1">
      <c r="B138" s="49"/>
      <c r="C138" s="222" t="s">
        <v>11</v>
      </c>
      <c r="D138" s="222" t="s">
        <v>161</v>
      </c>
      <c r="E138" s="223" t="s">
        <v>725</v>
      </c>
      <c r="F138" s="224" t="s">
        <v>726</v>
      </c>
      <c r="G138" s="224"/>
      <c r="H138" s="224"/>
      <c r="I138" s="224"/>
      <c r="J138" s="225" t="s">
        <v>633</v>
      </c>
      <c r="K138" s="226">
        <v>1</v>
      </c>
      <c r="L138" s="227">
        <v>0</v>
      </c>
      <c r="M138" s="228"/>
      <c r="N138" s="229">
        <f>ROUND(L138*K138,2)</f>
        <v>0</v>
      </c>
      <c r="O138" s="229"/>
      <c r="P138" s="229"/>
      <c r="Q138" s="229"/>
      <c r="R138" s="51"/>
      <c r="T138" s="230" t="s">
        <v>35</v>
      </c>
      <c r="U138" s="59" t="s">
        <v>51</v>
      </c>
      <c r="V138" s="50"/>
      <c r="W138" s="231">
        <f>V138*K138</f>
        <v>0</v>
      </c>
      <c r="X138" s="231">
        <v>0</v>
      </c>
      <c r="Y138" s="231">
        <f>X138*K138</f>
        <v>0</v>
      </c>
      <c r="Z138" s="231">
        <v>0</v>
      </c>
      <c r="AA138" s="232">
        <f>Z138*K138</f>
        <v>0</v>
      </c>
      <c r="AR138" s="24" t="s">
        <v>687</v>
      </c>
      <c r="AT138" s="24" t="s">
        <v>161</v>
      </c>
      <c r="AU138" s="24" t="s">
        <v>119</v>
      </c>
      <c r="AY138" s="24" t="s">
        <v>160</v>
      </c>
      <c r="BE138" s="145">
        <f>IF(U138="základní",N138,0)</f>
        <v>0</v>
      </c>
      <c r="BF138" s="145">
        <f>IF(U138="snížená",N138,0)</f>
        <v>0</v>
      </c>
      <c r="BG138" s="145">
        <f>IF(U138="zákl. přenesená",N138,0)</f>
        <v>0</v>
      </c>
      <c r="BH138" s="145">
        <f>IF(U138="sníž. přenesená",N138,0)</f>
        <v>0</v>
      </c>
      <c r="BI138" s="145">
        <f>IF(U138="nulová",N138,0)</f>
        <v>0</v>
      </c>
      <c r="BJ138" s="24" t="s">
        <v>94</v>
      </c>
      <c r="BK138" s="145">
        <f>ROUND(L138*K138,2)</f>
        <v>0</v>
      </c>
      <c r="BL138" s="24" t="s">
        <v>687</v>
      </c>
      <c r="BM138" s="24" t="s">
        <v>727</v>
      </c>
    </row>
    <row r="139" s="1" customFormat="1" ht="49.92" customHeight="1">
      <c r="B139" s="49"/>
      <c r="C139" s="50"/>
      <c r="D139" s="211" t="s">
        <v>560</v>
      </c>
      <c r="E139" s="50"/>
      <c r="F139" s="50"/>
      <c r="G139" s="50"/>
      <c r="H139" s="50"/>
      <c r="I139" s="50"/>
      <c r="J139" s="50"/>
      <c r="K139" s="50"/>
      <c r="L139" s="50"/>
      <c r="M139" s="50"/>
      <c r="N139" s="291">
        <f>BK139</f>
        <v>0</v>
      </c>
      <c r="O139" s="292"/>
      <c r="P139" s="292"/>
      <c r="Q139" s="292"/>
      <c r="R139" s="51"/>
      <c r="T139" s="193"/>
      <c r="U139" s="50"/>
      <c r="V139" s="50"/>
      <c r="W139" s="50"/>
      <c r="X139" s="50"/>
      <c r="Y139" s="50"/>
      <c r="Z139" s="50"/>
      <c r="AA139" s="103"/>
      <c r="AT139" s="24" t="s">
        <v>85</v>
      </c>
      <c r="AU139" s="24" t="s">
        <v>86</v>
      </c>
      <c r="AY139" s="24" t="s">
        <v>561</v>
      </c>
      <c r="BK139" s="145">
        <f>SUM(BK140:BK144)</f>
        <v>0</v>
      </c>
    </row>
    <row r="140" s="1" customFormat="1" ht="22.32" customHeight="1">
      <c r="B140" s="49"/>
      <c r="C140" s="285" t="s">
        <v>35</v>
      </c>
      <c r="D140" s="285" t="s">
        <v>161</v>
      </c>
      <c r="E140" s="286" t="s">
        <v>35</v>
      </c>
      <c r="F140" s="287" t="s">
        <v>35</v>
      </c>
      <c r="G140" s="287"/>
      <c r="H140" s="287"/>
      <c r="I140" s="287"/>
      <c r="J140" s="288" t="s">
        <v>35</v>
      </c>
      <c r="K140" s="289"/>
      <c r="L140" s="227"/>
      <c r="M140" s="229"/>
      <c r="N140" s="229">
        <f>BK140</f>
        <v>0</v>
      </c>
      <c r="O140" s="229"/>
      <c r="P140" s="229"/>
      <c r="Q140" s="229"/>
      <c r="R140" s="51"/>
      <c r="T140" s="230" t="s">
        <v>35</v>
      </c>
      <c r="U140" s="290" t="s">
        <v>51</v>
      </c>
      <c r="V140" s="50"/>
      <c r="W140" s="50"/>
      <c r="X140" s="50"/>
      <c r="Y140" s="50"/>
      <c r="Z140" s="50"/>
      <c r="AA140" s="103"/>
      <c r="AT140" s="24" t="s">
        <v>561</v>
      </c>
      <c r="AU140" s="24" t="s">
        <v>94</v>
      </c>
      <c r="AY140" s="24" t="s">
        <v>561</v>
      </c>
      <c r="BE140" s="145">
        <f>IF(U140="základní",N140,0)</f>
        <v>0</v>
      </c>
      <c r="BF140" s="145">
        <f>IF(U140="snížená",N140,0)</f>
        <v>0</v>
      </c>
      <c r="BG140" s="145">
        <f>IF(U140="zákl. přenesená",N140,0)</f>
        <v>0</v>
      </c>
      <c r="BH140" s="145">
        <f>IF(U140="sníž. přenesená",N140,0)</f>
        <v>0</v>
      </c>
      <c r="BI140" s="145">
        <f>IF(U140="nulová",N140,0)</f>
        <v>0</v>
      </c>
      <c r="BJ140" s="24" t="s">
        <v>94</v>
      </c>
      <c r="BK140" s="145">
        <f>L140*K140</f>
        <v>0</v>
      </c>
    </row>
    <row r="141" s="1" customFormat="1" ht="22.32" customHeight="1">
      <c r="B141" s="49"/>
      <c r="C141" s="285" t="s">
        <v>35</v>
      </c>
      <c r="D141" s="285" t="s">
        <v>161</v>
      </c>
      <c r="E141" s="286" t="s">
        <v>35</v>
      </c>
      <c r="F141" s="287" t="s">
        <v>35</v>
      </c>
      <c r="G141" s="287"/>
      <c r="H141" s="287"/>
      <c r="I141" s="287"/>
      <c r="J141" s="288" t="s">
        <v>35</v>
      </c>
      <c r="K141" s="289"/>
      <c r="L141" s="227"/>
      <c r="M141" s="229"/>
      <c r="N141" s="229">
        <f>BK141</f>
        <v>0</v>
      </c>
      <c r="O141" s="229"/>
      <c r="P141" s="229"/>
      <c r="Q141" s="229"/>
      <c r="R141" s="51"/>
      <c r="T141" s="230" t="s">
        <v>35</v>
      </c>
      <c r="U141" s="290" t="s">
        <v>51</v>
      </c>
      <c r="V141" s="50"/>
      <c r="W141" s="50"/>
      <c r="X141" s="50"/>
      <c r="Y141" s="50"/>
      <c r="Z141" s="50"/>
      <c r="AA141" s="103"/>
      <c r="AT141" s="24" t="s">
        <v>561</v>
      </c>
      <c r="AU141" s="24" t="s">
        <v>94</v>
      </c>
      <c r="AY141" s="24" t="s">
        <v>561</v>
      </c>
      <c r="BE141" s="145">
        <f>IF(U141="základní",N141,0)</f>
        <v>0</v>
      </c>
      <c r="BF141" s="145">
        <f>IF(U141="snížená",N141,0)</f>
        <v>0</v>
      </c>
      <c r="BG141" s="145">
        <f>IF(U141="zákl. přenesená",N141,0)</f>
        <v>0</v>
      </c>
      <c r="BH141" s="145">
        <f>IF(U141="sníž. přenesená",N141,0)</f>
        <v>0</v>
      </c>
      <c r="BI141" s="145">
        <f>IF(U141="nulová",N141,0)</f>
        <v>0</v>
      </c>
      <c r="BJ141" s="24" t="s">
        <v>94</v>
      </c>
      <c r="BK141" s="145">
        <f>L141*K141</f>
        <v>0</v>
      </c>
    </row>
    <row r="142" s="1" customFormat="1" ht="22.32" customHeight="1">
      <c r="B142" s="49"/>
      <c r="C142" s="285" t="s">
        <v>35</v>
      </c>
      <c r="D142" s="285" t="s">
        <v>161</v>
      </c>
      <c r="E142" s="286" t="s">
        <v>35</v>
      </c>
      <c r="F142" s="287" t="s">
        <v>35</v>
      </c>
      <c r="G142" s="287"/>
      <c r="H142" s="287"/>
      <c r="I142" s="287"/>
      <c r="J142" s="288" t="s">
        <v>35</v>
      </c>
      <c r="K142" s="289"/>
      <c r="L142" s="227"/>
      <c r="M142" s="229"/>
      <c r="N142" s="229">
        <f>BK142</f>
        <v>0</v>
      </c>
      <c r="O142" s="229"/>
      <c r="P142" s="229"/>
      <c r="Q142" s="229"/>
      <c r="R142" s="51"/>
      <c r="T142" s="230" t="s">
        <v>35</v>
      </c>
      <c r="U142" s="290" t="s">
        <v>51</v>
      </c>
      <c r="V142" s="50"/>
      <c r="W142" s="50"/>
      <c r="X142" s="50"/>
      <c r="Y142" s="50"/>
      <c r="Z142" s="50"/>
      <c r="AA142" s="103"/>
      <c r="AT142" s="24" t="s">
        <v>561</v>
      </c>
      <c r="AU142" s="24" t="s">
        <v>94</v>
      </c>
      <c r="AY142" s="24" t="s">
        <v>561</v>
      </c>
      <c r="BE142" s="145">
        <f>IF(U142="základní",N142,0)</f>
        <v>0</v>
      </c>
      <c r="BF142" s="145">
        <f>IF(U142="snížená",N142,0)</f>
        <v>0</v>
      </c>
      <c r="BG142" s="145">
        <f>IF(U142="zákl. přenesená",N142,0)</f>
        <v>0</v>
      </c>
      <c r="BH142" s="145">
        <f>IF(U142="sníž. přenesená",N142,0)</f>
        <v>0</v>
      </c>
      <c r="BI142" s="145">
        <f>IF(U142="nulová",N142,0)</f>
        <v>0</v>
      </c>
      <c r="BJ142" s="24" t="s">
        <v>94</v>
      </c>
      <c r="BK142" s="145">
        <f>L142*K142</f>
        <v>0</v>
      </c>
    </row>
    <row r="143" s="1" customFormat="1" ht="22.32" customHeight="1">
      <c r="B143" s="49"/>
      <c r="C143" s="285" t="s">
        <v>35</v>
      </c>
      <c r="D143" s="285" t="s">
        <v>161</v>
      </c>
      <c r="E143" s="286" t="s">
        <v>35</v>
      </c>
      <c r="F143" s="287" t="s">
        <v>35</v>
      </c>
      <c r="G143" s="287"/>
      <c r="H143" s="287"/>
      <c r="I143" s="287"/>
      <c r="J143" s="288" t="s">
        <v>35</v>
      </c>
      <c r="K143" s="289"/>
      <c r="L143" s="227"/>
      <c r="M143" s="229"/>
      <c r="N143" s="229">
        <f>BK143</f>
        <v>0</v>
      </c>
      <c r="O143" s="229"/>
      <c r="P143" s="229"/>
      <c r="Q143" s="229"/>
      <c r="R143" s="51"/>
      <c r="T143" s="230" t="s">
        <v>35</v>
      </c>
      <c r="U143" s="290" t="s">
        <v>51</v>
      </c>
      <c r="V143" s="50"/>
      <c r="W143" s="50"/>
      <c r="X143" s="50"/>
      <c r="Y143" s="50"/>
      <c r="Z143" s="50"/>
      <c r="AA143" s="103"/>
      <c r="AT143" s="24" t="s">
        <v>561</v>
      </c>
      <c r="AU143" s="24" t="s">
        <v>94</v>
      </c>
      <c r="AY143" s="24" t="s">
        <v>561</v>
      </c>
      <c r="BE143" s="145">
        <f>IF(U143="základní",N143,0)</f>
        <v>0</v>
      </c>
      <c r="BF143" s="145">
        <f>IF(U143="snížená",N143,0)</f>
        <v>0</v>
      </c>
      <c r="BG143" s="145">
        <f>IF(U143="zákl. přenesená",N143,0)</f>
        <v>0</v>
      </c>
      <c r="BH143" s="145">
        <f>IF(U143="sníž. přenesená",N143,0)</f>
        <v>0</v>
      </c>
      <c r="BI143" s="145">
        <f>IF(U143="nulová",N143,0)</f>
        <v>0</v>
      </c>
      <c r="BJ143" s="24" t="s">
        <v>94</v>
      </c>
      <c r="BK143" s="145">
        <f>L143*K143</f>
        <v>0</v>
      </c>
    </row>
    <row r="144" s="1" customFormat="1" ht="22.32" customHeight="1">
      <c r="B144" s="49"/>
      <c r="C144" s="285" t="s">
        <v>35</v>
      </c>
      <c r="D144" s="285" t="s">
        <v>161</v>
      </c>
      <c r="E144" s="286" t="s">
        <v>35</v>
      </c>
      <c r="F144" s="287" t="s">
        <v>35</v>
      </c>
      <c r="G144" s="287"/>
      <c r="H144" s="287"/>
      <c r="I144" s="287"/>
      <c r="J144" s="288" t="s">
        <v>35</v>
      </c>
      <c r="K144" s="289"/>
      <c r="L144" s="227"/>
      <c r="M144" s="229"/>
      <c r="N144" s="229">
        <f>BK144</f>
        <v>0</v>
      </c>
      <c r="O144" s="229"/>
      <c r="P144" s="229"/>
      <c r="Q144" s="229"/>
      <c r="R144" s="51"/>
      <c r="T144" s="230" t="s">
        <v>35</v>
      </c>
      <c r="U144" s="290" t="s">
        <v>51</v>
      </c>
      <c r="V144" s="75"/>
      <c r="W144" s="75"/>
      <c r="X144" s="75"/>
      <c r="Y144" s="75"/>
      <c r="Z144" s="75"/>
      <c r="AA144" s="77"/>
      <c r="AT144" s="24" t="s">
        <v>561</v>
      </c>
      <c r="AU144" s="24" t="s">
        <v>94</v>
      </c>
      <c r="AY144" s="24" t="s">
        <v>561</v>
      </c>
      <c r="BE144" s="145">
        <f>IF(U144="základní",N144,0)</f>
        <v>0</v>
      </c>
      <c r="BF144" s="145">
        <f>IF(U144="snížená",N144,0)</f>
        <v>0</v>
      </c>
      <c r="BG144" s="145">
        <f>IF(U144="zákl. přenesená",N144,0)</f>
        <v>0</v>
      </c>
      <c r="BH144" s="145">
        <f>IF(U144="sníž. přenesená",N144,0)</f>
        <v>0</v>
      </c>
      <c r="BI144" s="145">
        <f>IF(U144="nulová",N144,0)</f>
        <v>0</v>
      </c>
      <c r="BJ144" s="24" t="s">
        <v>94</v>
      </c>
      <c r="BK144" s="145">
        <f>L144*K144</f>
        <v>0</v>
      </c>
    </row>
    <row r="145" s="1" customFormat="1" ht="6.96" customHeight="1">
      <c r="B145" s="78"/>
      <c r="C145" s="79"/>
      <c r="D145" s="79"/>
      <c r="E145" s="79"/>
      <c r="F145" s="79"/>
      <c r="G145" s="79"/>
      <c r="H145" s="79"/>
      <c r="I145" s="79"/>
      <c r="J145" s="79"/>
      <c r="K145" s="79"/>
      <c r="L145" s="79"/>
      <c r="M145" s="79"/>
      <c r="N145" s="79"/>
      <c r="O145" s="79"/>
      <c r="P145" s="79"/>
      <c r="Q145" s="79"/>
      <c r="R145" s="80"/>
    </row>
  </sheetData>
  <sheetProtection sheet="1" formatColumns="0" formatRows="0" objects="1" scenarios="1" spinCount="10" saltValue="utPk+CdxDjELeekc0N4kuJm1wi0bw6moWbD0om0BfhCea/UnAbKZDgmoeFC5XaS4wV4I9AEpM1hAssR9FGcMmg==" hashValue="EFbvn0/aI4btLEtBELJvlgB5Js3IVwkNWvjleBzgCJ/NvqC0i2cj5qSvut1P1jaUQXR3CImvk6A60owFHaikJg==" algorithmName="SHA-512" password="CC35"/>
  <mergeCells count="130">
    <mergeCell ref="F144:I144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L144:M144"/>
    <mergeCell ref="N144:Q144"/>
    <mergeCell ref="N139:Q139"/>
    <mergeCell ref="E24:L24"/>
    <mergeCell ref="S2:AC2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5:Q95"/>
    <mergeCell ref="D96:H96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N101:Q101"/>
    <mergeCell ref="L103:Q103"/>
    <mergeCell ref="C109:Q109"/>
    <mergeCell ref="M114:P114"/>
    <mergeCell ref="F111:P111"/>
    <mergeCell ref="F112:P112"/>
    <mergeCell ref="M116:Q116"/>
    <mergeCell ref="M117:Q117"/>
    <mergeCell ref="F119:I119"/>
    <mergeCell ref="L119:M119"/>
    <mergeCell ref="N119:Q119"/>
    <mergeCell ref="N120:Q120"/>
    <mergeCell ref="N121:Q121"/>
    <mergeCell ref="N122:Q122"/>
    <mergeCell ref="F123:I123"/>
    <mergeCell ref="F125:I125"/>
    <mergeCell ref="L123:M123"/>
    <mergeCell ref="N123:Q123"/>
    <mergeCell ref="F124:I124"/>
    <mergeCell ref="L124:M124"/>
    <mergeCell ref="N124:Q124"/>
    <mergeCell ref="L125:M125"/>
    <mergeCell ref="N125:Q125"/>
    <mergeCell ref="F126:I126"/>
    <mergeCell ref="F128:I128"/>
    <mergeCell ref="F127:I127"/>
    <mergeCell ref="L126:M126"/>
    <mergeCell ref="N126:Q126"/>
    <mergeCell ref="L127:M127"/>
    <mergeCell ref="N127:Q127"/>
    <mergeCell ref="L128:M128"/>
    <mergeCell ref="N128:Q128"/>
    <mergeCell ref="L129:M129"/>
    <mergeCell ref="N129:Q129"/>
    <mergeCell ref="F129:I129"/>
    <mergeCell ref="F132:I132"/>
    <mergeCell ref="F131:I131"/>
    <mergeCell ref="L131:M131"/>
    <mergeCell ref="N131:Q131"/>
    <mergeCell ref="L132:M132"/>
    <mergeCell ref="N132:Q132"/>
    <mergeCell ref="N130:Q130"/>
    <mergeCell ref="N133:Q133"/>
    <mergeCell ref="F134:I134"/>
    <mergeCell ref="L134:M134"/>
    <mergeCell ref="N134:Q134"/>
    <mergeCell ref="L135:M135"/>
    <mergeCell ref="N135:Q135"/>
    <mergeCell ref="L136:M136"/>
    <mergeCell ref="N136:Q136"/>
    <mergeCell ref="L137:M137"/>
    <mergeCell ref="N137:Q137"/>
    <mergeCell ref="L138:M138"/>
    <mergeCell ref="N138:Q138"/>
    <mergeCell ref="F135:I135"/>
    <mergeCell ref="F137:I137"/>
    <mergeCell ref="F136:I136"/>
    <mergeCell ref="F138:I138"/>
    <mergeCell ref="H1:K1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</mergeCells>
  <dataValidations count="2">
    <dataValidation type="list" allowBlank="1" showInputMessage="1" showErrorMessage="1" error="Povoleny jsou hodnoty K, M." sqref="D140:D145">
      <formula1>"K, M"</formula1>
    </dataValidation>
    <dataValidation type="list" allowBlank="1" showInputMessage="1" showErrorMessage="1" error="Povoleny jsou hodnoty základní, snížená, zákl. přenesená, sníž. přenesená, nulová." sqref="U140:U145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1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OEM-PC\OEM</dc:creator>
  <cp:lastModifiedBy>OEM-PC\OEM</cp:lastModifiedBy>
  <dcterms:created xsi:type="dcterms:W3CDTF">2018-07-17T05:58:10Z</dcterms:created>
  <dcterms:modified xsi:type="dcterms:W3CDTF">2018-07-17T05:58:19Z</dcterms:modified>
</cp:coreProperties>
</file>