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25" tabRatio="860" firstSheet="1" activeTab="8"/>
  </bookViews>
  <sheets>
    <sheet name="Rekapitulace stavby" sheetId="1" r:id="rId1"/>
    <sheet name="SAR - Stavební a architek..." sheetId="2" r:id="rId2"/>
    <sheet name="ZTI - Zdravotechnické ins..." sheetId="3" r:id="rId3"/>
    <sheet name="ZTI_spec" sheetId="4" r:id="rId4"/>
    <sheet name="E_silno - Elektroinstalac..." sheetId="5" r:id="rId5"/>
    <sheet name="E_sil spec" sheetId="6" r:id="rId6"/>
    <sheet name="E_slabo - Elektroins - E_..." sheetId="7" r:id="rId7"/>
    <sheet name="E_sl spec" sheetId="8" r:id="rId8"/>
    <sheet name="N - Nábytkový interiér a ..." sheetId="9" r:id="rId9"/>
    <sheet name="ND - Scénická, osvětlovac..." sheetId="10" r:id="rId10"/>
    <sheet name="G - Grafický orientační s..." sheetId="11" r:id="rId11"/>
  </sheets>
  <definedNames>
    <definedName name="_xlnm.Print_Titles" localSheetId="4">'E_silno - Elektroinstalac...'!$116:$116</definedName>
    <definedName name="_xlnm.Print_Titles" localSheetId="6">'E_slabo - Elektroins - E_...'!$116:$116</definedName>
    <definedName name="_xlnm.Print_Titles" localSheetId="10">'G - Grafický orientační s...'!$117:$117</definedName>
    <definedName name="_xlnm.Print_Titles" localSheetId="8">'N - Nábytkový interiér a ...'!$126:$126</definedName>
    <definedName name="_xlnm.Print_Titles" localSheetId="9">'ND - Scénická, osvětlovac...'!$120:$120</definedName>
    <definedName name="_xlnm.Print_Titles" localSheetId="0">'Rekapitulace stavby'!$85:$85</definedName>
    <definedName name="_xlnm.Print_Titles" localSheetId="1">'SAR - Stavební a architek...'!$120:$120</definedName>
    <definedName name="_xlnm.Print_Titles" localSheetId="2">'ZTI - Zdravotechnické ins...'!$116:$116</definedName>
    <definedName name="_xlnm.Print_Area" localSheetId="4">'E_silno - Elektroinstalac...'!$C$4:$Q$70,'E_silno - Elektroinstalac...'!$C$76:$Q$100,'E_silno - Elektroinstalac...'!$C$106:$Q$121</definedName>
    <definedName name="_xlnm.Print_Area" localSheetId="6">'E_slabo - Elektroins - E_...'!$C$4:$Q$70,'E_slabo - Elektroins - E_...'!$C$76:$Q$100,'E_slabo - Elektroins - E_...'!$C$106:$Q$121</definedName>
    <definedName name="_xlnm.Print_Area" localSheetId="10">'G - Grafický orientační s...'!$C$4:$Q$70,'G - Grafický orientační s...'!$C$76:$Q$101,'G - Grafický orientační s...'!$C$107:$Q$124</definedName>
    <definedName name="_xlnm.Print_Area" localSheetId="8">'N - Nábytkový interiér a ...'!$C$4:$Q$70,'N - Nábytkový interiér a ...'!$C$76:$Q$110,'N - Nábytkový interiér a ...'!$C$116:$Q$236</definedName>
    <definedName name="_xlnm.Print_Area" localSheetId="9">'ND - Scénická, osvětlovac...'!$C$4:$Q$70,'ND - Scénická, osvětlovac...'!$C$76:$Q$104,'ND - Scénická, osvětlovac...'!$C$110:$Q$175</definedName>
    <definedName name="_xlnm.Print_Area" localSheetId="0">'Rekapitulace stavby'!$C$4:$AP$70,'Rekapitulace stavby'!$C$76:$AP$102</definedName>
    <definedName name="_xlnm.Print_Area" localSheetId="1">'SAR - Stavební a architek...'!$C$4:$Q$70,'SAR - Stavební a architek...'!$C$76:$Q$104,'SAR - Stavební a architek...'!$C$110:$Q$255</definedName>
    <definedName name="_xlnm.Print_Area" localSheetId="2">'ZTI - Zdravotechnické ins...'!$C$4:$Q$70,'ZTI - Zdravotechnické ins...'!$C$76:$Q$100,'ZTI - Zdravotechnické ins...'!$C$106:$Q$121</definedName>
  </definedNames>
  <calcPr fullCalcOnLoad="1"/>
</workbook>
</file>

<file path=xl/comments4.xml><?xml version="1.0" encoding="utf-8"?>
<comments xmlns="http://schemas.openxmlformats.org/spreadsheetml/2006/main">
  <authors>
    <author>PC</author>
  </authors>
  <commentList>
    <comment ref="A9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58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148" authorId="0">
      <text>
        <r>
          <rPr>
            <sz val="10"/>
            <color indexed="8"/>
            <rFont val="Times New Roman"/>
            <family val="1"/>
          </rPr>
          <t>skryté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47" authorId="0">
      <text>
        <r>
          <rPr>
            <sz val="10"/>
            <color indexed="8"/>
            <rFont val="Times New Roman"/>
            <family val="1"/>
          </rPr>
          <t>skryté</t>
        </r>
      </text>
    </comment>
  </commentList>
</comments>
</file>

<file path=xl/sharedStrings.xml><?xml version="1.0" encoding="utf-8"?>
<sst xmlns="http://schemas.openxmlformats.org/spreadsheetml/2006/main" count="4531" uniqueCount="825">
  <si>
    <t>Specifikace svítidel viz samostatný list</t>
  </si>
  <si>
    <t xml:space="preserve">         VÝPIS ZÁKLADNÍHO MATERIÁLU</t>
  </si>
  <si>
    <t>Komunitní centrum  Hloubětínská 55</t>
  </si>
  <si>
    <t>ZDRAVOTNITECHNICKÉ INSTALACE - změna stavby v souvislosti s projektem interiéru</t>
  </si>
  <si>
    <t>Dokumentace pro provedení stavby</t>
  </si>
  <si>
    <t>CELKEM ZTI</t>
  </si>
  <si>
    <t>P.č.</t>
  </si>
  <si>
    <t>Kod</t>
  </si>
  <si>
    <t xml:space="preserve">Popis </t>
  </si>
  <si>
    <t xml:space="preserve">Mj. </t>
  </si>
  <si>
    <t>Cena/mj</t>
  </si>
  <si>
    <t>Cena celkem</t>
  </si>
  <si>
    <t>Doplňkvé zařizovací předměty</t>
  </si>
  <si>
    <t>Montáž doplňkových zařizovacíc předmětů</t>
  </si>
  <si>
    <t>WC souprava std.: JIKA 3837330040001 - WC chrom cubito pure (vč. Kartáče a sleněné misky)</t>
  </si>
  <si>
    <t>Zásobník na ubrousky std.: JIKA 3863D20040001 letěná nerez</t>
  </si>
  <si>
    <t>Držák toaletního papíru bez krytky std.: JIKA 3837310040001 chrom cubito pure</t>
  </si>
  <si>
    <t>Keramický dávkovač tekutého mýdla std.: JIKA 3847350040001</t>
  </si>
  <si>
    <t>Odpadkový koš std.: JIKA 3893D30042001 nerez</t>
  </si>
  <si>
    <t>Háček na ručníky (oděv) std.: JIKA-3877410040001chrom mio</t>
  </si>
  <si>
    <t>Přebalovací pult std.: ROBA přebalovací regál medvídek</t>
  </si>
  <si>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</si>
  <si>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</si>
  <si>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</si>
  <si>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</si>
  <si>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</si>
  <si>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</si>
  <si>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</si>
  <si>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</si>
  <si>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</si>
  <si>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</si>
  <si>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</si>
  <si>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</si>
  <si>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</si>
  <si>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</si>
  <si>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</si>
  <si>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</si>
  <si>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</si>
  <si>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KCH55-INT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</si>
  <si>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</si>
  <si>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</si>
  <si>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Komunitní centrum Hloubětínská 55 - INTERIÉR</t>
  </si>
  <si>
    <t>JKSO:</t>
  </si>
  <si>
    <t>CC-CZ:</t>
  </si>
  <si>
    <t>Místo:</t>
  </si>
  <si>
    <t>Hloubětínská 55, Praha 14</t>
  </si>
  <si>
    <t>Datum:</t>
  </si>
  <si>
    <t>18. 4. 2018</t>
  </si>
  <si>
    <t>Objednatel:</t>
  </si>
  <si>
    <t>IČ:</t>
  </si>
  <si>
    <t>Městská část Praha 14</t>
  </si>
  <si>
    <t>DIČ:</t>
  </si>
  <si>
    <t>Zhotovitel:</t>
  </si>
  <si>
    <t>Vyplň údaj</t>
  </si>
  <si>
    <t>Projektant:</t>
  </si>
  <si>
    <t>Ing. arch. Petr Synovec</t>
  </si>
  <si>
    <t>True</t>
  </si>
  <si>
    <t>Zpracovatel:</t>
  </si>
  <si>
    <t>Ing. Rostislav Živný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</si>
  <si>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</si>
  <si>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</si>
  <si>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</si>
  <si>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</si>
  <si>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</si>
  <si>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</si>
  <si>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</si>
  <si>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</si>
  <si>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</si>
  <si>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</si>
  <si>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</si>
  <si>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</si>
  <si>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</si>
  <si>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</si>
  <si>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</si>
  <si>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</si>
  <si>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</si>
  <si>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</si>
  <si>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</si>
  <si>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</si>
  <si>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</si>
  <si>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</si>
  <si>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</si>
  <si>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</si>
  <si>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</si>
  <si>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</si>
  <si>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</si>
  <si>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</si>
  <si>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</si>
  <si>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</si>
  <si>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</si>
  <si>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</si>
  <si>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</si>
  <si>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</si>
  <si>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</si>
  <si>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</si>
  <si>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</si>
  <si>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</si>
  <si>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</si>
  <si>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</si>
  <si>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</si>
  <si>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</si>
  <si>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</si>
  <si>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{1da0f8e7-014e-429b-86d2-6e4e92091832}</t>
  </si>
  <si>
    <t>{00000000-0000-0000-0000-000000000000}</t>
  </si>
  <si>
    <t>/</t>
  </si>
  <si>
    <t>SAR</t>
  </si>
  <si>
    <t>Stavební a architektonická čát</t>
  </si>
  <si>
    <t>1</t>
  </si>
  <si>
    <t>{abd3baed-9cc0-47e2-8331-25f6bfe1eef9}</t>
  </si>
  <si>
    <t>ZTI</t>
  </si>
  <si>
    <t>Zdravotechnické instalace</t>
  </si>
  <si>
    <t>{8f2a9022-fb55-425b-b4a1-7ad30fbfd7c8}</t>
  </si>
  <si>
    <t>E_silno</t>
  </si>
  <si>
    <t>Elektroinstalace - silnoproud</t>
  </si>
  <si>
    <t>{960868de-50fb-49a9-ad66-8d9109c8fa0e}</t>
  </si>
  <si>
    <t>E_slabo - Elektroins</t>
  </si>
  <si>
    <t>E_slabo - Elektroinstalac...</t>
  </si>
  <si>
    <t>{c0dca090-6238-459d-ac84-c9a27a073950}</t>
  </si>
  <si>
    <t>N</t>
  </si>
  <si>
    <t>Nábytkový interiér a mobiliář</t>
  </si>
  <si>
    <t>{31a28410-84f4-4233-86d7-2d03ed7dcb2a}</t>
  </si>
  <si>
    <t>ND</t>
  </si>
  <si>
    <t>Scénická, osvětlovací, audiovizuální technologie sálu</t>
  </si>
  <si>
    <t>{d1388969-b779-40c0-88aa-c4a1019870f8}</t>
  </si>
  <si>
    <t>G</t>
  </si>
  <si>
    <t>Grafický orientační systém, závěsný systém pro výstavy</t>
  </si>
  <si>
    <t>{515017e6-5516-42e9-913d-a40278d335e9}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</si>
  <si>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</si>
  <si>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</si>
  <si>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</si>
  <si>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</si>
  <si>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</si>
  <si>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</si>
  <si>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</si>
  <si>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</si>
  <si>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</si>
  <si>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</si>
  <si>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</si>
  <si>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</si>
  <si>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</si>
  <si>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</si>
  <si>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</si>
  <si>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</si>
  <si>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</si>
  <si>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SAR - Stavební a architektonická čát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</si>
  <si>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</si>
  <si>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</si>
  <si>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</si>
  <si>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</si>
  <si>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</si>
  <si>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</si>
  <si>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</si>
  <si>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</si>
  <si>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</si>
  <si>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</si>
  <si>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</si>
  <si>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</si>
  <si>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</si>
  <si>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</si>
  <si>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</si>
  <si>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</si>
  <si>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</si>
  <si>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</si>
  <si>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</si>
  <si>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</si>
  <si>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</si>
  <si>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</si>
  <si>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</si>
  <si>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</si>
  <si>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</si>
  <si>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</si>
  <si>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</si>
  <si>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</si>
  <si>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</si>
  <si>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</si>
  <si>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</si>
  <si>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</si>
  <si>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</si>
  <si>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</si>
  <si>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</si>
  <si>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</si>
  <si>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50</t>
  </si>
  <si>
    <t>K</t>
  </si>
  <si>
    <t>kus</t>
  </si>
  <si>
    <t>16</t>
  </si>
  <si>
    <t>572167221</t>
  </si>
  <si>
    <t>48</t>
  </si>
  <si>
    <t>-805404034</t>
  </si>
  <si>
    <t>51</t>
  </si>
  <si>
    <t>-1893902114</t>
  </si>
  <si>
    <t>49</t>
  </si>
  <si>
    <t>-1726710450</t>
  </si>
  <si>
    <t>1200356764</t>
  </si>
  <si>
    <t>VV</t>
  </si>
  <si>
    <t>M</t>
  </si>
  <si>
    <t>32</t>
  </si>
  <si>
    <t>-1945366946</t>
  </si>
  <si>
    <t>10</t>
  </si>
  <si>
    <t>2025665181</t>
  </si>
  <si>
    <t>4</t>
  </si>
  <si>
    <t>11</t>
  </si>
  <si>
    <t>320482281</t>
  </si>
  <si>
    <t>12</t>
  </si>
  <si>
    <t>1688965861</t>
  </si>
  <si>
    <t>13</t>
  </si>
  <si>
    <t>-1970783852</t>
  </si>
  <si>
    <t>55</t>
  </si>
  <si>
    <t>-1486224800</t>
  </si>
  <si>
    <t>56</t>
  </si>
  <si>
    <t>-299569945</t>
  </si>
  <si>
    <t>57</t>
  </si>
  <si>
    <t>-560715672</t>
  </si>
  <si>
    <t>58</t>
  </si>
  <si>
    <t>2121071135</t>
  </si>
  <si>
    <t>17</t>
  </si>
  <si>
    <t>-414169711</t>
  </si>
  <si>
    <t>14</t>
  </si>
  <si>
    <t>18</t>
  </si>
  <si>
    <t>-533363593</t>
  </si>
  <si>
    <t>5</t>
  </si>
  <si>
    <t>637856515</t>
  </si>
  <si>
    <t>19</t>
  </si>
  <si>
    <t>-2089667118</t>
  </si>
  <si>
    <t>20</t>
  </si>
  <si>
    <t>130586187</t>
  </si>
  <si>
    <t>23</t>
  </si>
  <si>
    <t>-575517561</t>
  </si>
  <si>
    <t>59</t>
  </si>
  <si>
    <t>-1250792778</t>
  </si>
  <si>
    <t>60</t>
  </si>
  <si>
    <t>-360083261</t>
  </si>
  <si>
    <t>61</t>
  </si>
  <si>
    <t>1944979811</t>
  </si>
  <si>
    <t>1281141165</t>
  </si>
  <si>
    <t>22</t>
  </si>
  <si>
    <t>-924747712</t>
  </si>
  <si>
    <t>62</t>
  </si>
  <si>
    <t>-398696378</t>
  </si>
  <si>
    <t>63</t>
  </si>
  <si>
    <t>1993226322</t>
  </si>
  <si>
    <t>3</t>
  </si>
  <si>
    <t>2040120611</t>
  </si>
  <si>
    <t>1540982028</t>
  </si>
  <si>
    <t>-1816417837</t>
  </si>
  <si>
    <t>6</t>
  </si>
  <si>
    <t>1528860197</t>
  </si>
  <si>
    <t>8</t>
  </si>
  <si>
    <t>2023465515</t>
  </si>
  <si>
    <t>9</t>
  </si>
  <si>
    <t>2033750319</t>
  </si>
  <si>
    <t>46</t>
  </si>
  <si>
    <t>976270569</t>
  </si>
  <si>
    <t>47</t>
  </si>
  <si>
    <t>801918391</t>
  </si>
  <si>
    <t>7</t>
  </si>
  <si>
    <t>-224844719</t>
  </si>
  <si>
    <t>33</t>
  </si>
  <si>
    <t>-2105818768</t>
  </si>
  <si>
    <t>34</t>
  </si>
  <si>
    <t>-1503111454</t>
  </si>
  <si>
    <t>35</t>
  </si>
  <si>
    <t>-959484173</t>
  </si>
  <si>
    <t>45</t>
  </si>
  <si>
    <t>-449553921</t>
  </si>
  <si>
    <t>36</t>
  </si>
  <si>
    <t>1927854012</t>
  </si>
  <si>
    <t>42</t>
  </si>
  <si>
    <t>295275243</t>
  </si>
  <si>
    <t>43</t>
  </si>
  <si>
    <t>-12171718</t>
  </si>
  <si>
    <t>44</t>
  </si>
  <si>
    <t>1664374725</t>
  </si>
  <si>
    <t>24</t>
  </si>
  <si>
    <t>893484327</t>
  </si>
  <si>
    <t>25</t>
  </si>
  <si>
    <t>529762797</t>
  </si>
  <si>
    <t>31</t>
  </si>
  <si>
    <t>-864544419</t>
  </si>
  <si>
    <t>903808549</t>
  </si>
  <si>
    <t>52</t>
  </si>
  <si>
    <t>1587192517</t>
  </si>
  <si>
    <t>53</t>
  </si>
  <si>
    <t>1136085866</t>
  </si>
  <si>
    <t>54</t>
  </si>
  <si>
    <t>643633240</t>
  </si>
  <si>
    <t>26</t>
  </si>
  <si>
    <t>-1333610690</t>
  </si>
  <si>
    <t>27</t>
  </si>
  <si>
    <t>2129746100</t>
  </si>
  <si>
    <t>28</t>
  </si>
  <si>
    <t>-1723059833</t>
  </si>
  <si>
    <t>29</t>
  </si>
  <si>
    <t>-1827586910</t>
  </si>
  <si>
    <t>30</t>
  </si>
  <si>
    <t>797411035</t>
  </si>
  <si>
    <t>VP - Vícepráce</t>
  </si>
  <si>
    <t>PN</t>
  </si>
  <si>
    <t>ZTI - Zdravotechnické instalace</t>
  </si>
  <si>
    <t xml:space="preserve">    721 - Zdravotechnika</t>
  </si>
  <si>
    <t>721110800R</t>
  </si>
  <si>
    <t>Celková cena  - viz. specifikace projektanata specialisty na následujícím listě</t>
  </si>
  <si>
    <t>kpl</t>
  </si>
  <si>
    <t>2019876471</t>
  </si>
  <si>
    <t>E_silno - Elektroinstalace - silnoproud</t>
  </si>
  <si>
    <t xml:space="preserve">    741 - Elektromontáže</t>
  </si>
  <si>
    <t>741111111R</t>
  </si>
  <si>
    <t>Celková cena  - viz. specifikace projektanta specialisty na následujícím listě</t>
  </si>
  <si>
    <t>1127837125</t>
  </si>
  <si>
    <t>E_slabo - Elektroins - E_slabo - Elektroinstalac...</t>
  </si>
  <si>
    <t>N - Nábytkový interiér a mobiliář</t>
  </si>
  <si>
    <t>M -  Práce a dodávky M</t>
  </si>
  <si>
    <t xml:space="preserve">    58-M - Nábytkový interiér m.č. 0.2, 0. 4 - sál</t>
  </si>
  <si>
    <t xml:space="preserve">    59-M - Nábytkový interiér m.č. 04 - šatna</t>
  </si>
  <si>
    <t xml:space="preserve">    60-M - Nábytkový interier m.č. 05 - zázemí kavárny</t>
  </si>
  <si>
    <t xml:space="preserve">    61-M - Nábytkový interier m.č. 06 - zázemí účinkujících</t>
  </si>
  <si>
    <t xml:space="preserve">    62-M - Nábytkový interier m.č. 09 - úklid</t>
  </si>
  <si>
    <t xml:space="preserve">    63-M - Nábatkévý interier m.č. 1.4 - zázemí sálu</t>
  </si>
  <si>
    <t xml:space="preserve">    64-M - Nábytkový interier m.č.1.2 - kavárna</t>
  </si>
  <si>
    <t xml:space="preserve">    65-M - Nábytkový interier m.č. 1.6, 2.8, 2.7 - knihovna</t>
  </si>
  <si>
    <t xml:space="preserve">    66-M - Nábytkový interier m.č.2.4, 2.5 - kanceláře kom. centra</t>
  </si>
  <si>
    <t xml:space="preserve">    67-M - Nábytkový interier m.č.2.1, 2.2, 2.3 - kanceláře kom. centra</t>
  </si>
  <si>
    <t xml:space="preserve">    M.75 - Montáž a ostatní náklady</t>
  </si>
  <si>
    <t>Mimostav. doprava</t>
  </si>
  <si>
    <t>Ostatní</t>
  </si>
  <si>
    <t>81162211</t>
  </si>
  <si>
    <t>A21 - ocelová  kotevní trubka dl. 9,2m DN 48mm, mechanické kotvení do stropu (v. 0,43m) po 1m, nátěr tm. šedý (antracit)</t>
  </si>
  <si>
    <t>256</t>
  </si>
  <si>
    <t>64</t>
  </si>
  <si>
    <t>963561377</t>
  </si>
  <si>
    <t>81162212</t>
  </si>
  <si>
    <t>T34 - systémový divadelní závěs 38,5m x 3m, barva Černá ultra dl. celkem 38,5m vč. systémová Al "C" kolejnice pod SDK, mechanický pojezd, gramáž min. 340 g/m²</t>
  </si>
  <si>
    <t>-766782696</t>
  </si>
  <si>
    <t>81162213</t>
  </si>
  <si>
    <t>T35 - stůl stohovatelný</t>
  </si>
  <si>
    <t>2068636264</t>
  </si>
  <si>
    <t>81162214</t>
  </si>
  <si>
    <t>T36 - mobilní stohovatelná židle pro diváky ENJOY 460, 45x46cm, v. 77cm, stohovatelnost tl. ca 3cm, vč.  stohovacího vozíku 6491-000 pro 8-12 židlí</t>
  </si>
  <si>
    <t>1230244238</t>
  </si>
  <si>
    <t>81162215</t>
  </si>
  <si>
    <t>T38 - systémové regálové police 2500x700x3000mm, ocelové, únosné pro divadelní techniku, ocelová konstrukce s nastavitelnou výškou polic, ocelové konzoly</t>
  </si>
  <si>
    <t>-342635448</t>
  </si>
  <si>
    <t>81162321</t>
  </si>
  <si>
    <t>A24 - pult 2880x500x850mm</t>
  </si>
  <si>
    <t>272558560</t>
  </si>
  <si>
    <t>81162322</t>
  </si>
  <si>
    <t>T38 - vestavěná šatní skříň 3675x600x2100mm systémové regálové a šatní police, ocelové, s nastavitelnou výškou polic, ocelové konzoly</t>
  </si>
  <si>
    <t>-66265546</t>
  </si>
  <si>
    <t>81162323</t>
  </si>
  <si>
    <t>T40 - stohovatelný věšák 2,5m - mobilní kovový řadový věšák - oboustranný, oboustranné provedení s 36 háčky pevná ocelová konstrukce věšáku s horní roštovanou policí z trubek povrchová úprava práškovým lakem černé (RAL 9005) a stříbrné barvy (RAL 9006)</t>
  </si>
  <si>
    <t>-1657781298</t>
  </si>
  <si>
    <t>81162324</t>
  </si>
  <si>
    <t>T34 - systémový divadelní závěs dl. 4,1m x 2,4m, barva Černá ultra dl. celkem 38,5m vč. systémová Al "C" kolejnice pod SDK, mechanický pojezd, gramáž min. 340 g/m²</t>
  </si>
  <si>
    <t>1013093777</t>
  </si>
  <si>
    <t>81162431</t>
  </si>
  <si>
    <t>A22 - pracovní linka s regály, dřez,  1900x2200x700mm dřez 1 - nerez, dřez s okapávací plochou, vč. stojánkové baterie</t>
  </si>
  <si>
    <t>1367657584</t>
  </si>
  <si>
    <t>81162432</t>
  </si>
  <si>
    <t>A22 - lednice volně stojící 700x700x1600</t>
  </si>
  <si>
    <t>-1862621410</t>
  </si>
  <si>
    <t>81162433</t>
  </si>
  <si>
    <t>A22 - mrazák volně stojící 700x700x1600</t>
  </si>
  <si>
    <t>-1791922277</t>
  </si>
  <si>
    <t>81162441</t>
  </si>
  <si>
    <t>A25 - vestavěná skříň 1200x600x2100 mm</t>
  </si>
  <si>
    <t>1306913435</t>
  </si>
  <si>
    <t>81162442</t>
  </si>
  <si>
    <t>A26 - stůl 1800x600x850 mm</t>
  </si>
  <si>
    <t>-200647754</t>
  </si>
  <si>
    <t>81162443</t>
  </si>
  <si>
    <t>T15 - mobilní věšák</t>
  </si>
  <si>
    <t>-1912483533</t>
  </si>
  <si>
    <t>81162444</t>
  </si>
  <si>
    <t>T09 - konferenční stolek prům. min. 75cm, v. ca 45cm</t>
  </si>
  <si>
    <t>-1701290632</t>
  </si>
  <si>
    <t>81162445</t>
  </si>
  <si>
    <t>T12 - sofa 700x1600mm Vencouver Litle  VL</t>
  </si>
  <si>
    <t>-1651904313</t>
  </si>
  <si>
    <t>81162446</t>
  </si>
  <si>
    <t>T11 - křeslo 700x700mm</t>
  </si>
  <si>
    <t>1373444298</t>
  </si>
  <si>
    <t>81162447</t>
  </si>
  <si>
    <t>T40 - zrcadlo s bočním osvětlením 1500x800mm</t>
  </si>
  <si>
    <t>1302994990</t>
  </si>
  <si>
    <t>81162448</t>
  </si>
  <si>
    <t>T02 - židle</t>
  </si>
  <si>
    <t>-903272259</t>
  </si>
  <si>
    <t>81162551</t>
  </si>
  <si>
    <t>A23 - šatní a regálová skříň 600x1200x2100mm</t>
  </si>
  <si>
    <t>30081044</t>
  </si>
  <si>
    <t>81162552</t>
  </si>
  <si>
    <t>T41 - reagálová police 1330x450x2100mm systémové regálové police, ocelové, únosné, ocelová konstrukce s nastavitelnou výškou polic, ocelové konzoly</t>
  </si>
  <si>
    <t>1374328376</t>
  </si>
  <si>
    <t>81162661</t>
  </si>
  <si>
    <t>-1615283928</t>
  </si>
  <si>
    <t>81162771</t>
  </si>
  <si>
    <t>A16 - barový pult s vybavením - specifikace viz výpis položek návbytek</t>
  </si>
  <si>
    <t>-119818158</t>
  </si>
  <si>
    <t>81162772</t>
  </si>
  <si>
    <t>A08 - pojízdné hrabátko – dětské (stejné jako v knihovně) 800x800x450</t>
  </si>
  <si>
    <t>1949903867</t>
  </si>
  <si>
    <t>81162773</t>
  </si>
  <si>
    <t>A17 - skleněná informační tabule 800x800 mm(bezpečnostní lepené sklo) s lepenou grafikou, nerez kotvení do SDK příčky, Připevnění ke stěně pomocí skrytých vrutů na distanční hliníkové podložky</t>
  </si>
  <si>
    <t>2108452008</t>
  </si>
  <si>
    <t>81162774</t>
  </si>
  <si>
    <t>T20 - stůl barový prům. 60cm, v. 102cm, std. Techo Solo, kruhová podnož, ocel. noha, skleněná deska std. Profim SR10 s výškou 1090 mm</t>
  </si>
  <si>
    <t>367083299</t>
  </si>
  <si>
    <t>81162775</t>
  </si>
  <si>
    <t>T21 - stůl kavárenský, stolní deska 1x1m, v. 72cm, std. Techo Solo, 4 konické nohy, chrom, dřevěná deska deska</t>
  </si>
  <si>
    <t>-1453843263</t>
  </si>
  <si>
    <t>81162776</t>
  </si>
  <si>
    <t>T09 - stůl konferenční prům. 60cm, v. 42cm, std. Techo Solo, kruhová podnož, ocel. noha, skleněná deska std. Profim SR40 s výškou 440mm</t>
  </si>
  <si>
    <t>-1675714266</t>
  </si>
  <si>
    <t>81162777</t>
  </si>
  <si>
    <t xml:space="preserve">T03 - židle barová </t>
  </si>
  <si>
    <t>-1710804127</t>
  </si>
  <si>
    <t>81162778</t>
  </si>
  <si>
    <t>T07 - sedák malý průměr 60cm, std. Techo Moda</t>
  </si>
  <si>
    <t>528806854</t>
  </si>
  <si>
    <t>81162779</t>
  </si>
  <si>
    <t>T22 - židle kavárenská, stohovatelná židle, skořepina sedáku z překližky, nečalouněná, Podnož z ocelových trubek, umělohmotné kluzáky. Skořepina sedáku z bukové překližky. Dřevěné povrchy jsou mořené, kovové povrchy jsou ošetřené práškovou barvou. Š 500 /</t>
  </si>
  <si>
    <t>792620299</t>
  </si>
  <si>
    <t>81162780</t>
  </si>
  <si>
    <t>T11 - křeslo std. Techo Nano, 4 konické nohy, chrom, kompletně čalouněná</t>
  </si>
  <si>
    <t>598496946</t>
  </si>
  <si>
    <t>81162781</t>
  </si>
  <si>
    <t xml:space="preserve">T12 - pohovka </t>
  </si>
  <si>
    <t>1157026102</t>
  </si>
  <si>
    <t>81162782</t>
  </si>
  <si>
    <t>T13 - koberec kruhový, různé velikosti prům ca 2m</t>
  </si>
  <si>
    <t>-500795164</t>
  </si>
  <si>
    <t>81162783</t>
  </si>
  <si>
    <t>T18 - skleněná magnetická tabule ca 1200x1800mm, průhledné sklo, magnetický skleněný povrch, pojízdné, ocel. Kolečka</t>
  </si>
  <si>
    <t>-826740525</t>
  </si>
  <si>
    <t>37</t>
  </si>
  <si>
    <t>81162784</t>
  </si>
  <si>
    <t>T23 - skleněná magnetická tabule ca 1000x1500mm magnetický skleněný povrch tloušťky 4-6 mm, bílý lak, včetně magnetů nerez kotvení do SDK příčky Připevnění ke stěně pomocí 4 skrytých vrutů na distanční hliníkové podložky</t>
  </si>
  <si>
    <t>-2098508165</t>
  </si>
  <si>
    <t>38</t>
  </si>
  <si>
    <t>81162785</t>
  </si>
  <si>
    <t>T24 - venkovní stolek stohovatelný, ocelová (hliníková) konstrukce, rozměr ca 1x1m, výška ca 75cm</t>
  </si>
  <si>
    <t>-565693276</t>
  </si>
  <si>
    <t>39</t>
  </si>
  <si>
    <t>81162786</t>
  </si>
  <si>
    <t>T25 - venkovní židle stohovatelná, ocelová (hliníková) konstrukce, rozměr ca 45x45cm, výška ca 85cm</t>
  </si>
  <si>
    <t>560479282</t>
  </si>
  <si>
    <t>40</t>
  </si>
  <si>
    <t>81162787</t>
  </si>
  <si>
    <t>T26 - Venkovní plynové hřiby std. Jadal, Plynové zahradní topidlo Activa 8,3 kW Eco-Plus</t>
  </si>
  <si>
    <t>-1480798835</t>
  </si>
  <si>
    <t>41</t>
  </si>
  <si>
    <t>81162788</t>
  </si>
  <si>
    <t>T27 - Slunečníky na terasu pro kavárnu std.  GASTRO CLIP 3X3M, barva bílá, včetně stojanu</t>
  </si>
  <si>
    <t>-1570350479</t>
  </si>
  <si>
    <t>81162789</t>
  </si>
  <si>
    <t>T28 - lehátka dřevěná konstrukce, látkový potah</t>
  </si>
  <si>
    <t>-1118695323</t>
  </si>
  <si>
    <t>81163011</t>
  </si>
  <si>
    <t>A.01 - pult knihovníka 800x3000x850mm, stůl se zásuvkami a dalším vybavením</t>
  </si>
  <si>
    <t>-45240136</t>
  </si>
  <si>
    <t>81163012</t>
  </si>
  <si>
    <t>A.02 - zápultí 475x1500x2500mm, posuvné skříňky, stěnová deska s TV</t>
  </si>
  <si>
    <t>-1926705269</t>
  </si>
  <si>
    <t>81163013</t>
  </si>
  <si>
    <t>A.03a - regály jednostranné 475x750x1500mm, modulová regálová skříň dl. 0,75m</t>
  </si>
  <si>
    <t>-1378477799</t>
  </si>
  <si>
    <t>81163014</t>
  </si>
  <si>
    <t>A.03b - regály oboustranné 900x750x1500mm, modulová regálová skříň dl. 0,75m</t>
  </si>
  <si>
    <t>934240710</t>
  </si>
  <si>
    <t>81163015</t>
  </si>
  <si>
    <t>A.03c - regály trojúhelníkové, regál pod ocel. Krokev</t>
  </si>
  <si>
    <t>1803889044</t>
  </si>
  <si>
    <t>96</t>
  </si>
  <si>
    <t>81163051</t>
  </si>
  <si>
    <t>A.03d - regály trojúhelníkové menší 300x1930x1420, regál pod ocel. schodiště</t>
  </si>
  <si>
    <t>1638710775</t>
  </si>
  <si>
    <t>81163016</t>
  </si>
  <si>
    <t>A.04 - pracovní stůl 2250x1200x850mm, pracovní stůl pro PC čtyřmístný</t>
  </si>
  <si>
    <t>-1787448822</t>
  </si>
  <si>
    <t>81163017</t>
  </si>
  <si>
    <t>A.05 - pracovní stůl 1125x1200x1200mm, pracovní stůl pro PC – zvýšený barový dvoumístný</t>
  </si>
  <si>
    <t>-968527769</t>
  </si>
  <si>
    <t>81163018</t>
  </si>
  <si>
    <t>A.06 - pracovní stůl 2700x600x850mm, pracovní stůl pro PC trojmístný</t>
  </si>
  <si>
    <t>-81590293</t>
  </si>
  <si>
    <t>81163019</t>
  </si>
  <si>
    <t>A.07 - pracovní stůl 600x1200x850mm,  pracovní stůl pro PC jednomístný v 2.NP</t>
  </si>
  <si>
    <t>-611489640</t>
  </si>
  <si>
    <t>81163020</t>
  </si>
  <si>
    <t>A.08 - hrabátko nižší 800x800x450mm</t>
  </si>
  <si>
    <t>1088010878</t>
  </si>
  <si>
    <t>81163021</t>
  </si>
  <si>
    <t>A.09 - hrabátko vyšší 800x800x850mm, pojízdné hrabátko pro dospělé, pojízdné hrabátko – dětské</t>
  </si>
  <si>
    <t>1142327096</t>
  </si>
  <si>
    <t>81163022</t>
  </si>
  <si>
    <t>A.10 - pojízdná plošina 510x710x170mm, plošina pro přepravky s knihami</t>
  </si>
  <si>
    <t>-1135046356</t>
  </si>
  <si>
    <t>81163023</t>
  </si>
  <si>
    <t>A.11 - kuchyňka v zázemí ca 600x600x2900mm</t>
  </si>
  <si>
    <t>-1105024036</t>
  </si>
  <si>
    <t>81163024</t>
  </si>
  <si>
    <t>A.12 - skříň ca 4300x600x3400mm, regálová a šatní skříň v kanceláři, trojúhelníková</t>
  </si>
  <si>
    <t>-1562376730</t>
  </si>
  <si>
    <t>81163025</t>
  </si>
  <si>
    <t>A.13 - regálová vestavěná skříň  370x550x3500mm</t>
  </si>
  <si>
    <t>-1620453561</t>
  </si>
  <si>
    <t>81163026</t>
  </si>
  <si>
    <t>A.14 - vestavěná skříň pro RACK, hydrant a rozvaděč 650x650x3500</t>
  </si>
  <si>
    <t>1725408625</t>
  </si>
  <si>
    <t>81163027</t>
  </si>
  <si>
    <t>A.15 - police pod TV ve 2NP 400x5000mm</t>
  </si>
  <si>
    <t>-1848518530</t>
  </si>
  <si>
    <t>81163028</t>
  </si>
  <si>
    <t>T.01 - kancelářská židle Otočná židle s výškově stavitelnými područkami 5431-101 sedadlo čalouněné, opěradlo ze síťoviny CV 1025-1135 / VS 420-530 / š 760 / H 760</t>
  </si>
  <si>
    <t>2137014877</t>
  </si>
  <si>
    <t>81163029</t>
  </si>
  <si>
    <t>T.02 - židle</t>
  </si>
  <si>
    <t>-1490566296</t>
  </si>
  <si>
    <t>81163030</t>
  </si>
  <si>
    <t>T.03 - židle barová</t>
  </si>
  <si>
    <t>969096751</t>
  </si>
  <si>
    <t>81163031</t>
  </si>
  <si>
    <t>T.04 - židle skládací Mobilní stohovatelná židle ENJOY 460 pro diváky, 45x46cm, v. 77cm, stohovatelnost tl. ca 3cm, vč.  stohovacího vozíku 6491-000 pro 8-12 židlí</t>
  </si>
  <si>
    <t>841767144</t>
  </si>
  <si>
    <t>81163032</t>
  </si>
  <si>
    <t>T.05 - věšák mobilní, nerez (Al), v zasunuté poloze délka max. 1,2m</t>
  </si>
  <si>
    <t>-938704111</t>
  </si>
  <si>
    <t>65</t>
  </si>
  <si>
    <t>81163033</t>
  </si>
  <si>
    <t>T.06 - hodiny std. Naoko BALVI White Station - kovové, bíle lakované hodiny o průměru ciferníku 60cm</t>
  </si>
  <si>
    <t>994810512</t>
  </si>
  <si>
    <t>66</t>
  </si>
  <si>
    <t>81163034</t>
  </si>
  <si>
    <t>T.07 - sedák malý (pouf) průměr 60cm, std. Techo Moda, Pouf VANCOUVER OTO VOR1</t>
  </si>
  <si>
    <t>-1117307808</t>
  </si>
  <si>
    <t>67</t>
  </si>
  <si>
    <t>81163035</t>
  </si>
  <si>
    <t>T.08 - sedák střední průměr 90cm, std. Techo Moda</t>
  </si>
  <si>
    <t>223748429</t>
  </si>
  <si>
    <t>68</t>
  </si>
  <si>
    <t>81163036</t>
  </si>
  <si>
    <t>T.09 - stůl konferenční prům. min. 75cm, v. ca 45cm  stn.: Techo Solo, kruhová podnož, ocel. noha, skleněná deska</t>
  </si>
  <si>
    <t>160019902</t>
  </si>
  <si>
    <t>69</t>
  </si>
  <si>
    <t>81163037</t>
  </si>
  <si>
    <t>T.10 - stůl na hry 1000x2200x850mm Bočnice je tvořena nohami  průřezu 45 x 45 mm, spojovacím  nosníkem a párem Al rohů, odnímatelná stolová deska, výšk. stavitelnost a posuv desky,  Výška všech stolových sestav je pomocí rektif. noh nastavitelná od 735 do</t>
  </si>
  <si>
    <t>-34807594</t>
  </si>
  <si>
    <t>70</t>
  </si>
  <si>
    <t>81163038</t>
  </si>
  <si>
    <t xml:space="preserve">T.11 - křeslo </t>
  </si>
  <si>
    <t>1866827641</t>
  </si>
  <si>
    <t>71</t>
  </si>
  <si>
    <t>81163039</t>
  </si>
  <si>
    <t>T.12 - pohovka</t>
  </si>
  <si>
    <t>-1933413985</t>
  </si>
  <si>
    <t>72</t>
  </si>
  <si>
    <t>81163040</t>
  </si>
  <si>
    <t>T.13 - koberec kruhový, různé velikosti, prům ca 2m</t>
  </si>
  <si>
    <t>1532798366</t>
  </si>
  <si>
    <t>73</t>
  </si>
  <si>
    <t>81163041</t>
  </si>
  <si>
    <t>T.14 - pracovní stůl 800x1200x850mm, viz T10</t>
  </si>
  <si>
    <t>1936159380</t>
  </si>
  <si>
    <t>74</t>
  </si>
  <si>
    <t>81163042</t>
  </si>
  <si>
    <t>T.15 - věšák</t>
  </si>
  <si>
    <t>-1348091103</t>
  </si>
  <si>
    <t>75</t>
  </si>
  <si>
    <t>81163043</t>
  </si>
  <si>
    <t>T.16 - kontejner 400x600x620mm Techo MFC Mobile Pedestals, typ B-zásuvky s tlumením, š. 443, v. 600, hl. 600, mt. LTD, 18mm, RAL9010 – bílá, na kolečkách</t>
  </si>
  <si>
    <t>-1490976691</t>
  </si>
  <si>
    <t>76</t>
  </si>
  <si>
    <t>81163044</t>
  </si>
  <si>
    <t>T.17 - zrcadlo 800x1600mm material DTD laminovaná hr 16mm, ABS 0,5mm</t>
  </si>
  <si>
    <t>2009519441</t>
  </si>
  <si>
    <t>77</t>
  </si>
  <si>
    <t>81163045</t>
  </si>
  <si>
    <t>T.18 - skleněná magnetická tabule ca 1200x1800mm</t>
  </si>
  <si>
    <t>808903075</t>
  </si>
  <si>
    <t>78</t>
  </si>
  <si>
    <t>81163046</t>
  </si>
  <si>
    <t>T.19 - bibliobox ref.: Cosmotron Bohemia, s.r.o.</t>
  </si>
  <si>
    <t>1406362554</t>
  </si>
  <si>
    <t>79</t>
  </si>
  <si>
    <t>81163151</t>
  </si>
  <si>
    <t>A18 - regálová skříň 450x3000x2100</t>
  </si>
  <si>
    <t>-1740353684</t>
  </si>
  <si>
    <t>80</t>
  </si>
  <si>
    <t>81163152</t>
  </si>
  <si>
    <t>A19 - kuchyňka vč. Vybavení 1600x600x2350mm viz knihovna</t>
  </si>
  <si>
    <t>-95339153</t>
  </si>
  <si>
    <t>81</t>
  </si>
  <si>
    <t>81163153</t>
  </si>
  <si>
    <t>T14 - pracovní stůl 800x1200x850mm viz. Knihovna</t>
  </si>
  <si>
    <t>595247075</t>
  </si>
  <si>
    <t>82</t>
  </si>
  <si>
    <t>81163154</t>
  </si>
  <si>
    <t>T31 - regálová skříň ke stolu 800x450x850mm Techo Cabinet MFC – ST w = 800, v. 735, š. 450 skříně s posuvnými dveřmi, mat. LTD, bílý lak</t>
  </si>
  <si>
    <t>-729579044</t>
  </si>
  <si>
    <t>83</t>
  </si>
  <si>
    <t>81163155</t>
  </si>
  <si>
    <t>T01 - židle kancelářská</t>
  </si>
  <si>
    <t>722068206</t>
  </si>
  <si>
    <t>84</t>
  </si>
  <si>
    <t>81163156</t>
  </si>
  <si>
    <t>T15 - věšák mobilní viz. Knihovna</t>
  </si>
  <si>
    <t>1200375599</t>
  </si>
  <si>
    <t>85</t>
  </si>
  <si>
    <t>81163261</t>
  </si>
  <si>
    <t>A.20 - regálová skříň 600x1800x2100mm</t>
  </si>
  <si>
    <t>-479950731</t>
  </si>
  <si>
    <t>86</t>
  </si>
  <si>
    <t>81163262</t>
  </si>
  <si>
    <t>T32 - unifikovaný systém skládacích stolů (deska, koza) (s možností zavěsit na stěnu, nebo složit) 800x900x850mm</t>
  </si>
  <si>
    <t>1289411349</t>
  </si>
  <si>
    <t>87</t>
  </si>
  <si>
    <t>81163263</t>
  </si>
  <si>
    <t>T33 - unifikovaný systém skládacích židlí s možností zavěsit na stěnu, nebo složit Mobilní stohovatelná židle 45x46cm, v. 77cm, alt. totožné s T.36 (židle v sále)</t>
  </si>
  <si>
    <t>-1635368985</t>
  </si>
  <si>
    <t>88</t>
  </si>
  <si>
    <t>81163264</t>
  </si>
  <si>
    <t>T23 - skleněná magnetická tabule ca 1000x1500</t>
  </si>
  <si>
    <t>-231450979</t>
  </si>
  <si>
    <t>89</t>
  </si>
  <si>
    <t>81163265</t>
  </si>
  <si>
    <t>T12 - pohovka 700x1600mm</t>
  </si>
  <si>
    <t>-38921541</t>
  </si>
  <si>
    <t>90</t>
  </si>
  <si>
    <t>81163266</t>
  </si>
  <si>
    <t>-107330293</t>
  </si>
  <si>
    <t>91</t>
  </si>
  <si>
    <t>81163267</t>
  </si>
  <si>
    <t>T09 - konferenční stůl prům. min. 75cm, v. ca 45cm</t>
  </si>
  <si>
    <t>-1843919609</t>
  </si>
  <si>
    <t>92</t>
  </si>
  <si>
    <t>81163268</t>
  </si>
  <si>
    <t>T13 - koberec prům ca 2m viz knihovna</t>
  </si>
  <si>
    <t>551384051</t>
  </si>
  <si>
    <t>93</t>
  </si>
  <si>
    <t>845441112</t>
  </si>
  <si>
    <t>%</t>
  </si>
  <si>
    <t>-635701477</t>
  </si>
  <si>
    <t>94</t>
  </si>
  <si>
    <t>845441113</t>
  </si>
  <si>
    <t>instalace vč. dopravy a nastěhování</t>
  </si>
  <si>
    <t>hzs</t>
  </si>
  <si>
    <t>1790455065</t>
  </si>
  <si>
    <t>95</t>
  </si>
  <si>
    <t>845441116</t>
  </si>
  <si>
    <t>zaškolení obsluhy</t>
  </si>
  <si>
    <t>1524823315</t>
  </si>
  <si>
    <t>ND - Scénická, osvětlovací, audiovizuální technologie sálu</t>
  </si>
  <si>
    <t>M - Práce a dodávky M</t>
  </si>
  <si>
    <t xml:space="preserve">    M.71 - Scénické technologie</t>
  </si>
  <si>
    <t xml:space="preserve">    M.72 - Osvětlovací technologie</t>
  </si>
  <si>
    <t xml:space="preserve">    M.73 - Osvětlovací technologie</t>
  </si>
  <si>
    <t xml:space="preserve">    M.74 - Video technologie</t>
  </si>
  <si>
    <t>84533311</t>
  </si>
  <si>
    <t>praktikáblové desky – podium sálu, NIVTEC podesta 200x100cm</t>
  </si>
  <si>
    <t>-1221923271</t>
  </si>
  <si>
    <t>84533312</t>
  </si>
  <si>
    <t>noha k praktikáblové desce 60cm se závitem</t>
  </si>
  <si>
    <t>-1650243646</t>
  </si>
  <si>
    <t>84533313</t>
  </si>
  <si>
    <t>textilní sukýnka vykrývací samet 350g/m, černý, nehořlavý</t>
  </si>
  <si>
    <t>1370553846</t>
  </si>
  <si>
    <t>84533314</t>
  </si>
  <si>
    <t>schody k podiu - schod 50cm široký, 20+40cm</t>
  </si>
  <si>
    <t>-473358991</t>
  </si>
  <si>
    <t>84533315</t>
  </si>
  <si>
    <t>praktikáblové desky – mobilní</t>
  </si>
  <si>
    <t>1732295063</t>
  </si>
  <si>
    <t>84533316</t>
  </si>
  <si>
    <t>-1407347577</t>
  </si>
  <si>
    <t>84533317</t>
  </si>
  <si>
    <t>495132915</t>
  </si>
  <si>
    <t>84533318</t>
  </si>
  <si>
    <t>praktikáblové desky – technická režie NIVTEC podesta 200x100cm</t>
  </si>
  <si>
    <t>-853248348</t>
  </si>
  <si>
    <t>84533319</t>
  </si>
  <si>
    <t>schody k technické režii - schod 50cm široký, 20+40cm</t>
  </si>
  <si>
    <t>-238062829</t>
  </si>
  <si>
    <t>84533320</t>
  </si>
  <si>
    <t>noha k praktikáblové desce</t>
  </si>
  <si>
    <t>204447425</t>
  </si>
  <si>
    <t>84533421</t>
  </si>
  <si>
    <t>světlomet konvenční PC 1000W vč. Klapek a žárovky DTS Scena 650/1000 MK2 PC Anti Hal</t>
  </si>
  <si>
    <t>-1753519929</t>
  </si>
  <si>
    <t>84533422</t>
  </si>
  <si>
    <t>světlomet konvenční PC 500W vč. Klapek a žárovky DTS Scena 300/500 MK2 PC Anti Hal</t>
  </si>
  <si>
    <t>1104284599</t>
  </si>
  <si>
    <t>84533423</t>
  </si>
  <si>
    <t>světlomet LED</t>
  </si>
  <si>
    <t>-1862342581</t>
  </si>
  <si>
    <t>84533424</t>
  </si>
  <si>
    <t>ovládací pult ETC ColourSOurce 20</t>
  </si>
  <si>
    <t>-2135817079</t>
  </si>
  <si>
    <t>84533425</t>
  </si>
  <si>
    <t>dimmery, 12x10A Stairville D1210H Digital Dimmerpack</t>
  </si>
  <si>
    <t>-701135590</t>
  </si>
  <si>
    <t>84533426</t>
  </si>
  <si>
    <t>box koncový Ultralite ULPB8 Powerbox</t>
  </si>
  <si>
    <t>965832202</t>
  </si>
  <si>
    <t>84533427</t>
  </si>
  <si>
    <t>box průchozí Ultralite ULPB82H Powerbox 8 w. In/Out</t>
  </si>
  <si>
    <t>-782633465</t>
  </si>
  <si>
    <t>84533428</t>
  </si>
  <si>
    <t>multikabel 5m</t>
  </si>
  <si>
    <t>847116432</t>
  </si>
  <si>
    <t>84533429</t>
  </si>
  <si>
    <t>multikabel 10m</t>
  </si>
  <si>
    <t>867174085</t>
  </si>
  <si>
    <t>84533430</t>
  </si>
  <si>
    <t>kabel 230V 5m</t>
  </si>
  <si>
    <t>1905806213</t>
  </si>
  <si>
    <t>84533431</t>
  </si>
  <si>
    <t>hák závěsný</t>
  </si>
  <si>
    <t>-336603192</t>
  </si>
  <si>
    <t>84533432</t>
  </si>
  <si>
    <t>rack 4U Thon Rack 4U Live 40</t>
  </si>
  <si>
    <t>1155333896</t>
  </si>
  <si>
    <t>84533433</t>
  </si>
  <si>
    <t>stativ Stairville BLS-315 Pro Light Stand Bundle</t>
  </si>
  <si>
    <t>95545756</t>
  </si>
  <si>
    <t>84533434</t>
  </si>
  <si>
    <t>kabel DMX různé délky</t>
  </si>
  <si>
    <t>1124958930</t>
  </si>
  <si>
    <t>84533435</t>
  </si>
  <si>
    <t>konektory multipin</t>
  </si>
  <si>
    <t>-86156929</t>
  </si>
  <si>
    <t>84533531</t>
  </si>
  <si>
    <t>mixpult Allen &amp; Heath WZ4 14:4:2</t>
  </si>
  <si>
    <t>-551821589</t>
  </si>
  <si>
    <t>84533532</t>
  </si>
  <si>
    <t>audiopřehrávač s USB Denon DN 501C</t>
  </si>
  <si>
    <t>-1974841140</t>
  </si>
  <si>
    <t>84533533</t>
  </si>
  <si>
    <t>aktivní repro HK Audio LINEAR 3 112 XA</t>
  </si>
  <si>
    <t>-609801353</t>
  </si>
  <si>
    <t>84533534</t>
  </si>
  <si>
    <t>subbass HK Audio LINEAR SUB 1800 A</t>
  </si>
  <si>
    <t>-1239457426</t>
  </si>
  <si>
    <t>84533535</t>
  </si>
  <si>
    <t>case pult</t>
  </si>
  <si>
    <t>-1858567589</t>
  </si>
  <si>
    <t>84533536</t>
  </si>
  <si>
    <t>-958082454</t>
  </si>
  <si>
    <t>84533537</t>
  </si>
  <si>
    <t>mikrofon vocal Shure SM58 LC</t>
  </si>
  <si>
    <t>-248410661</t>
  </si>
  <si>
    <t>84533538</t>
  </si>
  <si>
    <t>mikrofon nástrojový Shure SM57 LC bundle</t>
  </si>
  <si>
    <t>-346722018</t>
  </si>
  <si>
    <t>84533539</t>
  </si>
  <si>
    <t>stagebox</t>
  </si>
  <si>
    <t>166779822</t>
  </si>
  <si>
    <t>84533540</t>
  </si>
  <si>
    <t>konektory</t>
  </si>
  <si>
    <t>1863531596</t>
  </si>
  <si>
    <t>84533541</t>
  </si>
  <si>
    <t>propojovací kabeláž, redukce</t>
  </si>
  <si>
    <t>214101622</t>
  </si>
  <si>
    <t>84533542</t>
  </si>
  <si>
    <t>zesilovač indukční smyčky</t>
  </si>
  <si>
    <t>1134419405</t>
  </si>
  <si>
    <t>84533543</t>
  </si>
  <si>
    <t>rack pro zesilovač ind.smyčky Thon Studio Desktop Rack 4U black</t>
  </si>
  <si>
    <t>1146468095</t>
  </si>
  <si>
    <t>84533651</t>
  </si>
  <si>
    <t>projektor - 4500-5000 ANSI, 1920x1080</t>
  </si>
  <si>
    <t>-140267424</t>
  </si>
  <si>
    <t>84533652</t>
  </si>
  <si>
    <t>Plátno – ruční ELITE SCREENS, roleta 135"(16:9)</t>
  </si>
  <si>
    <t>1582150368</t>
  </si>
  <si>
    <t>84533653</t>
  </si>
  <si>
    <t>notebook</t>
  </si>
  <si>
    <t>-739389623</t>
  </si>
  <si>
    <t>84533654</t>
  </si>
  <si>
    <t>kabely</t>
  </si>
  <si>
    <t>1821859034</t>
  </si>
  <si>
    <t>84533655</t>
  </si>
  <si>
    <t>plátno – elektrické 120“</t>
  </si>
  <si>
    <t>1090675082</t>
  </si>
  <si>
    <t>845441111</t>
  </si>
  <si>
    <t>Cena za návrh a konzultace</t>
  </si>
  <si>
    <t>-896522037</t>
  </si>
  <si>
    <t>-1056407029</t>
  </si>
  <si>
    <t>instalace</t>
  </si>
  <si>
    <t>-222114559</t>
  </si>
  <si>
    <t>845441114</t>
  </si>
  <si>
    <t>výchozí revize</t>
  </si>
  <si>
    <t>131410398</t>
  </si>
  <si>
    <t>G - Grafický orientační systém, závěsný systém pro výstavy</t>
  </si>
  <si>
    <t>M - M</t>
  </si>
  <si>
    <t xml:space="preserve">    M.81 - Grafický orientační systém</t>
  </si>
  <si>
    <t xml:space="preserve">    M.83 - Závěsný systém pro výstavy</t>
  </si>
  <si>
    <t>81666166</t>
  </si>
  <si>
    <t>Nápisy na regálech knihovny, označení dveří, orientační systém v objektu - dodávka a montáž</t>
  </si>
  <si>
    <t>-1618932730</t>
  </si>
  <si>
    <t>83744477</t>
  </si>
  <si>
    <t>Závěsný systém z ocellových lanek kotvený do ocelových konstrukcí stavby - dodávka a montáž</t>
  </si>
  <si>
    <t>328903485</t>
  </si>
  <si>
    <t>REKAPITULACE</t>
  </si>
  <si>
    <t>Součet bez DPH</t>
  </si>
  <si>
    <t>p.č.</t>
  </si>
  <si>
    <t>Jedn.</t>
  </si>
  <si>
    <t>Množ.</t>
  </si>
  <si>
    <t>Montáže</t>
  </si>
  <si>
    <t xml:space="preserve">materiál </t>
  </si>
  <si>
    <t>1. Datové rozvody</t>
  </si>
  <si>
    <t>jed.cena</t>
  </si>
  <si>
    <t>celkem</t>
  </si>
  <si>
    <t xml:space="preserve">Mezisoučet </t>
  </si>
  <si>
    <t>Podružný materiál, PPV</t>
  </si>
  <si>
    <t>Celkem</t>
  </si>
  <si>
    <t>Ovladače design dle interieru – prostory pro veřejnost Gira E2, ostatní prostory ABB Tango.</t>
  </si>
  <si>
    <t>2. Instalace pro nedoslýchavé</t>
  </si>
  <si>
    <t>3. Anténní systém STA</t>
  </si>
  <si>
    <t>4. Elektrická zabezpečovací signalizace EZS</t>
  </si>
  <si>
    <t>Součástí nabídkové ceny musí být veškeré náklady, aby cena byla konečná a zahrnovala celou dodávku a montáž.</t>
  </si>
  <si>
    <t xml:space="preserve">Dodávky a montáže uvedené v nabídce musí být, včetně veškerého souvisejícího doplňkového, podružného a montážního materiálu, tak aby celé zařízení bylo funkční a splňovalo všechny předpisy, </t>
  </si>
  <si>
    <t>které se na ně vztahují. Nedílnou součástí výkazu je projektová dokumentace, která je v případě rozporu s VV určující pro rozsah PD.</t>
  </si>
  <si>
    <t>1. Elektroinstalace</t>
  </si>
  <si>
    <t>2. Svítidla původní</t>
  </si>
  <si>
    <t>Svítidla budou před objednáním vzorkována a odsouhlasena s investorem a architektem, standart: vyšší, kovové provodení, designové, optické</t>
  </si>
  <si>
    <t>3. Svítidla nová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</si>
</sst>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_-* #,##0&quot; Kč&quot;_-;\-* #,##0&quot; Kč&quot;_-;_-* &quot;- Kč&quot;_-;_-@_-"/>
    <numFmt numFmtId="169" formatCode="#,##0.00&quot; Kč&quot;"/>
    <numFmt numFmtId="170" formatCode="#,##0.0"/>
  </numFmts>
  <fonts count="78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sz val="8"/>
      <color indexed="18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8"/>
      <name val="Arial CE"/>
      <family val="2"/>
    </font>
    <font>
      <sz val="12"/>
      <name val="Times New Roman"/>
      <family val="1"/>
    </font>
    <font>
      <sz val="10"/>
      <color indexed="9"/>
      <name val="Times New Roman CE"/>
      <family val="1"/>
    </font>
    <font>
      <b/>
      <u val="single"/>
      <sz val="10"/>
      <name val="Times New Roman CE"/>
      <family val="1"/>
    </font>
    <font>
      <sz val="10"/>
      <name val="Times New Roman"/>
      <family val="1"/>
    </font>
    <font>
      <u val="single"/>
      <sz val="7"/>
      <name val="Times New Roman CE"/>
      <family val="1"/>
    </font>
    <font>
      <sz val="7"/>
      <name val="Times New Roman CE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7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8" fillId="17" borderId="0" applyNumberFormat="0" applyBorder="0" applyAlignment="0" applyProtection="0"/>
    <xf numFmtId="0" fontId="53" fillId="0" borderId="0" applyBorder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66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69" fillId="7" borderId="8" applyNumberFormat="0" applyAlignment="0" applyProtection="0"/>
    <xf numFmtId="0" fontId="71" fillId="19" borderId="8" applyNumberFormat="0" applyAlignment="0" applyProtection="0"/>
    <xf numFmtId="0" fontId="70" fillId="19" borderId="9" applyNumberFormat="0" applyAlignment="0" applyProtection="0"/>
    <xf numFmtId="0" fontId="75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23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17" borderId="0" xfId="0" applyFont="1" applyFill="1" applyAlignment="1" applyProtection="1">
      <alignment horizontal="left" vertical="center"/>
      <protection/>
    </xf>
    <xf numFmtId="0" fontId="14" fillId="17" borderId="0" xfId="0" applyFont="1" applyFill="1" applyAlignment="1" applyProtection="1">
      <alignment vertical="center"/>
      <protection/>
    </xf>
    <xf numFmtId="0" fontId="15" fillId="17" borderId="0" xfId="0" applyFont="1" applyFill="1" applyAlignment="1" applyProtection="1">
      <alignment horizontal="left" vertical="center"/>
      <protection/>
    </xf>
    <xf numFmtId="0" fontId="16" fillId="17" borderId="0" xfId="36" applyFont="1" applyFill="1" applyAlignment="1" applyProtection="1">
      <alignment vertical="center"/>
      <protection/>
    </xf>
    <xf numFmtId="0" fontId="0" fillId="17" borderId="0" xfId="0" applyFill="1" applyAlignment="1">
      <alignment/>
    </xf>
    <xf numFmtId="0" fontId="13" fillId="17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18" borderId="0" xfId="0" applyFont="1" applyFill="1" applyBorder="1" applyAlignment="1" applyProtection="1">
      <alignment horizontal="left" vertical="center"/>
      <protection locked="0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2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4" fillId="19" borderId="17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0" fontId="4" fillId="19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5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" fontId="27" fillId="0" borderId="22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33" fillId="0" borderId="22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3" fillId="0" borderId="24" xfId="0" applyNumberFormat="1" applyFont="1" applyBorder="1" applyAlignment="1">
      <alignment vertical="center"/>
    </xf>
    <xf numFmtId="4" fontId="33" fillId="0" borderId="25" xfId="0" applyNumberFormat="1" applyFont="1" applyBorder="1" applyAlignment="1">
      <alignment vertical="center"/>
    </xf>
    <xf numFmtId="166" fontId="33" fillId="0" borderId="25" xfId="0" applyNumberFormat="1" applyFont="1" applyBorder="1" applyAlignment="1">
      <alignment vertical="center"/>
    </xf>
    <xf numFmtId="4" fontId="33" fillId="0" borderId="26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5" fillId="18" borderId="19" xfId="0" applyNumberFormat="1" applyFont="1" applyFill="1" applyBorder="1" applyAlignment="1" applyProtection="1">
      <alignment horizontal="center" vertical="center"/>
      <protection locked="0"/>
    </xf>
    <xf numFmtId="0" fontId="25" fillId="18" borderId="20" xfId="0" applyFont="1" applyFill="1" applyBorder="1" applyAlignment="1" applyProtection="1">
      <alignment horizontal="center" vertical="center"/>
      <protection locked="0"/>
    </xf>
    <xf numFmtId="4" fontId="25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5" fillId="18" borderId="22" xfId="0" applyNumberFormat="1" applyFont="1" applyFill="1" applyBorder="1" applyAlignment="1" applyProtection="1">
      <alignment horizontal="center" vertical="center"/>
      <protection locked="0"/>
    </xf>
    <xf numFmtId="0" fontId="25" fillId="18" borderId="0" xfId="0" applyFont="1" applyFill="1" applyBorder="1" applyAlignment="1" applyProtection="1">
      <alignment horizontal="center" vertical="center"/>
      <protection locked="0"/>
    </xf>
    <xf numFmtId="4" fontId="25" fillId="0" borderId="23" xfId="0" applyNumberFormat="1" applyFont="1" applyBorder="1" applyAlignment="1">
      <alignment vertical="center"/>
    </xf>
    <xf numFmtId="164" fontId="25" fillId="18" borderId="24" xfId="0" applyNumberFormat="1" applyFont="1" applyFill="1" applyBorder="1" applyAlignment="1" applyProtection="1">
      <alignment horizontal="center" vertical="center"/>
      <protection locked="0"/>
    </xf>
    <xf numFmtId="0" fontId="25" fillId="18" borderId="25" xfId="0" applyFont="1" applyFill="1" applyBorder="1" applyAlignment="1" applyProtection="1">
      <alignment horizontal="center" vertical="center"/>
      <protection locked="0"/>
    </xf>
    <xf numFmtId="4" fontId="25" fillId="0" borderId="26" xfId="0" applyNumberFormat="1" applyFont="1" applyBorder="1" applyAlignment="1">
      <alignment vertical="center"/>
    </xf>
    <xf numFmtId="0" fontId="28" fillId="19" borderId="0" xfId="0" applyFont="1" applyFill="1" applyBorder="1" applyAlignment="1">
      <alignment horizontal="left" vertical="center"/>
    </xf>
    <xf numFmtId="0" fontId="0" fillId="17" borderId="0" xfId="0" applyFill="1" applyAlignment="1" applyProtection="1">
      <alignment/>
      <protection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19" borderId="18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19" borderId="30" xfId="0" applyFont="1" applyFill="1" applyBorder="1" applyAlignment="1">
      <alignment horizontal="center" vertical="center" wrapText="1"/>
    </xf>
    <xf numFmtId="0" fontId="3" fillId="19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35" fillId="0" borderId="20" xfId="0" applyNumberFormat="1" applyFont="1" applyBorder="1" applyAlignment="1">
      <alignment/>
    </xf>
    <xf numFmtId="166" fontId="35" fillId="0" borderId="2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2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2" fillId="18" borderId="33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7" fillId="0" borderId="33" xfId="0" applyFont="1" applyBorder="1" applyAlignment="1" applyProtection="1">
      <alignment horizontal="center" vertical="center"/>
      <protection locked="0"/>
    </xf>
    <xf numFmtId="49" fontId="37" fillId="0" borderId="33" xfId="0" applyNumberFormat="1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167" fontId="37" fillId="0" borderId="33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167" fontId="0" fillId="18" borderId="33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/>
      <protection locked="0"/>
    </xf>
    <xf numFmtId="0" fontId="39" fillId="24" borderId="0" xfId="0" applyFont="1" applyFill="1" applyAlignment="1" applyProtection="1">
      <alignment horizontal="center"/>
      <protection locked="0"/>
    </xf>
    <xf numFmtId="0" fontId="39" fillId="0" borderId="0" xfId="0" applyFont="1" applyAlignment="1">
      <alignment/>
    </xf>
    <xf numFmtId="49" fontId="40" fillId="0" borderId="34" xfId="0" applyNumberFormat="1" applyFont="1" applyBorder="1" applyAlignment="1" applyProtection="1">
      <alignment horizontal="left"/>
      <protection locked="0"/>
    </xf>
    <xf numFmtId="0" fontId="41" fillId="0" borderId="35" xfId="0" applyFont="1" applyBorder="1" applyAlignment="1" applyProtection="1">
      <alignment horizontal="center"/>
      <protection locked="0"/>
    </xf>
    <xf numFmtId="0" fontId="41" fillId="24" borderId="35" xfId="0" applyFont="1" applyFill="1" applyBorder="1" applyAlignment="1" applyProtection="1">
      <alignment horizontal="center"/>
      <protection locked="0"/>
    </xf>
    <xf numFmtId="2" fontId="41" fillId="0" borderId="35" xfId="0" applyNumberFormat="1" applyFont="1" applyBorder="1" applyAlignment="1" applyProtection="1">
      <alignment horizontal="right"/>
      <protection locked="0"/>
    </xf>
    <xf numFmtId="2" fontId="41" fillId="0" borderId="35" xfId="0" applyNumberFormat="1" applyFont="1" applyBorder="1" applyAlignment="1" applyProtection="1">
      <alignment/>
      <protection locked="0"/>
    </xf>
    <xf numFmtId="0" fontId="41" fillId="0" borderId="35" xfId="0" applyFont="1" applyBorder="1" applyAlignment="1" applyProtection="1">
      <alignment/>
      <protection locked="0"/>
    </xf>
    <xf numFmtId="2" fontId="40" fillId="0" borderId="36" xfId="0" applyNumberFormat="1" applyFont="1" applyBorder="1" applyAlignment="1" applyProtection="1">
      <alignment/>
      <protection locked="0"/>
    </xf>
    <xf numFmtId="49" fontId="40" fillId="0" borderId="37" xfId="0" applyNumberFormat="1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24" borderId="0" xfId="0" applyFont="1" applyFill="1" applyBorder="1" applyAlignment="1" applyProtection="1">
      <alignment horizontal="center"/>
      <protection locked="0"/>
    </xf>
    <xf numFmtId="2" fontId="41" fillId="0" borderId="0" xfId="0" applyNumberFormat="1" applyFont="1" applyBorder="1" applyAlignment="1" applyProtection="1">
      <alignment horizontal="right"/>
      <protection locked="0"/>
    </xf>
    <xf numFmtId="2" fontId="41" fillId="0" borderId="0" xfId="0" applyNumberFormat="1" applyFont="1" applyBorder="1" applyAlignment="1" applyProtection="1">
      <alignment/>
      <protection locked="0"/>
    </xf>
    <xf numFmtId="4" fontId="40" fillId="0" borderId="0" xfId="0" applyNumberFormat="1" applyFont="1" applyBorder="1" applyAlignment="1" applyProtection="1">
      <alignment/>
      <protection locked="0"/>
    </xf>
    <xf numFmtId="4" fontId="41" fillId="0" borderId="38" xfId="0" applyNumberFormat="1" applyFont="1" applyBorder="1" applyAlignment="1" applyProtection="1">
      <alignment/>
      <protection locked="0"/>
    </xf>
    <xf numFmtId="4" fontId="41" fillId="0" borderId="0" xfId="0" applyNumberFormat="1" applyFont="1" applyBorder="1" applyAlignment="1" applyProtection="1">
      <alignment/>
      <protection locked="0"/>
    </xf>
    <xf numFmtId="0" fontId="40" fillId="0" borderId="37" xfId="0" applyNumberFormat="1" applyFont="1" applyBorder="1" applyAlignment="1" applyProtection="1">
      <alignment horizontal="left"/>
      <protection locked="0"/>
    </xf>
    <xf numFmtId="4" fontId="40" fillId="0" borderId="35" xfId="0" applyNumberFormat="1" applyFont="1" applyBorder="1" applyAlignment="1" applyProtection="1">
      <alignment/>
      <protection locked="0"/>
    </xf>
    <xf numFmtId="4" fontId="40" fillId="0" borderId="36" xfId="0" applyNumberFormat="1" applyFont="1" applyBorder="1" applyAlignment="1" applyProtection="1">
      <alignment/>
      <protection locked="0"/>
    </xf>
    <xf numFmtId="49" fontId="40" fillId="0" borderId="0" xfId="0" applyNumberFormat="1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/>
      <protection locked="0"/>
    </xf>
    <xf numFmtId="49" fontId="39" fillId="0" borderId="0" xfId="0" applyNumberFormat="1" applyFont="1" applyBorder="1" applyAlignment="1" applyProtection="1">
      <alignment horizontal="left"/>
      <protection locked="0"/>
    </xf>
    <xf numFmtId="0" fontId="39" fillId="0" borderId="0" xfId="0" applyFont="1" applyBorder="1" applyAlignment="1" applyProtection="1">
      <alignment horizontal="center"/>
      <protection locked="0"/>
    </xf>
    <xf numFmtId="0" fontId="39" fillId="24" borderId="0" xfId="0" applyFont="1" applyFill="1" applyBorder="1" applyAlignment="1" applyProtection="1">
      <alignment horizontal="center"/>
      <protection locked="0"/>
    </xf>
    <xf numFmtId="2" fontId="39" fillId="0" borderId="0" xfId="0" applyNumberFormat="1" applyFont="1" applyBorder="1" applyAlignment="1" applyProtection="1">
      <alignment horizontal="right"/>
      <protection locked="0"/>
    </xf>
    <xf numFmtId="168" fontId="42" fillId="0" borderId="0" xfId="0" applyNumberFormat="1" applyFont="1" applyBorder="1" applyAlignment="1" applyProtection="1">
      <alignment horizontal="center"/>
      <protection locked="0"/>
    </xf>
    <xf numFmtId="2" fontId="39" fillId="0" borderId="0" xfId="0" applyNumberFormat="1" applyFont="1" applyBorder="1" applyAlignment="1" applyProtection="1">
      <alignment/>
      <protection locked="0"/>
    </xf>
    <xf numFmtId="0" fontId="0" fillId="0" borderId="39" xfId="0" applyFont="1" applyBorder="1" applyAlignment="1">
      <alignment horizontal="center"/>
    </xf>
    <xf numFmtId="49" fontId="42" fillId="0" borderId="40" xfId="0" applyNumberFormat="1" applyFont="1" applyBorder="1" applyAlignment="1" applyProtection="1">
      <alignment horizontal="left"/>
      <protection locked="0"/>
    </xf>
    <xf numFmtId="0" fontId="42" fillId="0" borderId="40" xfId="0" applyFont="1" applyBorder="1" applyAlignment="1" applyProtection="1">
      <alignment horizontal="center"/>
      <protection locked="0"/>
    </xf>
    <xf numFmtId="0" fontId="42" fillId="24" borderId="12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/>
    </xf>
    <xf numFmtId="169" fontId="43" fillId="0" borderId="0" xfId="0" applyNumberFormat="1" applyFont="1" applyFill="1" applyBorder="1" applyAlignment="1" applyProtection="1">
      <alignment/>
      <protection hidden="1"/>
    </xf>
    <xf numFmtId="0" fontId="0" fillId="0" borderId="41" xfId="0" applyBorder="1" applyAlignment="1">
      <alignment/>
    </xf>
    <xf numFmtId="49" fontId="42" fillId="0" borderId="42" xfId="0" applyNumberFormat="1" applyFont="1" applyBorder="1" applyAlignment="1">
      <alignment horizontal="left" wrapText="1"/>
    </xf>
    <xf numFmtId="0" fontId="42" fillId="0" borderId="43" xfId="0" applyFont="1" applyBorder="1" applyAlignment="1" applyProtection="1">
      <alignment horizontal="center"/>
      <protection locked="0"/>
    </xf>
    <xf numFmtId="0" fontId="42" fillId="24" borderId="43" xfId="0" applyFont="1" applyFill="1" applyBorder="1" applyAlignment="1" applyProtection="1">
      <alignment horizontal="center"/>
      <protection locked="0"/>
    </xf>
    <xf numFmtId="2" fontId="42" fillId="0" borderId="42" xfId="0" applyNumberFormat="1" applyFont="1" applyBorder="1" applyAlignment="1" applyProtection="1">
      <alignment horizontal="center" wrapText="1"/>
      <protection locked="0"/>
    </xf>
    <xf numFmtId="2" fontId="42" fillId="0" borderId="42" xfId="0" applyNumberFormat="1" applyFont="1" applyBorder="1" applyAlignment="1" applyProtection="1">
      <alignment horizontal="center"/>
      <protection locked="0"/>
    </xf>
    <xf numFmtId="0" fontId="42" fillId="0" borderId="42" xfId="0" applyFont="1" applyBorder="1" applyAlignment="1" applyProtection="1">
      <alignment horizontal="center" wrapText="1"/>
      <protection locked="0"/>
    </xf>
    <xf numFmtId="0" fontId="44" fillId="0" borderId="44" xfId="0" applyFont="1" applyFill="1" applyBorder="1" applyAlignment="1">
      <alignment horizontal="center"/>
    </xf>
    <xf numFmtId="49" fontId="39" fillId="0" borderId="42" xfId="0" applyNumberFormat="1" applyFont="1" applyBorder="1" applyAlignment="1">
      <alignment horizontal="left"/>
    </xf>
    <xf numFmtId="0" fontId="39" fillId="0" borderId="42" xfId="0" applyFont="1" applyBorder="1" applyAlignment="1">
      <alignment horizontal="center"/>
    </xf>
    <xf numFmtId="0" fontId="39" fillId="24" borderId="42" xfId="0" applyFont="1" applyFill="1" applyBorder="1" applyAlignment="1">
      <alignment horizontal="center"/>
    </xf>
    <xf numFmtId="4" fontId="39" fillId="0" borderId="42" xfId="0" applyNumberFormat="1" applyFont="1" applyBorder="1" applyAlignment="1">
      <alignment horizontal="right" wrapText="1"/>
    </xf>
    <xf numFmtId="4" fontId="39" fillId="0" borderId="42" xfId="0" applyNumberFormat="1" applyFont="1" applyBorder="1" applyAlignment="1">
      <alignment horizontal="right"/>
    </xf>
    <xf numFmtId="49" fontId="39" fillId="0" borderId="42" xfId="0" applyNumberFormat="1" applyFont="1" applyBorder="1" applyAlignment="1" applyProtection="1">
      <alignment horizontal="left"/>
      <protection locked="0"/>
    </xf>
    <xf numFmtId="0" fontId="39" fillId="0" borderId="42" xfId="0" applyFont="1" applyBorder="1" applyAlignment="1" applyProtection="1">
      <alignment horizontal="center"/>
      <protection locked="0"/>
    </xf>
    <xf numFmtId="0" fontId="39" fillId="24" borderId="42" xfId="0" applyFont="1" applyFill="1" applyBorder="1" applyAlignment="1" applyProtection="1">
      <alignment horizontal="center"/>
      <protection locked="0"/>
    </xf>
    <xf numFmtId="4" fontId="39" fillId="0" borderId="42" xfId="0" applyNumberFormat="1" applyFont="1" applyBorder="1" applyAlignment="1" applyProtection="1">
      <alignment horizontal="right" wrapText="1"/>
      <protection locked="0"/>
    </xf>
    <xf numFmtId="4" fontId="39" fillId="0" borderId="42" xfId="0" applyNumberFormat="1" applyFont="1" applyBorder="1" applyAlignment="1" applyProtection="1">
      <alignment horizontal="right"/>
      <protection locked="0"/>
    </xf>
    <xf numFmtId="49" fontId="39" fillId="0" borderId="45" xfId="0" applyNumberFormat="1" applyFont="1" applyBorder="1" applyAlignment="1">
      <alignment horizontal="left"/>
    </xf>
    <xf numFmtId="4" fontId="39" fillId="0" borderId="46" xfId="0" applyNumberFormat="1" applyFont="1" applyBorder="1" applyAlignment="1">
      <alignment horizontal="center"/>
    </xf>
    <xf numFmtId="4" fontId="45" fillId="24" borderId="46" xfId="0" applyNumberFormat="1" applyFont="1" applyFill="1" applyBorder="1" applyAlignment="1">
      <alignment horizontal="center"/>
    </xf>
    <xf numFmtId="4" fontId="39" fillId="0" borderId="46" xfId="0" applyNumberFormat="1" applyFont="1" applyBorder="1" applyAlignment="1">
      <alignment horizontal="right"/>
    </xf>
    <xf numFmtId="4" fontId="42" fillId="0" borderId="46" xfId="0" applyNumberFormat="1" applyFont="1" applyBorder="1" applyAlignment="1">
      <alignment/>
    </xf>
    <xf numFmtId="4" fontId="39" fillId="0" borderId="46" xfId="0" applyNumberFormat="1" applyFont="1" applyBorder="1" applyAlignment="1">
      <alignment/>
    </xf>
    <xf numFmtId="4" fontId="42" fillId="0" borderId="47" xfId="0" applyNumberFormat="1" applyFont="1" applyBorder="1" applyAlignment="1">
      <alignment/>
    </xf>
    <xf numFmtId="49" fontId="39" fillId="0" borderId="48" xfId="0" applyNumberFormat="1" applyFont="1" applyBorder="1" applyAlignment="1">
      <alignment horizontal="left"/>
    </xf>
    <xf numFmtId="9" fontId="39" fillId="0" borderId="42" xfId="0" applyNumberFormat="1" applyFont="1" applyBorder="1" applyAlignment="1">
      <alignment/>
    </xf>
    <xf numFmtId="4" fontId="39" fillId="0" borderId="42" xfId="0" applyNumberFormat="1" applyFont="1" applyBorder="1" applyAlignment="1">
      <alignment/>
    </xf>
    <xf numFmtId="4" fontId="39" fillId="0" borderId="49" xfId="0" applyNumberFormat="1" applyFont="1" applyBorder="1" applyAlignment="1">
      <alignment/>
    </xf>
    <xf numFmtId="49" fontId="39" fillId="0" borderId="50" xfId="0" applyNumberFormat="1" applyFont="1" applyBorder="1" applyAlignment="1">
      <alignment horizontal="left"/>
    </xf>
    <xf numFmtId="9" fontId="39" fillId="0" borderId="51" xfId="0" applyNumberFormat="1" applyFont="1" applyBorder="1" applyAlignment="1">
      <alignment/>
    </xf>
    <xf numFmtId="0" fontId="39" fillId="24" borderId="51" xfId="0" applyFont="1" applyFill="1" applyBorder="1" applyAlignment="1">
      <alignment horizontal="center"/>
    </xf>
    <xf numFmtId="4" fontId="39" fillId="0" borderId="51" xfId="0" applyNumberFormat="1" applyFont="1" applyBorder="1" applyAlignment="1">
      <alignment horizontal="right"/>
    </xf>
    <xf numFmtId="4" fontId="39" fillId="0" borderId="51" xfId="0" applyNumberFormat="1" applyFont="1" applyBorder="1" applyAlignment="1">
      <alignment/>
    </xf>
    <xf numFmtId="4" fontId="46" fillId="0" borderId="52" xfId="0" applyNumberFormat="1" applyFont="1" applyBorder="1" applyAlignment="1">
      <alignment/>
    </xf>
    <xf numFmtId="49" fontId="47" fillId="0" borderId="0" xfId="0" applyNumberFormat="1" applyFont="1" applyBorder="1" applyAlignment="1" applyProtection="1">
      <alignment horizontal="left"/>
      <protection locked="0"/>
    </xf>
    <xf numFmtId="9" fontId="39" fillId="0" borderId="0" xfId="0" applyNumberFormat="1" applyFont="1" applyBorder="1" applyAlignment="1" applyProtection="1">
      <alignment/>
      <protection locked="0"/>
    </xf>
    <xf numFmtId="4" fontId="45" fillId="24" borderId="0" xfId="0" applyNumberFormat="1" applyFont="1" applyFill="1" applyBorder="1" applyAlignment="1" applyProtection="1">
      <alignment horizontal="center"/>
      <protection locked="0"/>
    </xf>
    <xf numFmtId="4" fontId="39" fillId="0" borderId="0" xfId="0" applyNumberFormat="1" applyFont="1" applyBorder="1" applyAlignment="1" applyProtection="1">
      <alignment horizontal="right"/>
      <protection locked="0"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0" xfId="0" applyNumberFormat="1" applyFont="1" applyAlignment="1">
      <alignment/>
    </xf>
    <xf numFmtId="49" fontId="39" fillId="0" borderId="42" xfId="0" applyNumberFormat="1" applyFont="1" applyBorder="1" applyAlignment="1">
      <alignment horizontal="left" wrapText="1"/>
    </xf>
    <xf numFmtId="0" fontId="39" fillId="0" borderId="43" xfId="0" applyFont="1" applyBorder="1" applyAlignment="1">
      <alignment horizontal="center"/>
    </xf>
    <xf numFmtId="0" fontId="39" fillId="24" borderId="43" xfId="0" applyFont="1" applyFill="1" applyBorder="1" applyAlignment="1">
      <alignment horizontal="center"/>
    </xf>
    <xf numFmtId="49" fontId="39" fillId="0" borderId="0" xfId="0" applyNumberFormat="1" applyFont="1" applyAlignment="1">
      <alignment horizontal="left"/>
    </xf>
    <xf numFmtId="0" fontId="39" fillId="0" borderId="0" xfId="0" applyFont="1" applyAlignment="1">
      <alignment horizontal="center"/>
    </xf>
    <xf numFmtId="0" fontId="39" fillId="24" borderId="0" xfId="0" applyFont="1" applyFill="1" applyAlignment="1">
      <alignment horizontal="center"/>
    </xf>
    <xf numFmtId="2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42" fillId="0" borderId="43" xfId="0" applyNumberFormat="1" applyFont="1" applyBorder="1" applyAlignment="1" applyProtection="1">
      <alignment horizontal="left"/>
      <protection locked="0"/>
    </xf>
    <xf numFmtId="49" fontId="42" fillId="0" borderId="42" xfId="0" applyNumberFormat="1" applyFont="1" applyBorder="1" applyAlignment="1" applyProtection="1">
      <alignment horizontal="left" wrapText="1"/>
      <protection locked="0"/>
    </xf>
    <xf numFmtId="49" fontId="39" fillId="0" borderId="42" xfId="0" applyNumberFormat="1" applyFont="1" applyBorder="1" applyAlignment="1" applyProtection="1">
      <alignment horizontal="left" wrapText="1"/>
      <protection locked="0"/>
    </xf>
    <xf numFmtId="49" fontId="39" fillId="0" borderId="0" xfId="0" applyNumberFormat="1" applyFont="1" applyBorder="1" applyAlignment="1">
      <alignment horizontal="left"/>
    </xf>
    <xf numFmtId="9" fontId="39" fillId="0" borderId="0" xfId="0" applyNumberFormat="1" applyFont="1" applyBorder="1" applyAlignment="1">
      <alignment/>
    </xf>
    <xf numFmtId="0" fontId="39" fillId="24" borderId="0" xfId="0" applyFont="1" applyFill="1" applyBorder="1" applyAlignment="1">
      <alignment horizontal="center"/>
    </xf>
    <xf numFmtId="4" fontId="39" fillId="0" borderId="0" xfId="0" applyNumberFormat="1" applyFont="1" applyBorder="1" applyAlignment="1">
      <alignment horizontal="right"/>
    </xf>
    <xf numFmtId="4" fontId="39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0" fontId="51" fillId="0" borderId="0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/>
      <protection locked="0"/>
    </xf>
    <xf numFmtId="43" fontId="52" fillId="0" borderId="0" xfId="0" applyNumberFormat="1" applyFont="1" applyBorder="1" applyAlignment="1" applyProtection="1">
      <alignment horizontal="left"/>
      <protection locked="0"/>
    </xf>
    <xf numFmtId="2" fontId="52" fillId="0" borderId="0" xfId="0" applyNumberFormat="1" applyFont="1" applyBorder="1" applyAlignment="1" applyProtection="1">
      <alignment horizontal="center" vertical="center"/>
      <protection locked="0"/>
    </xf>
    <xf numFmtId="2" fontId="52" fillId="0" borderId="0" xfId="0" applyNumberFormat="1" applyFont="1" applyBorder="1" applyAlignment="1" applyProtection="1">
      <alignment horizontal="center"/>
      <protection locked="0"/>
    </xf>
    <xf numFmtId="170" fontId="51" fillId="0" borderId="0" xfId="0" applyNumberFormat="1" applyFont="1" applyBorder="1" applyAlignment="1" applyProtection="1">
      <alignment horizontal="center" vertical="center"/>
      <protection locked="0"/>
    </xf>
    <xf numFmtId="4" fontId="51" fillId="0" borderId="0" xfId="0" applyNumberFormat="1" applyFont="1" applyBorder="1" applyAlignment="1" applyProtection="1">
      <alignment horizontal="center" vertical="center"/>
      <protection locked="0"/>
    </xf>
    <xf numFmtId="0" fontId="52" fillId="0" borderId="53" xfId="0" applyFont="1" applyBorder="1" applyAlignment="1" applyProtection="1">
      <alignment/>
      <protection locked="0"/>
    </xf>
    <xf numFmtId="0" fontId="52" fillId="0" borderId="54" xfId="0" applyFont="1" applyBorder="1" applyAlignment="1" applyProtection="1">
      <alignment/>
      <protection locked="0"/>
    </xf>
    <xf numFmtId="0" fontId="51" fillId="0" borderId="54" xfId="0" applyFont="1" applyBorder="1" applyAlignment="1" applyProtection="1">
      <alignment horizontal="center"/>
      <protection locked="0"/>
    </xf>
    <xf numFmtId="2" fontId="52" fillId="0" borderId="54" xfId="0" applyNumberFormat="1" applyFont="1" applyBorder="1" applyAlignment="1" applyProtection="1">
      <alignment horizontal="center"/>
      <protection locked="0"/>
    </xf>
    <xf numFmtId="170" fontId="51" fillId="0" borderId="54" xfId="0" applyNumberFormat="1" applyFont="1" applyBorder="1" applyAlignment="1" applyProtection="1">
      <alignment horizontal="center" vertical="center"/>
      <protection locked="0"/>
    </xf>
    <xf numFmtId="4" fontId="51" fillId="0" borderId="54" xfId="0" applyNumberFormat="1" applyFont="1" applyBorder="1" applyAlignment="1" applyProtection="1">
      <alignment horizontal="center" vertical="center"/>
      <protection locked="0"/>
    </xf>
    <xf numFmtId="0" fontId="51" fillId="0" borderId="54" xfId="0" applyFont="1" applyBorder="1" applyAlignment="1" applyProtection="1">
      <alignment horizontal="center" vertical="center"/>
      <protection locked="0"/>
    </xf>
    <xf numFmtId="2" fontId="51" fillId="0" borderId="54" xfId="0" applyNumberFormat="1" applyFont="1" applyBorder="1" applyAlignment="1" applyProtection="1">
      <alignment horizontal="center"/>
      <protection locked="0"/>
    </xf>
    <xf numFmtId="0" fontId="54" fillId="0" borderId="54" xfId="47" applyFont="1" applyFill="1" applyBorder="1" applyAlignment="1" applyProtection="1">
      <alignment horizontal="center"/>
      <protection locked="0"/>
    </xf>
    <xf numFmtId="43" fontId="52" fillId="0" borderId="54" xfId="47" applyNumberFormat="1" applyFont="1" applyFill="1" applyBorder="1" applyAlignment="1" applyProtection="1">
      <alignment horizontal="left"/>
      <protection locked="0"/>
    </xf>
    <xf numFmtId="2" fontId="55" fillId="0" borderId="54" xfId="47" applyNumberFormat="1" applyFont="1" applyFill="1" applyBorder="1" applyAlignment="1" applyProtection="1">
      <alignment horizontal="center" vertical="center"/>
      <protection locked="0"/>
    </xf>
    <xf numFmtId="0" fontId="55" fillId="0" borderId="54" xfId="47" applyFont="1" applyFill="1" applyBorder="1" applyAlignment="1" applyProtection="1">
      <alignment horizontal="left"/>
      <protection locked="0"/>
    </xf>
    <xf numFmtId="0" fontId="56" fillId="0" borderId="54" xfId="47" applyFont="1" applyFill="1" applyBorder="1" applyAlignment="1" applyProtection="1">
      <alignment horizontal="left"/>
      <protection locked="0"/>
    </xf>
    <xf numFmtId="2" fontId="57" fillId="0" borderId="54" xfId="47" applyNumberFormat="1" applyFont="1" applyFill="1" applyBorder="1" applyAlignment="1" applyProtection="1">
      <alignment horizontal="center" vertical="center"/>
      <protection locked="0"/>
    </xf>
    <xf numFmtId="0" fontId="57" fillId="0" borderId="54" xfId="47" applyFont="1" applyFill="1" applyBorder="1" applyAlignment="1" applyProtection="1">
      <alignment horizontal="left"/>
      <protection locked="0"/>
    </xf>
    <xf numFmtId="0" fontId="58" fillId="0" borderId="54" xfId="47" applyFont="1" applyFill="1" applyBorder="1" applyAlignment="1" applyProtection="1">
      <alignment horizontal="center" vertical="center"/>
      <protection locked="0"/>
    </xf>
    <xf numFmtId="0" fontId="59" fillId="0" borderId="54" xfId="47" applyFont="1" applyFill="1" applyBorder="1" applyAlignment="1" applyProtection="1">
      <alignment horizontal="center" vertical="center"/>
      <protection locked="0"/>
    </xf>
    <xf numFmtId="43" fontId="59" fillId="0" borderId="54" xfId="0" applyNumberFormat="1" applyFont="1" applyBorder="1" applyAlignment="1" applyProtection="1">
      <alignment horizontal="left" vertical="center"/>
      <protection locked="0"/>
    </xf>
    <xf numFmtId="2" fontId="59" fillId="0" borderId="54" xfId="47" applyNumberFormat="1" applyFont="1" applyFill="1" applyBorder="1" applyAlignment="1" applyProtection="1">
      <alignment horizontal="center" vertical="center"/>
      <protection locked="0"/>
    </xf>
    <xf numFmtId="170" fontId="58" fillId="0" borderId="54" xfId="47" applyNumberFormat="1" applyFont="1" applyFill="1" applyBorder="1" applyAlignment="1" applyProtection="1">
      <alignment horizontal="center" vertical="center"/>
      <protection locked="0"/>
    </xf>
    <xf numFmtId="4" fontId="58" fillId="0" borderId="54" xfId="47" applyNumberFormat="1" applyFont="1" applyFill="1" applyBorder="1" applyAlignment="1" applyProtection="1">
      <alignment horizontal="center" vertical="center"/>
      <protection locked="0"/>
    </xf>
    <xf numFmtId="0" fontId="52" fillId="0" borderId="54" xfId="0" applyFont="1" applyBorder="1" applyAlignment="1" applyProtection="1">
      <alignment vertical="center"/>
      <protection locked="0"/>
    </xf>
    <xf numFmtId="0" fontId="51" fillId="0" borderId="54" xfId="47" applyFont="1" applyFill="1" applyBorder="1" applyAlignment="1" applyProtection="1">
      <alignment horizontal="center"/>
      <protection locked="0"/>
    </xf>
    <xf numFmtId="43" fontId="56" fillId="0" borderId="54" xfId="47" applyNumberFormat="1" applyFont="1" applyFill="1" applyBorder="1" applyAlignment="1" applyProtection="1">
      <alignment horizontal="left"/>
      <protection locked="0"/>
    </xf>
    <xf numFmtId="2" fontId="56" fillId="0" borderId="54" xfId="47" applyNumberFormat="1" applyFont="1" applyFill="1" applyBorder="1" applyAlignment="1" applyProtection="1">
      <alignment horizontal="center" vertical="center"/>
      <protection locked="0"/>
    </xf>
    <xf numFmtId="43" fontId="57" fillId="0" borderId="54" xfId="47" applyNumberFormat="1" applyFont="1" applyFill="1" applyBorder="1" applyAlignment="1" applyProtection="1">
      <alignment horizontal="left"/>
      <protection locked="0"/>
    </xf>
    <xf numFmtId="0" fontId="51" fillId="0" borderId="54" xfId="47" applyFont="1" applyFill="1" applyBorder="1" applyAlignment="1">
      <alignment horizontal="left"/>
      <protection/>
    </xf>
    <xf numFmtId="0" fontId="51" fillId="0" borderId="54" xfId="47" applyFont="1" applyFill="1" applyBorder="1" applyAlignment="1">
      <alignment horizontal="left"/>
      <protection/>
    </xf>
    <xf numFmtId="0" fontId="51" fillId="0" borderId="54" xfId="0" applyFont="1" applyBorder="1" applyAlignment="1" applyProtection="1">
      <alignment/>
      <protection locked="0"/>
    </xf>
    <xf numFmtId="43" fontId="56" fillId="0" borderId="54" xfId="47" applyNumberFormat="1" applyFont="1" applyFill="1" applyBorder="1" applyAlignment="1" applyProtection="1">
      <alignment horizontal="left"/>
      <protection locked="0"/>
    </xf>
    <xf numFmtId="43" fontId="57" fillId="0" borderId="54" xfId="47" applyNumberFormat="1" applyFont="1" applyFill="1" applyBorder="1" applyAlignment="1" applyProtection="1">
      <alignment horizontal="left"/>
      <protection locked="0"/>
    </xf>
    <xf numFmtId="2" fontId="52" fillId="0" borderId="54" xfId="0" applyNumberFormat="1" applyFont="1" applyBorder="1" applyAlignment="1" applyProtection="1">
      <alignment horizontal="center" vertical="center"/>
      <protection locked="0"/>
    </xf>
    <xf numFmtId="43" fontId="52" fillId="0" borderId="54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7" fillId="18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18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8" fillId="19" borderId="0" xfId="0" applyNumberFormat="1" applyFont="1" applyFill="1" applyBorder="1" applyAlignment="1">
      <alignment vertical="center"/>
    </xf>
    <xf numFmtId="0" fontId="17" fillId="19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19" borderId="18" xfId="0" applyFont="1" applyFill="1" applyBorder="1" applyAlignment="1">
      <alignment horizontal="left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55" xfId="0" applyFont="1" applyFill="1" applyBorder="1" applyAlignment="1">
      <alignment horizontal="left" vertical="center"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4" fontId="32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19" borderId="18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4" fontId="4" fillId="19" borderId="18" xfId="0" applyNumberFormat="1" applyFont="1" applyFill="1" applyBorder="1" applyAlignment="1">
      <alignment vertical="center"/>
    </xf>
    <xf numFmtId="0" fontId="0" fillId="19" borderId="55" xfId="0" applyFont="1" applyFill="1" applyBorder="1" applyAlignment="1">
      <alignment vertical="center"/>
    </xf>
    <xf numFmtId="0" fontId="3" fillId="19" borderId="1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18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18" borderId="0" xfId="0" applyFont="1" applyFill="1" applyBorder="1" applyAlignment="1" applyProtection="1">
      <alignment horizontal="left" vertical="center"/>
      <protection locked="0"/>
    </xf>
    <xf numFmtId="0" fontId="3" fillId="18" borderId="0" xfId="0" applyFont="1" applyFill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19" borderId="55" xfId="0" applyNumberFormat="1" applyFont="1" applyFill="1" applyBorder="1" applyAlignment="1">
      <alignment vertical="center"/>
    </xf>
    <xf numFmtId="0" fontId="3" fillId="19" borderId="0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19" borderId="31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18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/>
    </xf>
    <xf numFmtId="0" fontId="37" fillId="0" borderId="33" xfId="0" applyFont="1" applyBorder="1" applyAlignment="1" applyProtection="1">
      <alignment horizontal="left" vertical="center" wrapText="1"/>
      <protection locked="0"/>
    </xf>
    <xf numFmtId="4" fontId="37" fillId="18" borderId="33" xfId="0" applyNumberFormat="1" applyFont="1" applyFill="1" applyBorder="1" applyAlignment="1" applyProtection="1">
      <alignment vertical="center"/>
      <protection locked="0"/>
    </xf>
    <xf numFmtId="4" fontId="37" fillId="0" borderId="33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0" fontId="16" fillId="17" borderId="0" xfId="36" applyFont="1" applyFill="1" applyAlignment="1" applyProtection="1">
      <alignment horizontal="center" vertical="center"/>
      <protection/>
    </xf>
    <xf numFmtId="4" fontId="28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/>
    </xf>
    <xf numFmtId="4" fontId="7" fillId="0" borderId="31" xfId="0" applyNumberFormat="1" applyFont="1" applyBorder="1" applyAlignment="1">
      <alignment vertical="center"/>
    </xf>
    <xf numFmtId="0" fontId="54" fillId="0" borderId="54" xfId="47" applyFont="1" applyFill="1" applyBorder="1" applyAlignment="1" applyProtection="1">
      <alignment horizontal="center"/>
      <protection locked="0"/>
    </xf>
    <xf numFmtId="2" fontId="42" fillId="0" borderId="42" xfId="0" applyNumberFormat="1" applyFont="1" applyBorder="1" applyAlignment="1" applyProtection="1">
      <alignment horizontal="center"/>
      <protection locked="0"/>
    </xf>
    <xf numFmtId="2" fontId="42" fillId="0" borderId="42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3"/>
  <sheetViews>
    <sheetView showGridLines="0" zoomScalePageLayoutView="0" workbookViewId="0" topLeftCell="A1">
      <pane ySplit="1" topLeftCell="BM93" activePane="bottomLeft" state="frozen"/>
      <selection pane="topLeft" activeCell="A1" sqref="A1"/>
      <selection pane="bottomLeft" activeCell="J88" sqref="J88:AF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4" t="s">
        <v>21</v>
      </c>
      <c r="B1" s="15"/>
      <c r="C1" s="15"/>
      <c r="D1" s="16" t="s">
        <v>22</v>
      </c>
      <c r="E1" s="15"/>
      <c r="F1" s="15"/>
      <c r="G1" s="15"/>
      <c r="H1" s="15"/>
      <c r="I1" s="15"/>
      <c r="J1" s="15"/>
      <c r="K1" s="17" t="s">
        <v>23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24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25</v>
      </c>
      <c r="BB1" s="19" t="s">
        <v>26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27</v>
      </c>
      <c r="BU1" s="20" t="s">
        <v>27</v>
      </c>
    </row>
    <row r="2" spans="3:72" ht="36.75" customHeight="1">
      <c r="C2" s="359" t="s">
        <v>28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R2" s="349" t="s">
        <v>29</v>
      </c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22" t="s">
        <v>30</v>
      </c>
      <c r="BT2" s="22" t="s">
        <v>31</v>
      </c>
    </row>
    <row r="3" spans="2:72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30</v>
      </c>
      <c r="BT3" s="22" t="s">
        <v>32</v>
      </c>
    </row>
    <row r="4" spans="2:71" ht="36.75" customHeight="1">
      <c r="B4" s="26"/>
      <c r="C4" s="361" t="s">
        <v>33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27"/>
      <c r="AS4" s="21" t="s">
        <v>34</v>
      </c>
      <c r="BE4" s="28" t="s">
        <v>35</v>
      </c>
      <c r="BS4" s="22" t="s">
        <v>36</v>
      </c>
    </row>
    <row r="5" spans="2:71" ht="14.25" customHeight="1">
      <c r="B5" s="26"/>
      <c r="C5" s="29"/>
      <c r="D5" s="30" t="s">
        <v>37</v>
      </c>
      <c r="E5" s="29"/>
      <c r="F5" s="29"/>
      <c r="G5" s="29"/>
      <c r="H5" s="29"/>
      <c r="I5" s="29"/>
      <c r="J5" s="29"/>
      <c r="K5" s="365" t="s">
        <v>38</v>
      </c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29"/>
      <c r="AQ5" s="27"/>
      <c r="BE5" s="363" t="s">
        <v>39</v>
      </c>
      <c r="BS5" s="22" t="s">
        <v>30</v>
      </c>
    </row>
    <row r="6" spans="2:71" ht="36.75" customHeight="1">
      <c r="B6" s="26"/>
      <c r="C6" s="29"/>
      <c r="D6" s="32" t="s">
        <v>40</v>
      </c>
      <c r="E6" s="29"/>
      <c r="F6" s="29"/>
      <c r="G6" s="29"/>
      <c r="H6" s="29"/>
      <c r="I6" s="29"/>
      <c r="J6" s="29"/>
      <c r="K6" s="367" t="s">
        <v>41</v>
      </c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29"/>
      <c r="AQ6" s="27"/>
      <c r="BE6" s="364"/>
      <c r="BS6" s="22" t="s">
        <v>30</v>
      </c>
    </row>
    <row r="7" spans="2:71" ht="14.25" customHeight="1">
      <c r="B7" s="26"/>
      <c r="C7" s="29"/>
      <c r="D7" s="33" t="s">
        <v>42</v>
      </c>
      <c r="E7" s="29"/>
      <c r="F7" s="29"/>
      <c r="G7" s="29"/>
      <c r="H7" s="29"/>
      <c r="I7" s="29"/>
      <c r="J7" s="29"/>
      <c r="K7" s="31" t="s">
        <v>26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43</v>
      </c>
      <c r="AL7" s="29"/>
      <c r="AM7" s="29"/>
      <c r="AN7" s="31" t="s">
        <v>26</v>
      </c>
      <c r="AO7" s="29"/>
      <c r="AP7" s="29"/>
      <c r="AQ7" s="27"/>
      <c r="BE7" s="364"/>
      <c r="BS7" s="22" t="s">
        <v>30</v>
      </c>
    </row>
    <row r="8" spans="2:71" ht="14.25" customHeight="1">
      <c r="B8" s="26"/>
      <c r="C8" s="29"/>
      <c r="D8" s="33" t="s">
        <v>44</v>
      </c>
      <c r="E8" s="29"/>
      <c r="F8" s="29"/>
      <c r="G8" s="29"/>
      <c r="H8" s="29"/>
      <c r="I8" s="29"/>
      <c r="J8" s="29"/>
      <c r="K8" s="31" t="s">
        <v>45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46</v>
      </c>
      <c r="AL8" s="29"/>
      <c r="AM8" s="29"/>
      <c r="AN8" s="34" t="s">
        <v>47</v>
      </c>
      <c r="AO8" s="29"/>
      <c r="AP8" s="29"/>
      <c r="AQ8" s="27"/>
      <c r="BE8" s="364"/>
      <c r="BS8" s="22" t="s">
        <v>30</v>
      </c>
    </row>
    <row r="9" spans="2:71" ht="14.25" customHeight="1">
      <c r="B9" s="2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64"/>
      <c r="BS9" s="22" t="s">
        <v>30</v>
      </c>
    </row>
    <row r="10" spans="2:71" ht="14.25" customHeight="1">
      <c r="B10" s="26"/>
      <c r="C10" s="29"/>
      <c r="D10" s="33" t="s">
        <v>48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49</v>
      </c>
      <c r="AL10" s="29"/>
      <c r="AM10" s="29"/>
      <c r="AN10" s="31" t="s">
        <v>26</v>
      </c>
      <c r="AO10" s="29"/>
      <c r="AP10" s="29"/>
      <c r="AQ10" s="27"/>
      <c r="BE10" s="364"/>
      <c r="BS10" s="22" t="s">
        <v>30</v>
      </c>
    </row>
    <row r="11" spans="2:71" ht="18" customHeight="1">
      <c r="B11" s="26"/>
      <c r="C11" s="29"/>
      <c r="D11" s="29"/>
      <c r="E11" s="31" t="s">
        <v>50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51</v>
      </c>
      <c r="AL11" s="29"/>
      <c r="AM11" s="29"/>
      <c r="AN11" s="31" t="s">
        <v>26</v>
      </c>
      <c r="AO11" s="29"/>
      <c r="AP11" s="29"/>
      <c r="AQ11" s="27"/>
      <c r="BE11" s="364"/>
      <c r="BS11" s="22" t="s">
        <v>30</v>
      </c>
    </row>
    <row r="12" spans="2:71" ht="6.75" customHeight="1"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64"/>
      <c r="BS12" s="22" t="s">
        <v>30</v>
      </c>
    </row>
    <row r="13" spans="2:71" ht="14.25" customHeight="1">
      <c r="B13" s="26"/>
      <c r="C13" s="29"/>
      <c r="D13" s="33" t="s">
        <v>52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49</v>
      </c>
      <c r="AL13" s="29"/>
      <c r="AM13" s="29"/>
      <c r="AN13" s="35" t="s">
        <v>53</v>
      </c>
      <c r="AO13" s="29"/>
      <c r="AP13" s="29"/>
      <c r="AQ13" s="27"/>
      <c r="BE13" s="364"/>
      <c r="BS13" s="22" t="s">
        <v>30</v>
      </c>
    </row>
    <row r="14" spans="2:71" ht="15">
      <c r="B14" s="26"/>
      <c r="C14" s="29"/>
      <c r="D14" s="29"/>
      <c r="E14" s="368" t="s">
        <v>53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3" t="s">
        <v>51</v>
      </c>
      <c r="AL14" s="29"/>
      <c r="AM14" s="29"/>
      <c r="AN14" s="35" t="s">
        <v>53</v>
      </c>
      <c r="AO14" s="29"/>
      <c r="AP14" s="29"/>
      <c r="AQ14" s="27"/>
      <c r="BE14" s="364"/>
      <c r="BS14" s="22" t="s">
        <v>30</v>
      </c>
    </row>
    <row r="15" spans="2:71" ht="6.75" customHeight="1"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64"/>
      <c r="BS15" s="22" t="s">
        <v>27</v>
      </c>
    </row>
    <row r="16" spans="2:71" ht="14.25" customHeight="1">
      <c r="B16" s="26"/>
      <c r="C16" s="29"/>
      <c r="D16" s="33" t="s">
        <v>54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49</v>
      </c>
      <c r="AL16" s="29"/>
      <c r="AM16" s="29"/>
      <c r="AN16" s="31" t="s">
        <v>26</v>
      </c>
      <c r="AO16" s="29"/>
      <c r="AP16" s="29"/>
      <c r="AQ16" s="27"/>
      <c r="BE16" s="364"/>
      <c r="BS16" s="22" t="s">
        <v>27</v>
      </c>
    </row>
    <row r="17" spans="2:71" ht="18" customHeight="1">
      <c r="B17" s="26"/>
      <c r="C17" s="29"/>
      <c r="D17" s="29"/>
      <c r="E17" s="31" t="s">
        <v>55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51</v>
      </c>
      <c r="AL17" s="29"/>
      <c r="AM17" s="29"/>
      <c r="AN17" s="31" t="s">
        <v>26</v>
      </c>
      <c r="AO17" s="29"/>
      <c r="AP17" s="29"/>
      <c r="AQ17" s="27"/>
      <c r="BE17" s="364"/>
      <c r="BS17" s="22" t="s">
        <v>56</v>
      </c>
    </row>
    <row r="18" spans="2:71" ht="6.75" customHeight="1"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64"/>
      <c r="BS18" s="22" t="s">
        <v>30</v>
      </c>
    </row>
    <row r="19" spans="2:71" ht="14.25" customHeight="1">
      <c r="B19" s="26"/>
      <c r="C19" s="29"/>
      <c r="D19" s="33" t="s">
        <v>57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49</v>
      </c>
      <c r="AL19" s="29"/>
      <c r="AM19" s="29"/>
      <c r="AN19" s="31" t="s">
        <v>26</v>
      </c>
      <c r="AO19" s="29"/>
      <c r="AP19" s="29"/>
      <c r="AQ19" s="27"/>
      <c r="BE19" s="364"/>
      <c r="BS19" s="22" t="s">
        <v>30</v>
      </c>
    </row>
    <row r="20" spans="2:57" ht="18" customHeight="1">
      <c r="B20" s="26"/>
      <c r="C20" s="29"/>
      <c r="D20" s="29"/>
      <c r="E20" s="31" t="s">
        <v>58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51</v>
      </c>
      <c r="AL20" s="29"/>
      <c r="AM20" s="29"/>
      <c r="AN20" s="31" t="s">
        <v>26</v>
      </c>
      <c r="AO20" s="29"/>
      <c r="AP20" s="29"/>
      <c r="AQ20" s="27"/>
      <c r="BE20" s="364"/>
    </row>
    <row r="21" spans="2:57" ht="6.75" customHeight="1"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64"/>
    </row>
    <row r="22" spans="2:57" ht="15">
      <c r="B22" s="26"/>
      <c r="C22" s="29"/>
      <c r="D22" s="33" t="s">
        <v>59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64"/>
    </row>
    <row r="23" spans="2:57" ht="16.5" customHeight="1">
      <c r="B23" s="26"/>
      <c r="C23" s="29"/>
      <c r="D23" s="29"/>
      <c r="E23" s="370" t="s">
        <v>26</v>
      </c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29"/>
      <c r="AP23" s="29"/>
      <c r="AQ23" s="27"/>
      <c r="BE23" s="364"/>
    </row>
    <row r="24" spans="2:57" ht="6.75" customHeight="1"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64"/>
    </row>
    <row r="25" spans="2:57" ht="6.75" customHeight="1">
      <c r="B25" s="26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7"/>
      <c r="BE25" s="364"/>
    </row>
    <row r="26" spans="2:57" ht="14.25" customHeight="1">
      <c r="B26" s="26"/>
      <c r="C26" s="29"/>
      <c r="D26" s="37" t="s">
        <v>60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71">
        <f>ROUND(AG87,2)</f>
        <v>500</v>
      </c>
      <c r="AL26" s="366"/>
      <c r="AM26" s="366"/>
      <c r="AN26" s="366"/>
      <c r="AO26" s="366"/>
      <c r="AP26" s="29"/>
      <c r="AQ26" s="27"/>
      <c r="BE26" s="364"/>
    </row>
    <row r="27" spans="2:57" ht="14.25" customHeight="1">
      <c r="B27" s="26"/>
      <c r="C27" s="29"/>
      <c r="D27" s="37" t="s">
        <v>61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71">
        <f>ROUND(AG96,2)</f>
        <v>0</v>
      </c>
      <c r="AL27" s="371"/>
      <c r="AM27" s="371"/>
      <c r="AN27" s="371"/>
      <c r="AO27" s="371"/>
      <c r="AP27" s="29"/>
      <c r="AQ27" s="27"/>
      <c r="BE27" s="364"/>
    </row>
    <row r="28" spans="2:57" s="1" customFormat="1" ht="6.7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364"/>
    </row>
    <row r="29" spans="2:57" s="1" customFormat="1" ht="25.5" customHeight="1">
      <c r="B29" s="38"/>
      <c r="C29" s="39"/>
      <c r="D29" s="41" t="s">
        <v>62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72">
        <f>ROUND(AK26+AK27,2)</f>
        <v>500</v>
      </c>
      <c r="AL29" s="373"/>
      <c r="AM29" s="373"/>
      <c r="AN29" s="373"/>
      <c r="AO29" s="373"/>
      <c r="AP29" s="39"/>
      <c r="AQ29" s="40"/>
      <c r="BE29" s="364"/>
    </row>
    <row r="30" spans="2:57" s="1" customFormat="1" ht="6.7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364"/>
    </row>
    <row r="31" spans="2:57" s="2" customFormat="1" ht="14.25" customHeight="1">
      <c r="B31" s="43"/>
      <c r="C31" s="44"/>
      <c r="D31" s="45" t="s">
        <v>63</v>
      </c>
      <c r="E31" s="44"/>
      <c r="F31" s="45" t="s">
        <v>64</v>
      </c>
      <c r="G31" s="44"/>
      <c r="H31" s="44"/>
      <c r="I31" s="44"/>
      <c r="J31" s="44"/>
      <c r="K31" s="44"/>
      <c r="L31" s="374">
        <v>0.21</v>
      </c>
      <c r="M31" s="375"/>
      <c r="N31" s="375"/>
      <c r="O31" s="375"/>
      <c r="P31" s="44"/>
      <c r="Q31" s="44"/>
      <c r="R31" s="44"/>
      <c r="S31" s="44"/>
      <c r="T31" s="47" t="s">
        <v>65</v>
      </c>
      <c r="U31" s="44"/>
      <c r="V31" s="44"/>
      <c r="W31" s="376">
        <f>ROUND(AZ87+SUM(CD97:CD101),2)</f>
        <v>500</v>
      </c>
      <c r="X31" s="375"/>
      <c r="Y31" s="375"/>
      <c r="Z31" s="375"/>
      <c r="AA31" s="375"/>
      <c r="AB31" s="375"/>
      <c r="AC31" s="375"/>
      <c r="AD31" s="375"/>
      <c r="AE31" s="375"/>
      <c r="AF31" s="44"/>
      <c r="AG31" s="44"/>
      <c r="AH31" s="44"/>
      <c r="AI31" s="44"/>
      <c r="AJ31" s="44"/>
      <c r="AK31" s="376">
        <f>ROUND(AV87+SUM(BY97:BY101),2)</f>
        <v>105</v>
      </c>
      <c r="AL31" s="375"/>
      <c r="AM31" s="375"/>
      <c r="AN31" s="375"/>
      <c r="AO31" s="375"/>
      <c r="AP31" s="44"/>
      <c r="AQ31" s="48"/>
      <c r="BE31" s="364"/>
    </row>
    <row r="32" spans="2:57" s="2" customFormat="1" ht="14.25" customHeight="1">
      <c r="B32" s="43"/>
      <c r="C32" s="44"/>
      <c r="D32" s="44"/>
      <c r="E32" s="44"/>
      <c r="F32" s="45" t="s">
        <v>66</v>
      </c>
      <c r="G32" s="44"/>
      <c r="H32" s="44"/>
      <c r="I32" s="44"/>
      <c r="J32" s="44"/>
      <c r="K32" s="44"/>
      <c r="L32" s="374">
        <v>0.15</v>
      </c>
      <c r="M32" s="375"/>
      <c r="N32" s="375"/>
      <c r="O32" s="375"/>
      <c r="P32" s="44"/>
      <c r="Q32" s="44"/>
      <c r="R32" s="44"/>
      <c r="S32" s="44"/>
      <c r="T32" s="47" t="s">
        <v>65</v>
      </c>
      <c r="U32" s="44"/>
      <c r="V32" s="44"/>
      <c r="W32" s="376">
        <f>ROUND(BA87+SUM(CE97:CE101),2)</f>
        <v>0</v>
      </c>
      <c r="X32" s="375"/>
      <c r="Y32" s="375"/>
      <c r="Z32" s="375"/>
      <c r="AA32" s="375"/>
      <c r="AB32" s="375"/>
      <c r="AC32" s="375"/>
      <c r="AD32" s="375"/>
      <c r="AE32" s="375"/>
      <c r="AF32" s="44"/>
      <c r="AG32" s="44"/>
      <c r="AH32" s="44"/>
      <c r="AI32" s="44"/>
      <c r="AJ32" s="44"/>
      <c r="AK32" s="376">
        <f>ROUND(AW87+SUM(BZ97:BZ101),2)</f>
        <v>0</v>
      </c>
      <c r="AL32" s="375"/>
      <c r="AM32" s="375"/>
      <c r="AN32" s="375"/>
      <c r="AO32" s="375"/>
      <c r="AP32" s="44"/>
      <c r="AQ32" s="48"/>
      <c r="BE32" s="364"/>
    </row>
    <row r="33" spans="2:57" s="2" customFormat="1" ht="14.25" customHeight="1" hidden="1">
      <c r="B33" s="43"/>
      <c r="C33" s="44"/>
      <c r="D33" s="44"/>
      <c r="E33" s="44"/>
      <c r="F33" s="45" t="s">
        <v>67</v>
      </c>
      <c r="G33" s="44"/>
      <c r="H33" s="44"/>
      <c r="I33" s="44"/>
      <c r="J33" s="44"/>
      <c r="K33" s="44"/>
      <c r="L33" s="374">
        <v>0.21</v>
      </c>
      <c r="M33" s="375"/>
      <c r="N33" s="375"/>
      <c r="O33" s="375"/>
      <c r="P33" s="44"/>
      <c r="Q33" s="44"/>
      <c r="R33" s="44"/>
      <c r="S33" s="44"/>
      <c r="T33" s="47" t="s">
        <v>65</v>
      </c>
      <c r="U33" s="44"/>
      <c r="V33" s="44"/>
      <c r="W33" s="376">
        <f>ROUND(BB87+SUM(CF97:CF101),2)</f>
        <v>0</v>
      </c>
      <c r="X33" s="375"/>
      <c r="Y33" s="375"/>
      <c r="Z33" s="375"/>
      <c r="AA33" s="375"/>
      <c r="AB33" s="375"/>
      <c r="AC33" s="375"/>
      <c r="AD33" s="375"/>
      <c r="AE33" s="375"/>
      <c r="AF33" s="44"/>
      <c r="AG33" s="44"/>
      <c r="AH33" s="44"/>
      <c r="AI33" s="44"/>
      <c r="AJ33" s="44"/>
      <c r="AK33" s="376">
        <v>0</v>
      </c>
      <c r="AL33" s="375"/>
      <c r="AM33" s="375"/>
      <c r="AN33" s="375"/>
      <c r="AO33" s="375"/>
      <c r="AP33" s="44"/>
      <c r="AQ33" s="48"/>
      <c r="BE33" s="364"/>
    </row>
    <row r="34" spans="2:57" s="2" customFormat="1" ht="14.25" customHeight="1" hidden="1">
      <c r="B34" s="43"/>
      <c r="C34" s="44"/>
      <c r="D34" s="44"/>
      <c r="E34" s="44"/>
      <c r="F34" s="45" t="s">
        <v>68</v>
      </c>
      <c r="G34" s="44"/>
      <c r="H34" s="44"/>
      <c r="I34" s="44"/>
      <c r="J34" s="44"/>
      <c r="K34" s="44"/>
      <c r="L34" s="374">
        <v>0.15</v>
      </c>
      <c r="M34" s="375"/>
      <c r="N34" s="375"/>
      <c r="O34" s="375"/>
      <c r="P34" s="44"/>
      <c r="Q34" s="44"/>
      <c r="R34" s="44"/>
      <c r="S34" s="44"/>
      <c r="T34" s="47" t="s">
        <v>65</v>
      </c>
      <c r="U34" s="44"/>
      <c r="V34" s="44"/>
      <c r="W34" s="376">
        <f>ROUND(BC87+SUM(CG97:CG101),2)</f>
        <v>0</v>
      </c>
      <c r="X34" s="375"/>
      <c r="Y34" s="375"/>
      <c r="Z34" s="375"/>
      <c r="AA34" s="375"/>
      <c r="AB34" s="375"/>
      <c r="AC34" s="375"/>
      <c r="AD34" s="375"/>
      <c r="AE34" s="375"/>
      <c r="AF34" s="44"/>
      <c r="AG34" s="44"/>
      <c r="AH34" s="44"/>
      <c r="AI34" s="44"/>
      <c r="AJ34" s="44"/>
      <c r="AK34" s="376">
        <v>0</v>
      </c>
      <c r="AL34" s="375"/>
      <c r="AM34" s="375"/>
      <c r="AN34" s="375"/>
      <c r="AO34" s="375"/>
      <c r="AP34" s="44"/>
      <c r="AQ34" s="48"/>
      <c r="BE34" s="364"/>
    </row>
    <row r="35" spans="2:43" s="2" customFormat="1" ht="14.25" customHeight="1" hidden="1">
      <c r="B35" s="43"/>
      <c r="C35" s="44"/>
      <c r="D35" s="44"/>
      <c r="E35" s="44"/>
      <c r="F35" s="45" t="s">
        <v>69</v>
      </c>
      <c r="G35" s="44"/>
      <c r="H35" s="44"/>
      <c r="I35" s="44"/>
      <c r="J35" s="44"/>
      <c r="K35" s="44"/>
      <c r="L35" s="374">
        <v>0</v>
      </c>
      <c r="M35" s="375"/>
      <c r="N35" s="375"/>
      <c r="O35" s="375"/>
      <c r="P35" s="44"/>
      <c r="Q35" s="44"/>
      <c r="R35" s="44"/>
      <c r="S35" s="44"/>
      <c r="T35" s="47" t="s">
        <v>65</v>
      </c>
      <c r="U35" s="44"/>
      <c r="V35" s="44"/>
      <c r="W35" s="376">
        <f>ROUND(BD87+SUM(CH97:CH101),2)</f>
        <v>0</v>
      </c>
      <c r="X35" s="375"/>
      <c r="Y35" s="375"/>
      <c r="Z35" s="375"/>
      <c r="AA35" s="375"/>
      <c r="AB35" s="375"/>
      <c r="AC35" s="375"/>
      <c r="AD35" s="375"/>
      <c r="AE35" s="375"/>
      <c r="AF35" s="44"/>
      <c r="AG35" s="44"/>
      <c r="AH35" s="44"/>
      <c r="AI35" s="44"/>
      <c r="AJ35" s="44"/>
      <c r="AK35" s="376">
        <v>0</v>
      </c>
      <c r="AL35" s="375"/>
      <c r="AM35" s="375"/>
      <c r="AN35" s="375"/>
      <c r="AO35" s="375"/>
      <c r="AP35" s="44"/>
      <c r="AQ35" s="48"/>
    </row>
    <row r="36" spans="2:43" s="1" customFormat="1" ht="6.7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5" customHeight="1">
      <c r="B37" s="38"/>
      <c r="C37" s="49"/>
      <c r="D37" s="50" t="s">
        <v>70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71</v>
      </c>
      <c r="U37" s="51"/>
      <c r="V37" s="51"/>
      <c r="W37" s="51"/>
      <c r="X37" s="377" t="s">
        <v>72</v>
      </c>
      <c r="Y37" s="378"/>
      <c r="Z37" s="378"/>
      <c r="AA37" s="378"/>
      <c r="AB37" s="378"/>
      <c r="AC37" s="51"/>
      <c r="AD37" s="51"/>
      <c r="AE37" s="51"/>
      <c r="AF37" s="51"/>
      <c r="AG37" s="51"/>
      <c r="AH37" s="51"/>
      <c r="AI37" s="51"/>
      <c r="AJ37" s="51"/>
      <c r="AK37" s="379">
        <f>SUM(AK29:AK35)</f>
        <v>605</v>
      </c>
      <c r="AL37" s="378"/>
      <c r="AM37" s="378"/>
      <c r="AN37" s="378"/>
      <c r="AO37" s="380"/>
      <c r="AP37" s="49"/>
      <c r="AQ37" s="40"/>
    </row>
    <row r="38" spans="2:43" s="1" customFormat="1" ht="14.2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5">
      <c r="B49" s="38"/>
      <c r="C49" s="39"/>
      <c r="D49" s="53" t="s">
        <v>73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74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6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7"/>
    </row>
    <row r="51" spans="2:43" ht="13.5">
      <c r="B51" s="26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7"/>
    </row>
    <row r="52" spans="2:43" ht="13.5">
      <c r="B52" s="26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7"/>
    </row>
    <row r="53" spans="2:43" ht="13.5">
      <c r="B53" s="26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7"/>
    </row>
    <row r="54" spans="2:43" ht="13.5">
      <c r="B54" s="26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7"/>
    </row>
    <row r="55" spans="2:43" ht="13.5">
      <c r="B55" s="26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7"/>
    </row>
    <row r="56" spans="2:43" ht="13.5">
      <c r="B56" s="26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7"/>
    </row>
    <row r="57" spans="2:43" ht="13.5">
      <c r="B57" s="26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7"/>
    </row>
    <row r="58" spans="2:43" s="1" customFormat="1" ht="15">
      <c r="B58" s="38"/>
      <c r="C58" s="39"/>
      <c r="D58" s="58" t="s">
        <v>75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76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75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76</v>
      </c>
      <c r="AN58" s="59"/>
      <c r="AO58" s="61"/>
      <c r="AP58" s="39"/>
      <c r="AQ58" s="40"/>
    </row>
    <row r="59" spans="2:43" ht="13.5">
      <c r="B59" s="2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5">
      <c r="B60" s="38"/>
      <c r="C60" s="39"/>
      <c r="D60" s="53" t="s">
        <v>77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78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6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7"/>
    </row>
    <row r="62" spans="2:43" ht="13.5">
      <c r="B62" s="26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7"/>
    </row>
    <row r="63" spans="2:43" ht="13.5">
      <c r="B63" s="26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7"/>
    </row>
    <row r="64" spans="2:43" ht="13.5">
      <c r="B64" s="26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7"/>
    </row>
    <row r="65" spans="2:43" ht="13.5">
      <c r="B65" s="26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7"/>
    </row>
    <row r="66" spans="2:43" ht="13.5">
      <c r="B66" s="26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7"/>
    </row>
    <row r="67" spans="2:43" ht="13.5">
      <c r="B67" s="26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7"/>
    </row>
    <row r="68" spans="2:43" ht="13.5">
      <c r="B68" s="26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7"/>
    </row>
    <row r="69" spans="2:43" s="1" customFormat="1" ht="15">
      <c r="B69" s="38"/>
      <c r="C69" s="39"/>
      <c r="D69" s="58" t="s">
        <v>75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76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75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76</v>
      </c>
      <c r="AN69" s="59"/>
      <c r="AO69" s="61"/>
      <c r="AP69" s="39"/>
      <c r="AQ69" s="40"/>
    </row>
    <row r="70" spans="2:43" s="1" customFormat="1" ht="6.7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7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75" customHeight="1">
      <c r="B76" s="38"/>
      <c r="C76" s="361" t="s">
        <v>79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40"/>
    </row>
    <row r="77" spans="2:43" s="3" customFormat="1" ht="14.25" customHeight="1">
      <c r="B77" s="68"/>
      <c r="C77" s="33" t="s">
        <v>37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KCH55-INT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75" customHeight="1">
      <c r="B78" s="71"/>
      <c r="C78" s="72" t="s">
        <v>40</v>
      </c>
      <c r="D78" s="73"/>
      <c r="E78" s="73"/>
      <c r="F78" s="73"/>
      <c r="G78" s="73"/>
      <c r="H78" s="73"/>
      <c r="I78" s="73"/>
      <c r="J78" s="73"/>
      <c r="K78" s="73"/>
      <c r="L78" s="351" t="str">
        <f>K6</f>
        <v>Komunitní centrum Hloubětínská 55 - INTERIÉR</v>
      </c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P78" s="73"/>
      <c r="AQ78" s="74"/>
    </row>
    <row r="79" spans="2:43" s="1" customFormat="1" ht="6.7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44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Hloubětínská 55, Praha 14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46</v>
      </c>
      <c r="AJ80" s="39"/>
      <c r="AK80" s="39"/>
      <c r="AL80" s="39"/>
      <c r="AM80" s="76" t="str">
        <f>IF(AN8="","",AN8)</f>
        <v>18. 4. 2018</v>
      </c>
      <c r="AN80" s="39"/>
      <c r="AO80" s="39"/>
      <c r="AP80" s="39"/>
      <c r="AQ80" s="40"/>
    </row>
    <row r="81" spans="2:43" s="1" customFormat="1" ht="6.7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5">
      <c r="B82" s="38"/>
      <c r="C82" s="33" t="s">
        <v>48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>Městská část Praha 14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54</v>
      </c>
      <c r="AJ82" s="39"/>
      <c r="AK82" s="39"/>
      <c r="AL82" s="39"/>
      <c r="AM82" s="340" t="str">
        <f>IF(E17="","",E17)</f>
        <v>Ing. arch. Petr Synovec</v>
      </c>
      <c r="AN82" s="340"/>
      <c r="AO82" s="340"/>
      <c r="AP82" s="340"/>
      <c r="AQ82" s="40"/>
      <c r="AS82" s="341" t="s">
        <v>80</v>
      </c>
      <c r="AT82" s="342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2:56" s="1" customFormat="1" ht="15">
      <c r="B83" s="38"/>
      <c r="C83" s="33" t="s">
        <v>52</v>
      </c>
      <c r="D83" s="39"/>
      <c r="E83" s="39"/>
      <c r="F83" s="39"/>
      <c r="G83" s="39"/>
      <c r="H83" s="39"/>
      <c r="I83" s="39"/>
      <c r="J83" s="39"/>
      <c r="K83" s="39"/>
      <c r="L83" s="69">
        <f>IF(E14="Vyplň údaj","",E14)</f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57</v>
      </c>
      <c r="AJ83" s="39"/>
      <c r="AK83" s="39"/>
      <c r="AL83" s="39"/>
      <c r="AM83" s="340" t="str">
        <f>IF(E20="","",E20)</f>
        <v>Ing. Rostislav Živný</v>
      </c>
      <c r="AN83" s="340"/>
      <c r="AO83" s="340"/>
      <c r="AP83" s="340"/>
      <c r="AQ83" s="40"/>
      <c r="AS83" s="382"/>
      <c r="AT83" s="383"/>
      <c r="AU83" s="39"/>
      <c r="AV83" s="39"/>
      <c r="AW83" s="39"/>
      <c r="AX83" s="39"/>
      <c r="AY83" s="39"/>
      <c r="AZ83" s="39"/>
      <c r="BA83" s="39"/>
      <c r="BB83" s="39"/>
      <c r="BC83" s="39"/>
      <c r="BD83" s="77"/>
    </row>
    <row r="84" spans="2:56" s="1" customFormat="1" ht="10.5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382"/>
      <c r="AT84" s="383"/>
      <c r="AU84" s="39"/>
      <c r="AV84" s="39"/>
      <c r="AW84" s="39"/>
      <c r="AX84" s="39"/>
      <c r="AY84" s="39"/>
      <c r="AZ84" s="39"/>
      <c r="BA84" s="39"/>
      <c r="BB84" s="39"/>
      <c r="BC84" s="39"/>
      <c r="BD84" s="77"/>
    </row>
    <row r="85" spans="2:56" s="1" customFormat="1" ht="29.25" customHeight="1">
      <c r="B85" s="38"/>
      <c r="C85" s="381" t="s">
        <v>81</v>
      </c>
      <c r="D85" s="352"/>
      <c r="E85" s="352"/>
      <c r="F85" s="352"/>
      <c r="G85" s="352"/>
      <c r="H85" s="51"/>
      <c r="I85" s="353" t="s">
        <v>82</v>
      </c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3" t="s">
        <v>83</v>
      </c>
      <c r="AH85" s="352"/>
      <c r="AI85" s="352"/>
      <c r="AJ85" s="352"/>
      <c r="AK85" s="352"/>
      <c r="AL85" s="352"/>
      <c r="AM85" s="352"/>
      <c r="AN85" s="353" t="s">
        <v>84</v>
      </c>
      <c r="AO85" s="352"/>
      <c r="AP85" s="354"/>
      <c r="AQ85" s="40"/>
      <c r="AS85" s="78" t="s">
        <v>85</v>
      </c>
      <c r="AT85" s="79" t="s">
        <v>86</v>
      </c>
      <c r="AU85" s="79" t="s">
        <v>87</v>
      </c>
      <c r="AV85" s="79" t="s">
        <v>88</v>
      </c>
      <c r="AW85" s="79" t="s">
        <v>89</v>
      </c>
      <c r="AX85" s="79" t="s">
        <v>90</v>
      </c>
      <c r="AY85" s="79" t="s">
        <v>91</v>
      </c>
      <c r="AZ85" s="79" t="s">
        <v>92</v>
      </c>
      <c r="BA85" s="79" t="s">
        <v>93</v>
      </c>
      <c r="BB85" s="79" t="s">
        <v>94</v>
      </c>
      <c r="BC85" s="79" t="s">
        <v>95</v>
      </c>
      <c r="BD85" s="80" t="s">
        <v>96</v>
      </c>
    </row>
    <row r="86" spans="2:56" s="1" customFormat="1" ht="10.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1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25" customHeight="1">
      <c r="B87" s="71"/>
      <c r="C87" s="82" t="s">
        <v>97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355">
        <f>ROUND(SUM(AG88:AG94),2)</f>
        <v>500</v>
      </c>
      <c r="AH87" s="355"/>
      <c r="AI87" s="355"/>
      <c r="AJ87" s="355"/>
      <c r="AK87" s="355"/>
      <c r="AL87" s="355"/>
      <c r="AM87" s="355"/>
      <c r="AN87" s="356">
        <f aca="true" t="shared" si="0" ref="AN87:AN94">SUM(AG87,AT87)</f>
        <v>605</v>
      </c>
      <c r="AO87" s="356"/>
      <c r="AP87" s="356"/>
      <c r="AQ87" s="74"/>
      <c r="AS87" s="84">
        <f>ROUND(SUM(AS88:AS94),2)</f>
        <v>0</v>
      </c>
      <c r="AT87" s="85">
        <f aca="true" t="shared" si="1" ref="AT87:AT94">ROUND(SUM(AV87:AW87),2)</f>
        <v>105</v>
      </c>
      <c r="AU87" s="86">
        <f>ROUND(SUM(AU88:AU94),5)</f>
        <v>0</v>
      </c>
      <c r="AV87" s="85">
        <f>ROUND(AZ87*L31,2)</f>
        <v>105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ROUND(SUM(AZ88:AZ94),2)</f>
        <v>500</v>
      </c>
      <c r="BA87" s="85">
        <f>ROUND(SUM(BA88:BA94),2)</f>
        <v>0</v>
      </c>
      <c r="BB87" s="85">
        <f>ROUND(SUM(BB88:BB94),2)</f>
        <v>0</v>
      </c>
      <c r="BC87" s="85">
        <f>ROUND(SUM(BC88:BC94),2)</f>
        <v>0</v>
      </c>
      <c r="BD87" s="87">
        <f>ROUND(SUM(BD88:BD94),2)</f>
        <v>0</v>
      </c>
      <c r="BS87" s="88" t="s">
        <v>98</v>
      </c>
      <c r="BT87" s="88" t="s">
        <v>99</v>
      </c>
      <c r="BU87" s="89" t="s">
        <v>100</v>
      </c>
      <c r="BV87" s="88" t="s">
        <v>101</v>
      </c>
      <c r="BW87" s="88" t="s">
        <v>102</v>
      </c>
      <c r="BX87" s="88" t="s">
        <v>103</v>
      </c>
    </row>
    <row r="88" spans="1:76" s="5" customFormat="1" ht="16.5" customHeight="1">
      <c r="A88" s="90" t="s">
        <v>104</v>
      </c>
      <c r="B88" s="91"/>
      <c r="C88" s="92"/>
      <c r="D88" s="357" t="s">
        <v>105</v>
      </c>
      <c r="E88" s="357"/>
      <c r="F88" s="357"/>
      <c r="G88" s="357"/>
      <c r="H88" s="357"/>
      <c r="I88" s="93"/>
      <c r="J88" s="357" t="s">
        <v>106</v>
      </c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8">
        <f>'SAR - Stavební a architek...'!M30</f>
        <v>0</v>
      </c>
      <c r="AH88" s="343"/>
      <c r="AI88" s="343"/>
      <c r="AJ88" s="343"/>
      <c r="AK88" s="343"/>
      <c r="AL88" s="343"/>
      <c r="AM88" s="343"/>
      <c r="AN88" s="358">
        <f t="shared" si="0"/>
        <v>0</v>
      </c>
      <c r="AO88" s="343"/>
      <c r="AP88" s="343"/>
      <c r="AQ88" s="94"/>
      <c r="AS88" s="95">
        <f>'SAR - Stavební a architek...'!M28</f>
        <v>0</v>
      </c>
      <c r="AT88" s="96">
        <f t="shared" si="1"/>
        <v>0</v>
      </c>
      <c r="AU88" s="97">
        <f>'SAR - Stavební a architek...'!W121</f>
        <v>0</v>
      </c>
      <c r="AV88" s="96">
        <f>'SAR - Stavební a architek...'!M32</f>
        <v>0</v>
      </c>
      <c r="AW88" s="96">
        <f>'SAR - Stavební a architek...'!M33</f>
        <v>0</v>
      </c>
      <c r="AX88" s="96">
        <f>'SAR - Stavební a architek...'!M34</f>
        <v>0</v>
      </c>
      <c r="AY88" s="96">
        <f>'SAR - Stavební a architek...'!M35</f>
        <v>0</v>
      </c>
      <c r="AZ88" s="96">
        <f>'SAR - Stavební a architek...'!H32</f>
        <v>0</v>
      </c>
      <c r="BA88" s="96">
        <f>'SAR - Stavební a architek...'!H33</f>
        <v>0</v>
      </c>
      <c r="BB88" s="96">
        <f>'SAR - Stavební a architek...'!H34</f>
        <v>0</v>
      </c>
      <c r="BC88" s="96">
        <f>'SAR - Stavební a architek...'!H35</f>
        <v>0</v>
      </c>
      <c r="BD88" s="98">
        <f>'SAR - Stavební a architek...'!H36</f>
        <v>0</v>
      </c>
      <c r="BT88" s="99" t="s">
        <v>107</v>
      </c>
      <c r="BV88" s="99" t="s">
        <v>101</v>
      </c>
      <c r="BW88" s="99" t="s">
        <v>108</v>
      </c>
      <c r="BX88" s="99" t="s">
        <v>102</v>
      </c>
    </row>
    <row r="89" spans="1:76" s="5" customFormat="1" ht="16.5" customHeight="1">
      <c r="A89" s="90" t="s">
        <v>104</v>
      </c>
      <c r="B89" s="91"/>
      <c r="C89" s="92"/>
      <c r="D89" s="357" t="s">
        <v>109</v>
      </c>
      <c r="E89" s="357"/>
      <c r="F89" s="357"/>
      <c r="G89" s="357"/>
      <c r="H89" s="357"/>
      <c r="I89" s="93"/>
      <c r="J89" s="357" t="s">
        <v>110</v>
      </c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8">
        <f>'ZTI - Zdravotechnické ins...'!M30</f>
        <v>500</v>
      </c>
      <c r="AH89" s="343"/>
      <c r="AI89" s="343"/>
      <c r="AJ89" s="343"/>
      <c r="AK89" s="343"/>
      <c r="AL89" s="343"/>
      <c r="AM89" s="343"/>
      <c r="AN89" s="358">
        <f t="shared" si="0"/>
        <v>605</v>
      </c>
      <c r="AO89" s="343"/>
      <c r="AP89" s="343"/>
      <c r="AQ89" s="94"/>
      <c r="AS89" s="95">
        <f>'ZTI - Zdravotechnické ins...'!M28</f>
        <v>0</v>
      </c>
      <c r="AT89" s="96">
        <f t="shared" si="1"/>
        <v>105</v>
      </c>
      <c r="AU89" s="97">
        <f>'ZTI - Zdravotechnické ins...'!W117</f>
        <v>0</v>
      </c>
      <c r="AV89" s="96">
        <f>'ZTI - Zdravotechnické ins...'!M32</f>
        <v>105</v>
      </c>
      <c r="AW89" s="96">
        <f>'ZTI - Zdravotechnické ins...'!M33</f>
        <v>0</v>
      </c>
      <c r="AX89" s="96">
        <f>'ZTI - Zdravotechnické ins...'!M34</f>
        <v>0</v>
      </c>
      <c r="AY89" s="96">
        <f>'ZTI - Zdravotechnické ins...'!M35</f>
        <v>0</v>
      </c>
      <c r="AZ89" s="96">
        <f>'ZTI - Zdravotechnické ins...'!H32</f>
        <v>500</v>
      </c>
      <c r="BA89" s="96">
        <f>'ZTI - Zdravotechnické ins...'!H33</f>
        <v>0</v>
      </c>
      <c r="BB89" s="96">
        <f>'ZTI - Zdravotechnické ins...'!H34</f>
        <v>0</v>
      </c>
      <c r="BC89" s="96">
        <f>'ZTI - Zdravotechnické ins...'!H35</f>
        <v>0</v>
      </c>
      <c r="BD89" s="98">
        <f>'ZTI - Zdravotechnické ins...'!H36</f>
        <v>0</v>
      </c>
      <c r="BT89" s="99" t="s">
        <v>107</v>
      </c>
      <c r="BV89" s="99" t="s">
        <v>101</v>
      </c>
      <c r="BW89" s="99" t="s">
        <v>111</v>
      </c>
      <c r="BX89" s="99" t="s">
        <v>102</v>
      </c>
    </row>
    <row r="90" spans="1:76" s="5" customFormat="1" ht="16.5" customHeight="1">
      <c r="A90" s="90" t="s">
        <v>104</v>
      </c>
      <c r="B90" s="91"/>
      <c r="C90" s="92"/>
      <c r="D90" s="357" t="s">
        <v>112</v>
      </c>
      <c r="E90" s="357"/>
      <c r="F90" s="357"/>
      <c r="G90" s="357"/>
      <c r="H90" s="357"/>
      <c r="I90" s="93"/>
      <c r="J90" s="357" t="s">
        <v>113</v>
      </c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8">
        <f>'E_silno - Elektroinstalac...'!M30</f>
        <v>0</v>
      </c>
      <c r="AH90" s="343"/>
      <c r="AI90" s="343"/>
      <c r="AJ90" s="343"/>
      <c r="AK90" s="343"/>
      <c r="AL90" s="343"/>
      <c r="AM90" s="343"/>
      <c r="AN90" s="358">
        <f t="shared" si="0"/>
        <v>0</v>
      </c>
      <c r="AO90" s="343"/>
      <c r="AP90" s="343"/>
      <c r="AQ90" s="94"/>
      <c r="AS90" s="95">
        <f>'E_silno - Elektroinstalac...'!M28</f>
        <v>0</v>
      </c>
      <c r="AT90" s="96">
        <f t="shared" si="1"/>
        <v>0</v>
      </c>
      <c r="AU90" s="97">
        <f>'E_silno - Elektroinstalac...'!W117</f>
        <v>0</v>
      </c>
      <c r="AV90" s="96">
        <f>'E_silno - Elektroinstalac...'!M32</f>
        <v>0</v>
      </c>
      <c r="AW90" s="96">
        <f>'E_silno - Elektroinstalac...'!M33</f>
        <v>0</v>
      </c>
      <c r="AX90" s="96">
        <f>'E_silno - Elektroinstalac...'!M34</f>
        <v>0</v>
      </c>
      <c r="AY90" s="96">
        <f>'E_silno - Elektroinstalac...'!M35</f>
        <v>0</v>
      </c>
      <c r="AZ90" s="96">
        <f>'E_silno - Elektroinstalac...'!H32</f>
        <v>0</v>
      </c>
      <c r="BA90" s="96">
        <f>'E_silno - Elektroinstalac...'!H33</f>
        <v>0</v>
      </c>
      <c r="BB90" s="96">
        <f>'E_silno - Elektroinstalac...'!H34</f>
        <v>0</v>
      </c>
      <c r="BC90" s="96">
        <f>'E_silno - Elektroinstalac...'!H35</f>
        <v>0</v>
      </c>
      <c r="BD90" s="98">
        <f>'E_silno - Elektroinstalac...'!H36</f>
        <v>0</v>
      </c>
      <c r="BT90" s="99" t="s">
        <v>107</v>
      </c>
      <c r="BV90" s="99" t="s">
        <v>101</v>
      </c>
      <c r="BW90" s="99" t="s">
        <v>114</v>
      </c>
      <c r="BX90" s="99" t="s">
        <v>102</v>
      </c>
    </row>
    <row r="91" spans="1:76" s="5" customFormat="1" ht="63" customHeight="1">
      <c r="A91" s="90" t="s">
        <v>104</v>
      </c>
      <c r="B91" s="91"/>
      <c r="C91" s="92"/>
      <c r="D91" s="357" t="s">
        <v>115</v>
      </c>
      <c r="E91" s="357"/>
      <c r="F91" s="357"/>
      <c r="G91" s="357"/>
      <c r="H91" s="357"/>
      <c r="I91" s="93"/>
      <c r="J91" s="357" t="s">
        <v>116</v>
      </c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8">
        <f>'E_slabo - Elektroins - E_...'!M30</f>
        <v>0</v>
      </c>
      <c r="AH91" s="343"/>
      <c r="AI91" s="343"/>
      <c r="AJ91" s="343"/>
      <c r="AK91" s="343"/>
      <c r="AL91" s="343"/>
      <c r="AM91" s="343"/>
      <c r="AN91" s="358">
        <f t="shared" si="0"/>
        <v>0</v>
      </c>
      <c r="AO91" s="343"/>
      <c r="AP91" s="343"/>
      <c r="AQ91" s="94"/>
      <c r="AS91" s="95">
        <f>'E_slabo - Elektroins - E_...'!M28</f>
        <v>0</v>
      </c>
      <c r="AT91" s="96">
        <f t="shared" si="1"/>
        <v>0</v>
      </c>
      <c r="AU91" s="97">
        <f>'E_slabo - Elektroins - E_...'!W117</f>
        <v>0</v>
      </c>
      <c r="AV91" s="96">
        <f>'E_slabo - Elektroins - E_...'!M32</f>
        <v>0</v>
      </c>
      <c r="AW91" s="96">
        <f>'E_slabo - Elektroins - E_...'!M33</f>
        <v>0</v>
      </c>
      <c r="AX91" s="96">
        <f>'E_slabo - Elektroins - E_...'!M34</f>
        <v>0</v>
      </c>
      <c r="AY91" s="96">
        <f>'E_slabo - Elektroins - E_...'!M35</f>
        <v>0</v>
      </c>
      <c r="AZ91" s="96">
        <f>'E_slabo - Elektroins - E_...'!H32</f>
        <v>0</v>
      </c>
      <c r="BA91" s="96">
        <f>'E_slabo - Elektroins - E_...'!H33</f>
        <v>0</v>
      </c>
      <c r="BB91" s="96">
        <f>'E_slabo - Elektroins - E_...'!H34</f>
        <v>0</v>
      </c>
      <c r="BC91" s="96">
        <f>'E_slabo - Elektroins - E_...'!H35</f>
        <v>0</v>
      </c>
      <c r="BD91" s="98">
        <f>'E_slabo - Elektroins - E_...'!H36</f>
        <v>0</v>
      </c>
      <c r="BT91" s="99" t="s">
        <v>107</v>
      </c>
      <c r="BV91" s="99" t="s">
        <v>101</v>
      </c>
      <c r="BW91" s="99" t="s">
        <v>117</v>
      </c>
      <c r="BX91" s="99" t="s">
        <v>102</v>
      </c>
    </row>
    <row r="92" spans="1:76" s="5" customFormat="1" ht="16.5" customHeight="1">
      <c r="A92" s="90" t="s">
        <v>104</v>
      </c>
      <c r="B92" s="91"/>
      <c r="C92" s="92"/>
      <c r="D92" s="357" t="s">
        <v>118</v>
      </c>
      <c r="E92" s="357"/>
      <c r="F92" s="357"/>
      <c r="G92" s="357"/>
      <c r="H92" s="357"/>
      <c r="I92" s="93"/>
      <c r="J92" s="357" t="s">
        <v>119</v>
      </c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8">
        <f>'N - Nábytkový interiér a ...'!M30</f>
        <v>0</v>
      </c>
      <c r="AH92" s="343"/>
      <c r="AI92" s="343"/>
      <c r="AJ92" s="343"/>
      <c r="AK92" s="343"/>
      <c r="AL92" s="343"/>
      <c r="AM92" s="343"/>
      <c r="AN92" s="358">
        <f t="shared" si="0"/>
        <v>0</v>
      </c>
      <c r="AO92" s="343"/>
      <c r="AP92" s="343"/>
      <c r="AQ92" s="94"/>
      <c r="AS92" s="95">
        <f>'N - Nábytkový interiér a ...'!M28</f>
        <v>0</v>
      </c>
      <c r="AT92" s="96">
        <f t="shared" si="1"/>
        <v>0</v>
      </c>
      <c r="AU92" s="97">
        <f>'N - Nábytkový interiér a ...'!W127</f>
        <v>0</v>
      </c>
      <c r="AV92" s="96">
        <f>'N - Nábytkový interiér a ...'!M32</f>
        <v>0</v>
      </c>
      <c r="AW92" s="96">
        <f>'N - Nábytkový interiér a ...'!M33</f>
        <v>0</v>
      </c>
      <c r="AX92" s="96">
        <f>'N - Nábytkový interiér a ...'!M34</f>
        <v>0</v>
      </c>
      <c r="AY92" s="96">
        <f>'N - Nábytkový interiér a ...'!M35</f>
        <v>0</v>
      </c>
      <c r="AZ92" s="96">
        <f>'N - Nábytkový interiér a ...'!H32</f>
        <v>0</v>
      </c>
      <c r="BA92" s="96">
        <f>'N - Nábytkový interiér a ...'!H33</f>
        <v>0</v>
      </c>
      <c r="BB92" s="96">
        <f>'N - Nábytkový interiér a ...'!H34</f>
        <v>0</v>
      </c>
      <c r="BC92" s="96">
        <f>'N - Nábytkový interiér a ...'!H35</f>
        <v>0</v>
      </c>
      <c r="BD92" s="98">
        <f>'N - Nábytkový interiér a ...'!H36</f>
        <v>0</v>
      </c>
      <c r="BT92" s="99" t="s">
        <v>107</v>
      </c>
      <c r="BV92" s="99" t="s">
        <v>101</v>
      </c>
      <c r="BW92" s="99" t="s">
        <v>120</v>
      </c>
      <c r="BX92" s="99" t="s">
        <v>102</v>
      </c>
    </row>
    <row r="93" spans="1:76" s="5" customFormat="1" ht="31.5" customHeight="1">
      <c r="A93" s="90" t="s">
        <v>104</v>
      </c>
      <c r="B93" s="91"/>
      <c r="C93" s="92"/>
      <c r="D93" s="357" t="s">
        <v>121</v>
      </c>
      <c r="E93" s="357"/>
      <c r="F93" s="357"/>
      <c r="G93" s="357"/>
      <c r="H93" s="357"/>
      <c r="I93" s="93"/>
      <c r="J93" s="357" t="s">
        <v>122</v>
      </c>
      <c r="K93" s="357"/>
      <c r="L93" s="357"/>
      <c r="M93" s="357"/>
      <c r="N93" s="357"/>
      <c r="O93" s="357"/>
      <c r="P93" s="357"/>
      <c r="Q93" s="357"/>
      <c r="R93" s="357"/>
      <c r="S93" s="357"/>
      <c r="T93" s="357"/>
      <c r="U93" s="357"/>
      <c r="V93" s="357"/>
      <c r="W93" s="357"/>
      <c r="X93" s="357"/>
      <c r="Y93" s="357"/>
      <c r="Z93" s="357"/>
      <c r="AA93" s="357"/>
      <c r="AB93" s="357"/>
      <c r="AC93" s="357"/>
      <c r="AD93" s="357"/>
      <c r="AE93" s="357"/>
      <c r="AF93" s="357"/>
      <c r="AG93" s="358">
        <f>'ND - Scénická, osvětlovac...'!M30</f>
        <v>0</v>
      </c>
      <c r="AH93" s="343"/>
      <c r="AI93" s="343"/>
      <c r="AJ93" s="343"/>
      <c r="AK93" s="343"/>
      <c r="AL93" s="343"/>
      <c r="AM93" s="343"/>
      <c r="AN93" s="358">
        <f t="shared" si="0"/>
        <v>0</v>
      </c>
      <c r="AO93" s="343"/>
      <c r="AP93" s="343"/>
      <c r="AQ93" s="94"/>
      <c r="AS93" s="95">
        <f>'ND - Scénická, osvětlovac...'!M28</f>
        <v>0</v>
      </c>
      <c r="AT93" s="96">
        <f t="shared" si="1"/>
        <v>0</v>
      </c>
      <c r="AU93" s="97">
        <f>'ND - Scénická, osvětlovac...'!W121</f>
        <v>0</v>
      </c>
      <c r="AV93" s="96">
        <f>'ND - Scénická, osvětlovac...'!M32</f>
        <v>0</v>
      </c>
      <c r="AW93" s="96">
        <f>'ND - Scénická, osvětlovac...'!M33</f>
        <v>0</v>
      </c>
      <c r="AX93" s="96">
        <f>'ND - Scénická, osvětlovac...'!M34</f>
        <v>0</v>
      </c>
      <c r="AY93" s="96">
        <f>'ND - Scénická, osvětlovac...'!M35</f>
        <v>0</v>
      </c>
      <c r="AZ93" s="96">
        <f>'ND - Scénická, osvětlovac...'!H32</f>
        <v>0</v>
      </c>
      <c r="BA93" s="96">
        <f>'ND - Scénická, osvětlovac...'!H33</f>
        <v>0</v>
      </c>
      <c r="BB93" s="96">
        <f>'ND - Scénická, osvětlovac...'!H34</f>
        <v>0</v>
      </c>
      <c r="BC93" s="96">
        <f>'ND - Scénická, osvětlovac...'!H35</f>
        <v>0</v>
      </c>
      <c r="BD93" s="98">
        <f>'ND - Scénická, osvětlovac...'!H36</f>
        <v>0</v>
      </c>
      <c r="BT93" s="99" t="s">
        <v>107</v>
      </c>
      <c r="BV93" s="99" t="s">
        <v>101</v>
      </c>
      <c r="BW93" s="99" t="s">
        <v>123</v>
      </c>
      <c r="BX93" s="99" t="s">
        <v>102</v>
      </c>
    </row>
    <row r="94" spans="1:76" s="5" customFormat="1" ht="31.5" customHeight="1">
      <c r="A94" s="90" t="s">
        <v>104</v>
      </c>
      <c r="B94" s="91"/>
      <c r="C94" s="92"/>
      <c r="D94" s="357" t="s">
        <v>124</v>
      </c>
      <c r="E94" s="357"/>
      <c r="F94" s="357"/>
      <c r="G94" s="357"/>
      <c r="H94" s="357"/>
      <c r="I94" s="93"/>
      <c r="J94" s="357" t="s">
        <v>125</v>
      </c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  <c r="Y94" s="357"/>
      <c r="Z94" s="357"/>
      <c r="AA94" s="357"/>
      <c r="AB94" s="357"/>
      <c r="AC94" s="357"/>
      <c r="AD94" s="357"/>
      <c r="AE94" s="357"/>
      <c r="AF94" s="357"/>
      <c r="AG94" s="358">
        <f>'G - Grafický orientační s...'!M30</f>
        <v>0</v>
      </c>
      <c r="AH94" s="343"/>
      <c r="AI94" s="343"/>
      <c r="AJ94" s="343"/>
      <c r="AK94" s="343"/>
      <c r="AL94" s="343"/>
      <c r="AM94" s="343"/>
      <c r="AN94" s="358">
        <f t="shared" si="0"/>
        <v>0</v>
      </c>
      <c r="AO94" s="343"/>
      <c r="AP94" s="343"/>
      <c r="AQ94" s="94"/>
      <c r="AS94" s="100">
        <f>'G - Grafický orientační s...'!M28</f>
        <v>0</v>
      </c>
      <c r="AT94" s="101">
        <f t="shared" si="1"/>
        <v>0</v>
      </c>
      <c r="AU94" s="102">
        <f>'G - Grafický orientační s...'!W118</f>
        <v>0</v>
      </c>
      <c r="AV94" s="101">
        <f>'G - Grafický orientační s...'!M32</f>
        <v>0</v>
      </c>
      <c r="AW94" s="101">
        <f>'G - Grafický orientační s...'!M33</f>
        <v>0</v>
      </c>
      <c r="AX94" s="101">
        <f>'G - Grafický orientační s...'!M34</f>
        <v>0</v>
      </c>
      <c r="AY94" s="101">
        <f>'G - Grafický orientační s...'!M35</f>
        <v>0</v>
      </c>
      <c r="AZ94" s="101">
        <f>'G - Grafický orientační s...'!H32</f>
        <v>0</v>
      </c>
      <c r="BA94" s="101">
        <f>'G - Grafický orientační s...'!H33</f>
        <v>0</v>
      </c>
      <c r="BB94" s="101">
        <f>'G - Grafický orientační s...'!H34</f>
        <v>0</v>
      </c>
      <c r="BC94" s="101">
        <f>'G - Grafický orientační s...'!H35</f>
        <v>0</v>
      </c>
      <c r="BD94" s="103">
        <f>'G - Grafický orientační s...'!H36</f>
        <v>0</v>
      </c>
      <c r="BT94" s="99" t="s">
        <v>107</v>
      </c>
      <c r="BV94" s="99" t="s">
        <v>101</v>
      </c>
      <c r="BW94" s="99" t="s">
        <v>126</v>
      </c>
      <c r="BX94" s="99" t="s">
        <v>102</v>
      </c>
    </row>
    <row r="95" spans="2:43" ht="13.5">
      <c r="B95" s="26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7"/>
    </row>
    <row r="96" spans="2:48" s="1" customFormat="1" ht="30" customHeight="1">
      <c r="B96" s="38"/>
      <c r="C96" s="82" t="s">
        <v>127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56">
        <f>ROUND(SUM(AG97:AG100),2)</f>
        <v>0</v>
      </c>
      <c r="AH96" s="356"/>
      <c r="AI96" s="356"/>
      <c r="AJ96" s="356"/>
      <c r="AK96" s="356"/>
      <c r="AL96" s="356"/>
      <c r="AM96" s="356"/>
      <c r="AN96" s="356">
        <f>ROUND(SUM(AN97:AN100),2)</f>
        <v>0</v>
      </c>
      <c r="AO96" s="356"/>
      <c r="AP96" s="356"/>
      <c r="AQ96" s="40"/>
      <c r="AS96" s="78" t="s">
        <v>128</v>
      </c>
      <c r="AT96" s="79" t="s">
        <v>129</v>
      </c>
      <c r="AU96" s="79" t="s">
        <v>63</v>
      </c>
      <c r="AV96" s="80" t="s">
        <v>86</v>
      </c>
    </row>
    <row r="97" spans="2:89" s="1" customFormat="1" ht="19.5" customHeight="1">
      <c r="B97" s="38"/>
      <c r="C97" s="39"/>
      <c r="D97" s="104" t="s">
        <v>130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46">
        <f>ROUND(AG87*AS97,2)</f>
        <v>0</v>
      </c>
      <c r="AH97" s="347"/>
      <c r="AI97" s="347"/>
      <c r="AJ97" s="347"/>
      <c r="AK97" s="347"/>
      <c r="AL97" s="347"/>
      <c r="AM97" s="347"/>
      <c r="AN97" s="347">
        <f>ROUND(AG97+AV97,2)</f>
        <v>0</v>
      </c>
      <c r="AO97" s="347"/>
      <c r="AP97" s="347"/>
      <c r="AQ97" s="40"/>
      <c r="AS97" s="105">
        <v>0</v>
      </c>
      <c r="AT97" s="106" t="s">
        <v>131</v>
      </c>
      <c r="AU97" s="106" t="s">
        <v>64</v>
      </c>
      <c r="AV97" s="107">
        <f>ROUND(IF(AU97="základní",AG97*L31,IF(AU97="snížená",AG97*L32,0)),2)</f>
        <v>0</v>
      </c>
      <c r="BV97" s="22" t="s">
        <v>132</v>
      </c>
      <c r="BY97" s="108">
        <f>IF(AU97="základní",AV97,0)</f>
        <v>0</v>
      </c>
      <c r="BZ97" s="108">
        <f>IF(AU97="snížená",AV97,0)</f>
        <v>0</v>
      </c>
      <c r="CA97" s="108">
        <v>0</v>
      </c>
      <c r="CB97" s="108">
        <v>0</v>
      </c>
      <c r="CC97" s="108">
        <v>0</v>
      </c>
      <c r="CD97" s="108">
        <f>IF(AU97="základní",AG97,0)</f>
        <v>0</v>
      </c>
      <c r="CE97" s="108">
        <f>IF(AU97="snížená",AG97,0)</f>
        <v>0</v>
      </c>
      <c r="CF97" s="108">
        <f>IF(AU97="zákl. přenesená",AG97,0)</f>
        <v>0</v>
      </c>
      <c r="CG97" s="108">
        <f>IF(AU97="sníž. přenesená",AG97,0)</f>
        <v>0</v>
      </c>
      <c r="CH97" s="108">
        <f>IF(AU97="nulová",AG97,0)</f>
        <v>0</v>
      </c>
      <c r="CI97" s="22">
        <f>IF(AU97="základní",1,IF(AU97="snížená",2,IF(AU97="zákl. přenesená",4,IF(AU97="sníž. přenesená",5,3))))</f>
        <v>1</v>
      </c>
      <c r="CJ97" s="22">
        <f>IF(AT97="stavební čast",1,IF(8897="investiční čast",2,3))</f>
        <v>1</v>
      </c>
      <c r="CK97" s="22" t="str">
        <f>IF(D97="Vyplň vlastní","","x")</f>
        <v>x</v>
      </c>
    </row>
    <row r="98" spans="2:89" s="1" customFormat="1" ht="19.5" customHeight="1">
      <c r="B98" s="38"/>
      <c r="C98" s="39"/>
      <c r="D98" s="344" t="s">
        <v>133</v>
      </c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5"/>
      <c r="X98" s="345"/>
      <c r="Y98" s="345"/>
      <c r="Z98" s="345"/>
      <c r="AA98" s="345"/>
      <c r="AB98" s="345"/>
      <c r="AC98" s="39"/>
      <c r="AD98" s="39"/>
      <c r="AE98" s="39"/>
      <c r="AF98" s="39"/>
      <c r="AG98" s="346">
        <f>AG87*AS98</f>
        <v>0</v>
      </c>
      <c r="AH98" s="347"/>
      <c r="AI98" s="347"/>
      <c r="AJ98" s="347"/>
      <c r="AK98" s="347"/>
      <c r="AL98" s="347"/>
      <c r="AM98" s="347"/>
      <c r="AN98" s="347">
        <f>AG98+AV98</f>
        <v>0</v>
      </c>
      <c r="AO98" s="347"/>
      <c r="AP98" s="347"/>
      <c r="AQ98" s="40"/>
      <c r="AS98" s="109">
        <v>0</v>
      </c>
      <c r="AT98" s="110" t="s">
        <v>131</v>
      </c>
      <c r="AU98" s="110" t="s">
        <v>64</v>
      </c>
      <c r="AV98" s="111">
        <f>ROUND(IF(AU98="nulová",0,IF(OR(AU98="základní",AU98="zákl. přenesená"),AG98*L31,AG98*L32)),2)</f>
        <v>0</v>
      </c>
      <c r="BV98" s="22" t="s">
        <v>134</v>
      </c>
      <c r="BY98" s="108">
        <f>IF(AU98="základní",AV98,0)</f>
        <v>0</v>
      </c>
      <c r="BZ98" s="108">
        <f>IF(AU98="snížená",AV98,0)</f>
        <v>0</v>
      </c>
      <c r="CA98" s="108">
        <f>IF(AU98="zákl. přenesená",AV98,0)</f>
        <v>0</v>
      </c>
      <c r="CB98" s="108">
        <f>IF(AU98="sníž. přenesená",AV98,0)</f>
        <v>0</v>
      </c>
      <c r="CC98" s="108">
        <f>IF(AU98="nulová",AV98,0)</f>
        <v>0</v>
      </c>
      <c r="CD98" s="108">
        <f>IF(AU98="základní",AG98,0)</f>
        <v>0</v>
      </c>
      <c r="CE98" s="108">
        <f>IF(AU98="snížená",AG98,0)</f>
        <v>0</v>
      </c>
      <c r="CF98" s="108">
        <f>IF(AU98="zákl. přenesená",AG98,0)</f>
        <v>0</v>
      </c>
      <c r="CG98" s="108">
        <f>IF(AU98="sníž. přenesená",AG98,0)</f>
        <v>0</v>
      </c>
      <c r="CH98" s="108">
        <f>IF(AU98="nulová",AG98,0)</f>
        <v>0</v>
      </c>
      <c r="CI98" s="22">
        <f>IF(AU98="základní",1,IF(AU98="snížená",2,IF(AU98="zákl. přenesená",4,IF(AU98="sníž. přenesená",5,3))))</f>
        <v>1</v>
      </c>
      <c r="CJ98" s="22">
        <f>IF(AT98="stavební čast",1,IF(8898="investiční čast",2,3))</f>
        <v>1</v>
      </c>
      <c r="CK98" s="22">
        <f>IF(D98="Vyplň vlastní","","x")</f>
      </c>
    </row>
    <row r="99" spans="2:89" s="1" customFormat="1" ht="19.5" customHeight="1">
      <c r="B99" s="38"/>
      <c r="C99" s="39"/>
      <c r="D99" s="344" t="s">
        <v>133</v>
      </c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9"/>
      <c r="AD99" s="39"/>
      <c r="AE99" s="39"/>
      <c r="AF99" s="39"/>
      <c r="AG99" s="346">
        <f>AG87*AS99</f>
        <v>0</v>
      </c>
      <c r="AH99" s="347"/>
      <c r="AI99" s="347"/>
      <c r="AJ99" s="347"/>
      <c r="AK99" s="347"/>
      <c r="AL99" s="347"/>
      <c r="AM99" s="347"/>
      <c r="AN99" s="347">
        <f>AG99+AV99</f>
        <v>0</v>
      </c>
      <c r="AO99" s="347"/>
      <c r="AP99" s="347"/>
      <c r="AQ99" s="40"/>
      <c r="AS99" s="109">
        <v>0</v>
      </c>
      <c r="AT99" s="110" t="s">
        <v>131</v>
      </c>
      <c r="AU99" s="110" t="s">
        <v>64</v>
      </c>
      <c r="AV99" s="111">
        <f>ROUND(IF(AU99="nulová",0,IF(OR(AU99="základní",AU99="zákl. přenesená"),AG99*L31,AG99*L32)),2)</f>
        <v>0</v>
      </c>
      <c r="BV99" s="22" t="s">
        <v>134</v>
      </c>
      <c r="BY99" s="108">
        <f>IF(AU99="základní",AV99,0)</f>
        <v>0</v>
      </c>
      <c r="BZ99" s="108">
        <f>IF(AU99="snížená",AV99,0)</f>
        <v>0</v>
      </c>
      <c r="CA99" s="108">
        <f>IF(AU99="zákl. přenesená",AV99,0)</f>
        <v>0</v>
      </c>
      <c r="CB99" s="108">
        <f>IF(AU99="sníž. přenesená",AV99,0)</f>
        <v>0</v>
      </c>
      <c r="CC99" s="108">
        <f>IF(AU99="nulová",AV99,0)</f>
        <v>0</v>
      </c>
      <c r="CD99" s="108">
        <f>IF(AU99="základní",AG99,0)</f>
        <v>0</v>
      </c>
      <c r="CE99" s="108">
        <f>IF(AU99="snížená",AG99,0)</f>
        <v>0</v>
      </c>
      <c r="CF99" s="108">
        <f>IF(AU99="zákl. přenesená",AG99,0)</f>
        <v>0</v>
      </c>
      <c r="CG99" s="108">
        <f>IF(AU99="sníž. přenesená",AG99,0)</f>
        <v>0</v>
      </c>
      <c r="CH99" s="108">
        <f>IF(AU99="nulová",AG99,0)</f>
        <v>0</v>
      </c>
      <c r="CI99" s="22">
        <f>IF(AU99="základní",1,IF(AU99="snížená",2,IF(AU99="zákl. přenesená",4,IF(AU99="sníž. přenesená",5,3))))</f>
        <v>1</v>
      </c>
      <c r="CJ99" s="22">
        <f>IF(AT99="stavební čast",1,IF(8899="investiční čast",2,3))</f>
        <v>1</v>
      </c>
      <c r="CK99" s="22">
        <f>IF(D99="Vyplň vlastní","","x")</f>
      </c>
    </row>
    <row r="100" spans="2:89" s="1" customFormat="1" ht="19.5" customHeight="1">
      <c r="B100" s="38"/>
      <c r="C100" s="39"/>
      <c r="D100" s="344" t="s">
        <v>133</v>
      </c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9"/>
      <c r="AD100" s="39"/>
      <c r="AE100" s="39"/>
      <c r="AF100" s="39"/>
      <c r="AG100" s="346">
        <f>AG87*AS100</f>
        <v>0</v>
      </c>
      <c r="AH100" s="347"/>
      <c r="AI100" s="347"/>
      <c r="AJ100" s="347"/>
      <c r="AK100" s="347"/>
      <c r="AL100" s="347"/>
      <c r="AM100" s="347"/>
      <c r="AN100" s="347">
        <f>AG100+AV100</f>
        <v>0</v>
      </c>
      <c r="AO100" s="347"/>
      <c r="AP100" s="347"/>
      <c r="AQ100" s="40"/>
      <c r="AS100" s="112">
        <v>0</v>
      </c>
      <c r="AT100" s="113" t="s">
        <v>131</v>
      </c>
      <c r="AU100" s="113" t="s">
        <v>64</v>
      </c>
      <c r="AV100" s="114">
        <f>ROUND(IF(AU100="nulová",0,IF(OR(AU100="základní",AU100="zákl. přenesená"),AG100*L31,AG100*L32)),2)</f>
        <v>0</v>
      </c>
      <c r="BV100" s="22" t="s">
        <v>134</v>
      </c>
      <c r="BY100" s="108">
        <f>IF(AU100="základní",AV100,0)</f>
        <v>0</v>
      </c>
      <c r="BZ100" s="108">
        <f>IF(AU100="snížená",AV100,0)</f>
        <v>0</v>
      </c>
      <c r="CA100" s="108">
        <f>IF(AU100="zákl. přenesená",AV100,0)</f>
        <v>0</v>
      </c>
      <c r="CB100" s="108">
        <f>IF(AU100="sníž. přenesená",AV100,0)</f>
        <v>0</v>
      </c>
      <c r="CC100" s="108">
        <f>IF(AU100="nulová",AV100,0)</f>
        <v>0</v>
      </c>
      <c r="CD100" s="108">
        <f>IF(AU100="základní",AG100,0)</f>
        <v>0</v>
      </c>
      <c r="CE100" s="108">
        <f>IF(AU100="snížená",AG100,0)</f>
        <v>0</v>
      </c>
      <c r="CF100" s="108">
        <f>IF(AU100="zákl. přenesená",AG100,0)</f>
        <v>0</v>
      </c>
      <c r="CG100" s="108">
        <f>IF(AU100="sníž. přenesená",AG100,0)</f>
        <v>0</v>
      </c>
      <c r="CH100" s="108">
        <f>IF(AU100="nulová",AG100,0)</f>
        <v>0</v>
      </c>
      <c r="CI100" s="22">
        <f>IF(AU100="základní",1,IF(AU100="snížená",2,IF(AU100="zákl. přenesená",4,IF(AU100="sníž. přenesená",5,3))))</f>
        <v>1</v>
      </c>
      <c r="CJ100" s="22">
        <f>IF(AT100="stavební čast",1,IF(88100="investiční čast",2,3))</f>
        <v>1</v>
      </c>
      <c r="CK100" s="22">
        <f>IF(D100="Vyplň vlastní","","x")</f>
      </c>
    </row>
    <row r="101" spans="2:43" s="1" customFormat="1" ht="10.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40"/>
    </row>
    <row r="102" spans="2:43" s="1" customFormat="1" ht="30" customHeight="1">
      <c r="B102" s="38"/>
      <c r="C102" s="115" t="s">
        <v>135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348">
        <f>ROUND(AG87+AG96,2)</f>
        <v>500</v>
      </c>
      <c r="AH102" s="348"/>
      <c r="AI102" s="348"/>
      <c r="AJ102" s="348"/>
      <c r="AK102" s="348"/>
      <c r="AL102" s="348"/>
      <c r="AM102" s="348"/>
      <c r="AN102" s="348">
        <f>AN87+AN96</f>
        <v>605</v>
      </c>
      <c r="AO102" s="348"/>
      <c r="AP102" s="348"/>
      <c r="AQ102" s="40"/>
    </row>
    <row r="103" spans="2:43" s="1" customFormat="1" ht="6.75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4"/>
    </row>
  </sheetData>
  <sheetProtection/>
  <mergeCells count="82">
    <mergeCell ref="L78:AO78"/>
    <mergeCell ref="AM82:AP82"/>
    <mergeCell ref="AS82:AT84"/>
    <mergeCell ref="AM83:AP83"/>
    <mergeCell ref="AG102:AM102"/>
    <mergeCell ref="AN102:AP102"/>
    <mergeCell ref="AR2:BE2"/>
    <mergeCell ref="AG97:AM97"/>
    <mergeCell ref="AN97:AP97"/>
    <mergeCell ref="AN91:AP91"/>
    <mergeCell ref="AG91:AM91"/>
    <mergeCell ref="AN89:AP89"/>
    <mergeCell ref="AG89:AM89"/>
    <mergeCell ref="C76:AP76"/>
    <mergeCell ref="D100:AB100"/>
    <mergeCell ref="AG100:AM100"/>
    <mergeCell ref="AN100:AP100"/>
    <mergeCell ref="AG96:AM96"/>
    <mergeCell ref="AN96:AP96"/>
    <mergeCell ref="J94:AF94"/>
    <mergeCell ref="D99:AB99"/>
    <mergeCell ref="AG99:AM99"/>
    <mergeCell ref="AN99:AP99"/>
    <mergeCell ref="D98:AB98"/>
    <mergeCell ref="AG98:AM98"/>
    <mergeCell ref="AN98:AP98"/>
    <mergeCell ref="AN94:AP94"/>
    <mergeCell ref="AG94:AM94"/>
    <mergeCell ref="D94:H94"/>
    <mergeCell ref="AN93:AP93"/>
    <mergeCell ref="AG93:AM93"/>
    <mergeCell ref="D93:H93"/>
    <mergeCell ref="J93:AF93"/>
    <mergeCell ref="D91:H91"/>
    <mergeCell ref="J91:AF91"/>
    <mergeCell ref="AN92:AP92"/>
    <mergeCell ref="AG92:AM92"/>
    <mergeCell ref="D92:H92"/>
    <mergeCell ref="J92:AF92"/>
    <mergeCell ref="AN90:AP90"/>
    <mergeCell ref="AG90:AM90"/>
    <mergeCell ref="D90:H90"/>
    <mergeCell ref="J90:AF90"/>
    <mergeCell ref="AG87:AM87"/>
    <mergeCell ref="AN87:AP87"/>
    <mergeCell ref="D89:H89"/>
    <mergeCell ref="J89:AF89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AR - Stavební a architek...'!C2" display="/"/>
    <hyperlink ref="A89" location="'ZTI - Zdravotechnické ins...'!C2" display="/"/>
    <hyperlink ref="A90" location="'E_silno - Elektroinstalac...'!C2" display="/"/>
    <hyperlink ref="A91" location="'E_slabo - Elektroins - E_...'!C2" display="/"/>
    <hyperlink ref="A92" location="'N - Nábytkový interiér a ...'!C2" display="/"/>
    <hyperlink ref="A93" location="'ND - Scénická, osvětlovac...'!C2" display="/"/>
    <hyperlink ref="A94" location="'G - Grafický orientační s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22</v>
      </c>
      <c r="E1" s="15"/>
      <c r="F1" s="17" t="s">
        <v>136</v>
      </c>
      <c r="G1" s="17"/>
      <c r="H1" s="425" t="s">
        <v>137</v>
      </c>
      <c r="I1" s="425"/>
      <c r="J1" s="425"/>
      <c r="K1" s="425"/>
      <c r="L1" s="17" t="s">
        <v>138</v>
      </c>
      <c r="M1" s="15"/>
      <c r="N1" s="15"/>
      <c r="O1" s="16" t="s">
        <v>139</v>
      </c>
      <c r="P1" s="15"/>
      <c r="Q1" s="15"/>
      <c r="R1" s="15"/>
      <c r="S1" s="17" t="s">
        <v>140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359" t="s">
        <v>28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S2" s="349" t="s">
        <v>29</v>
      </c>
      <c r="T2" s="350"/>
      <c r="U2" s="350"/>
      <c r="V2" s="350"/>
      <c r="W2" s="350"/>
      <c r="X2" s="350"/>
      <c r="Y2" s="350"/>
      <c r="Z2" s="350"/>
      <c r="AA2" s="350"/>
      <c r="AB2" s="350"/>
      <c r="AC2" s="350"/>
      <c r="AT2" s="22" t="s">
        <v>123</v>
      </c>
    </row>
    <row r="3" spans="2:46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141</v>
      </c>
    </row>
    <row r="4" spans="2:46" ht="36.75" customHeight="1">
      <c r="B4" s="26"/>
      <c r="C4" s="361" t="s">
        <v>142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27"/>
      <c r="T4" s="21" t="s">
        <v>34</v>
      </c>
      <c r="AT4" s="22" t="s">
        <v>27</v>
      </c>
    </row>
    <row r="5" spans="2:18" ht="6.7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4.75" customHeight="1">
      <c r="B6" s="26"/>
      <c r="C6" s="29"/>
      <c r="D6" s="33" t="s">
        <v>40</v>
      </c>
      <c r="E6" s="29"/>
      <c r="F6" s="384" t="str">
        <f>'Rekapitulace stavby'!K6</f>
        <v>Komunitní centrum Hloubětínská 55 - INTERIÉR</v>
      </c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29"/>
      <c r="R6" s="27"/>
    </row>
    <row r="7" spans="2:18" s="1" customFormat="1" ht="32.25" customHeight="1">
      <c r="B7" s="38"/>
      <c r="C7" s="39"/>
      <c r="D7" s="32" t="s">
        <v>143</v>
      </c>
      <c r="E7" s="39"/>
      <c r="F7" s="367" t="s">
        <v>650</v>
      </c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9"/>
      <c r="R7" s="40"/>
    </row>
    <row r="8" spans="2:18" s="1" customFormat="1" ht="14.25" customHeight="1">
      <c r="B8" s="38"/>
      <c r="C8" s="39"/>
      <c r="D8" s="33" t="s">
        <v>42</v>
      </c>
      <c r="E8" s="39"/>
      <c r="F8" s="31" t="s">
        <v>26</v>
      </c>
      <c r="G8" s="39"/>
      <c r="H8" s="39"/>
      <c r="I8" s="39"/>
      <c r="J8" s="39"/>
      <c r="K8" s="39"/>
      <c r="L8" s="39"/>
      <c r="M8" s="33" t="s">
        <v>43</v>
      </c>
      <c r="N8" s="39"/>
      <c r="O8" s="31" t="s">
        <v>26</v>
      </c>
      <c r="P8" s="39"/>
      <c r="Q8" s="39"/>
      <c r="R8" s="40"/>
    </row>
    <row r="9" spans="2:18" s="1" customFormat="1" ht="14.25" customHeight="1">
      <c r="B9" s="38"/>
      <c r="C9" s="39"/>
      <c r="D9" s="33" t="s">
        <v>44</v>
      </c>
      <c r="E9" s="39"/>
      <c r="F9" s="31" t="s">
        <v>45</v>
      </c>
      <c r="G9" s="39"/>
      <c r="H9" s="39"/>
      <c r="I9" s="39"/>
      <c r="J9" s="39"/>
      <c r="K9" s="39"/>
      <c r="L9" s="39"/>
      <c r="M9" s="33" t="s">
        <v>46</v>
      </c>
      <c r="N9" s="39"/>
      <c r="O9" s="387" t="str">
        <f>'Rekapitulace stavby'!AN8</f>
        <v>18. 4. 2018</v>
      </c>
      <c r="P9" s="388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48</v>
      </c>
      <c r="E11" s="39"/>
      <c r="F11" s="39"/>
      <c r="G11" s="39"/>
      <c r="H11" s="39"/>
      <c r="I11" s="39"/>
      <c r="J11" s="39"/>
      <c r="K11" s="39"/>
      <c r="L11" s="39"/>
      <c r="M11" s="33" t="s">
        <v>49</v>
      </c>
      <c r="N11" s="39"/>
      <c r="O11" s="365" t="s">
        <v>26</v>
      </c>
      <c r="P11" s="365"/>
      <c r="Q11" s="39"/>
      <c r="R11" s="40"/>
    </row>
    <row r="12" spans="2:18" s="1" customFormat="1" ht="18" customHeight="1">
      <c r="B12" s="38"/>
      <c r="C12" s="39"/>
      <c r="D12" s="39"/>
      <c r="E12" s="31" t="s">
        <v>50</v>
      </c>
      <c r="F12" s="39"/>
      <c r="G12" s="39"/>
      <c r="H12" s="39"/>
      <c r="I12" s="39"/>
      <c r="J12" s="39"/>
      <c r="K12" s="39"/>
      <c r="L12" s="39"/>
      <c r="M12" s="33" t="s">
        <v>51</v>
      </c>
      <c r="N12" s="39"/>
      <c r="O12" s="365" t="s">
        <v>26</v>
      </c>
      <c r="P12" s="365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52</v>
      </c>
      <c r="E14" s="39"/>
      <c r="F14" s="39"/>
      <c r="G14" s="39"/>
      <c r="H14" s="39"/>
      <c r="I14" s="39"/>
      <c r="J14" s="39"/>
      <c r="K14" s="39"/>
      <c r="L14" s="39"/>
      <c r="M14" s="33" t="s">
        <v>49</v>
      </c>
      <c r="N14" s="39"/>
      <c r="O14" s="389" t="str">
        <f>IF('Rekapitulace stavby'!AN13="","",'Rekapitulace stavby'!AN13)</f>
        <v>Vyplň údaj</v>
      </c>
      <c r="P14" s="365"/>
      <c r="Q14" s="39"/>
      <c r="R14" s="40"/>
    </row>
    <row r="15" spans="2:18" s="1" customFormat="1" ht="18" customHeight="1">
      <c r="B15" s="38"/>
      <c r="C15" s="39"/>
      <c r="D15" s="39"/>
      <c r="E15" s="389" t="str">
        <f>IF('Rekapitulace stavby'!E14="","",'Rekapitulace stavby'!E14)</f>
        <v>Vyplň údaj</v>
      </c>
      <c r="F15" s="390"/>
      <c r="G15" s="390"/>
      <c r="H15" s="390"/>
      <c r="I15" s="390"/>
      <c r="J15" s="390"/>
      <c r="K15" s="390"/>
      <c r="L15" s="390"/>
      <c r="M15" s="33" t="s">
        <v>51</v>
      </c>
      <c r="N15" s="39"/>
      <c r="O15" s="389" t="str">
        <f>IF('Rekapitulace stavby'!AN14="","",'Rekapitulace stavby'!AN14)</f>
        <v>Vyplň údaj</v>
      </c>
      <c r="P15" s="365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54</v>
      </c>
      <c r="E17" s="39"/>
      <c r="F17" s="39"/>
      <c r="G17" s="39"/>
      <c r="H17" s="39"/>
      <c r="I17" s="39"/>
      <c r="J17" s="39"/>
      <c r="K17" s="39"/>
      <c r="L17" s="39"/>
      <c r="M17" s="33" t="s">
        <v>49</v>
      </c>
      <c r="N17" s="39"/>
      <c r="O17" s="365" t="s">
        <v>26</v>
      </c>
      <c r="P17" s="365"/>
      <c r="Q17" s="39"/>
      <c r="R17" s="40"/>
    </row>
    <row r="18" spans="2:18" s="1" customFormat="1" ht="18" customHeight="1">
      <c r="B18" s="38"/>
      <c r="C18" s="39"/>
      <c r="D18" s="39"/>
      <c r="E18" s="31" t="s">
        <v>55</v>
      </c>
      <c r="F18" s="39"/>
      <c r="G18" s="39"/>
      <c r="H18" s="39"/>
      <c r="I18" s="39"/>
      <c r="J18" s="39"/>
      <c r="K18" s="39"/>
      <c r="L18" s="39"/>
      <c r="M18" s="33" t="s">
        <v>51</v>
      </c>
      <c r="N18" s="39"/>
      <c r="O18" s="365" t="s">
        <v>26</v>
      </c>
      <c r="P18" s="365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57</v>
      </c>
      <c r="E20" s="39"/>
      <c r="F20" s="39"/>
      <c r="G20" s="39"/>
      <c r="H20" s="39"/>
      <c r="I20" s="39"/>
      <c r="J20" s="39"/>
      <c r="K20" s="39"/>
      <c r="L20" s="39"/>
      <c r="M20" s="33" t="s">
        <v>49</v>
      </c>
      <c r="N20" s="39"/>
      <c r="O20" s="365" t="s">
        <v>26</v>
      </c>
      <c r="P20" s="365"/>
      <c r="Q20" s="39"/>
      <c r="R20" s="40"/>
    </row>
    <row r="21" spans="2:18" s="1" customFormat="1" ht="18" customHeight="1">
      <c r="B21" s="38"/>
      <c r="C21" s="39"/>
      <c r="D21" s="39"/>
      <c r="E21" s="31" t="s">
        <v>58</v>
      </c>
      <c r="F21" s="39"/>
      <c r="G21" s="39"/>
      <c r="H21" s="39"/>
      <c r="I21" s="39"/>
      <c r="J21" s="39"/>
      <c r="K21" s="39"/>
      <c r="L21" s="39"/>
      <c r="M21" s="33" t="s">
        <v>51</v>
      </c>
      <c r="N21" s="39"/>
      <c r="O21" s="365" t="s">
        <v>26</v>
      </c>
      <c r="P21" s="365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59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370" t="s">
        <v>26</v>
      </c>
      <c r="F24" s="370"/>
      <c r="G24" s="370"/>
      <c r="H24" s="370"/>
      <c r="I24" s="370"/>
      <c r="J24" s="370"/>
      <c r="K24" s="370"/>
      <c r="L24" s="370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145</v>
      </c>
      <c r="E27" s="39"/>
      <c r="F27" s="39"/>
      <c r="G27" s="39"/>
      <c r="H27" s="39"/>
      <c r="I27" s="39"/>
      <c r="J27" s="39"/>
      <c r="K27" s="39"/>
      <c r="L27" s="39"/>
      <c r="M27" s="371">
        <f>N88</f>
        <v>0</v>
      </c>
      <c r="N27" s="371"/>
      <c r="O27" s="371"/>
      <c r="P27" s="371"/>
      <c r="Q27" s="39"/>
      <c r="R27" s="40"/>
    </row>
    <row r="28" spans="2:18" s="1" customFormat="1" ht="14.25" customHeight="1">
      <c r="B28" s="38"/>
      <c r="C28" s="39"/>
      <c r="D28" s="37" t="s">
        <v>130</v>
      </c>
      <c r="E28" s="39"/>
      <c r="F28" s="39"/>
      <c r="G28" s="39"/>
      <c r="H28" s="39"/>
      <c r="I28" s="39"/>
      <c r="J28" s="39"/>
      <c r="K28" s="39"/>
      <c r="L28" s="39"/>
      <c r="M28" s="371">
        <f>N96</f>
        <v>0</v>
      </c>
      <c r="N28" s="371"/>
      <c r="O28" s="371"/>
      <c r="P28" s="371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62</v>
      </c>
      <c r="E30" s="39"/>
      <c r="F30" s="39"/>
      <c r="G30" s="39"/>
      <c r="H30" s="39"/>
      <c r="I30" s="39"/>
      <c r="J30" s="39"/>
      <c r="K30" s="39"/>
      <c r="L30" s="39"/>
      <c r="M30" s="391">
        <f>ROUND(M27+M28,2)</f>
        <v>0</v>
      </c>
      <c r="N30" s="386"/>
      <c r="O30" s="386"/>
      <c r="P30" s="386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63</v>
      </c>
      <c r="E32" s="45" t="s">
        <v>64</v>
      </c>
      <c r="F32" s="46">
        <v>0.21</v>
      </c>
      <c r="G32" s="119" t="s">
        <v>65</v>
      </c>
      <c r="H32" s="392">
        <f>(SUM(BE96:BE103)+SUM(BE121:BE174))</f>
        <v>0</v>
      </c>
      <c r="I32" s="386"/>
      <c r="J32" s="386"/>
      <c r="K32" s="39"/>
      <c r="L32" s="39"/>
      <c r="M32" s="392">
        <f>ROUND((SUM(BE96:BE103)+SUM(BE121:BE174)),2)*F32</f>
        <v>0</v>
      </c>
      <c r="N32" s="386"/>
      <c r="O32" s="386"/>
      <c r="P32" s="386"/>
      <c r="Q32" s="39"/>
      <c r="R32" s="40"/>
    </row>
    <row r="33" spans="2:18" s="1" customFormat="1" ht="14.25" customHeight="1">
      <c r="B33" s="38"/>
      <c r="C33" s="39"/>
      <c r="D33" s="39"/>
      <c r="E33" s="45" t="s">
        <v>66</v>
      </c>
      <c r="F33" s="46">
        <v>0.15</v>
      </c>
      <c r="G33" s="119" t="s">
        <v>65</v>
      </c>
      <c r="H33" s="392">
        <f>(SUM(BF96:BF103)+SUM(BF121:BF174))</f>
        <v>0</v>
      </c>
      <c r="I33" s="386"/>
      <c r="J33" s="386"/>
      <c r="K33" s="39"/>
      <c r="L33" s="39"/>
      <c r="M33" s="392">
        <f>ROUND((SUM(BF96:BF103)+SUM(BF121:BF174)),2)*F33</f>
        <v>0</v>
      </c>
      <c r="N33" s="386"/>
      <c r="O33" s="386"/>
      <c r="P33" s="386"/>
      <c r="Q33" s="39"/>
      <c r="R33" s="40"/>
    </row>
    <row r="34" spans="2:18" s="1" customFormat="1" ht="14.25" customHeight="1" hidden="1">
      <c r="B34" s="38"/>
      <c r="C34" s="39"/>
      <c r="D34" s="39"/>
      <c r="E34" s="45" t="s">
        <v>67</v>
      </c>
      <c r="F34" s="46">
        <v>0.21</v>
      </c>
      <c r="G34" s="119" t="s">
        <v>65</v>
      </c>
      <c r="H34" s="392">
        <f>(SUM(BG96:BG103)+SUM(BG121:BG174))</f>
        <v>0</v>
      </c>
      <c r="I34" s="386"/>
      <c r="J34" s="386"/>
      <c r="K34" s="39"/>
      <c r="L34" s="39"/>
      <c r="M34" s="392">
        <v>0</v>
      </c>
      <c r="N34" s="386"/>
      <c r="O34" s="386"/>
      <c r="P34" s="386"/>
      <c r="Q34" s="39"/>
      <c r="R34" s="40"/>
    </row>
    <row r="35" spans="2:18" s="1" customFormat="1" ht="14.25" customHeight="1" hidden="1">
      <c r="B35" s="38"/>
      <c r="C35" s="39"/>
      <c r="D35" s="39"/>
      <c r="E35" s="45" t="s">
        <v>68</v>
      </c>
      <c r="F35" s="46">
        <v>0.15</v>
      </c>
      <c r="G35" s="119" t="s">
        <v>65</v>
      </c>
      <c r="H35" s="392">
        <f>(SUM(BH96:BH103)+SUM(BH121:BH174))</f>
        <v>0</v>
      </c>
      <c r="I35" s="386"/>
      <c r="J35" s="386"/>
      <c r="K35" s="39"/>
      <c r="L35" s="39"/>
      <c r="M35" s="392">
        <v>0</v>
      </c>
      <c r="N35" s="386"/>
      <c r="O35" s="386"/>
      <c r="P35" s="386"/>
      <c r="Q35" s="39"/>
      <c r="R35" s="40"/>
    </row>
    <row r="36" spans="2:18" s="1" customFormat="1" ht="14.25" customHeight="1" hidden="1">
      <c r="B36" s="38"/>
      <c r="C36" s="39"/>
      <c r="D36" s="39"/>
      <c r="E36" s="45" t="s">
        <v>69</v>
      </c>
      <c r="F36" s="46">
        <v>0</v>
      </c>
      <c r="G36" s="119" t="s">
        <v>65</v>
      </c>
      <c r="H36" s="392">
        <f>(SUM(BI96:BI103)+SUM(BI121:BI174))</f>
        <v>0</v>
      </c>
      <c r="I36" s="386"/>
      <c r="J36" s="386"/>
      <c r="K36" s="39"/>
      <c r="L36" s="39"/>
      <c r="M36" s="392">
        <v>0</v>
      </c>
      <c r="N36" s="386"/>
      <c r="O36" s="386"/>
      <c r="P36" s="386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70</v>
      </c>
      <c r="E38" s="51"/>
      <c r="F38" s="51"/>
      <c r="G38" s="120" t="s">
        <v>71</v>
      </c>
      <c r="H38" s="52" t="s">
        <v>72</v>
      </c>
      <c r="I38" s="51"/>
      <c r="J38" s="51"/>
      <c r="K38" s="51"/>
      <c r="L38" s="379">
        <f>SUM(M30:M36)</f>
        <v>0</v>
      </c>
      <c r="M38" s="379"/>
      <c r="N38" s="379"/>
      <c r="O38" s="379"/>
      <c r="P38" s="393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73</v>
      </c>
      <c r="E50" s="54"/>
      <c r="F50" s="54"/>
      <c r="G50" s="54"/>
      <c r="H50" s="55"/>
      <c r="I50" s="39"/>
      <c r="J50" s="53" t="s">
        <v>74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75</v>
      </c>
      <c r="E59" s="59"/>
      <c r="F59" s="59"/>
      <c r="G59" s="60" t="s">
        <v>76</v>
      </c>
      <c r="H59" s="61"/>
      <c r="I59" s="39"/>
      <c r="J59" s="58" t="s">
        <v>75</v>
      </c>
      <c r="K59" s="59"/>
      <c r="L59" s="59"/>
      <c r="M59" s="59"/>
      <c r="N59" s="60" t="s">
        <v>76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77</v>
      </c>
      <c r="E61" s="54"/>
      <c r="F61" s="54"/>
      <c r="G61" s="54"/>
      <c r="H61" s="55"/>
      <c r="I61" s="39"/>
      <c r="J61" s="53" t="s">
        <v>78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75</v>
      </c>
      <c r="E70" s="59"/>
      <c r="F70" s="59"/>
      <c r="G70" s="60" t="s">
        <v>76</v>
      </c>
      <c r="H70" s="61"/>
      <c r="I70" s="39"/>
      <c r="J70" s="58" t="s">
        <v>75</v>
      </c>
      <c r="K70" s="59"/>
      <c r="L70" s="59"/>
      <c r="M70" s="59"/>
      <c r="N70" s="60" t="s">
        <v>76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361" t="s">
        <v>146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40</v>
      </c>
      <c r="D78" s="39"/>
      <c r="E78" s="39"/>
      <c r="F78" s="384" t="str">
        <f>F6</f>
        <v>Komunitní centrum Hloubětínská 55 - INTERIÉR</v>
      </c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9"/>
      <c r="R78" s="40"/>
    </row>
    <row r="79" spans="2:18" s="1" customFormat="1" ht="36.75" customHeight="1">
      <c r="B79" s="38"/>
      <c r="C79" s="72" t="s">
        <v>143</v>
      </c>
      <c r="D79" s="39"/>
      <c r="E79" s="39"/>
      <c r="F79" s="351" t="str">
        <f>F7</f>
        <v>ND - Scénická, osvětlovací, audiovizuální technologie sálu</v>
      </c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44</v>
      </c>
      <c r="D81" s="39"/>
      <c r="E81" s="39"/>
      <c r="F81" s="31" t="str">
        <f>F9</f>
        <v>Hloubětínská 55, Praha 14</v>
      </c>
      <c r="G81" s="39"/>
      <c r="H81" s="39"/>
      <c r="I81" s="39"/>
      <c r="J81" s="39"/>
      <c r="K81" s="33" t="s">
        <v>46</v>
      </c>
      <c r="L81" s="39"/>
      <c r="M81" s="388" t="str">
        <f>IF(O9="","",O9)</f>
        <v>18. 4. 2018</v>
      </c>
      <c r="N81" s="388"/>
      <c r="O81" s="388"/>
      <c r="P81" s="388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48</v>
      </c>
      <c r="D83" s="39"/>
      <c r="E83" s="39"/>
      <c r="F83" s="31" t="str">
        <f>E12</f>
        <v>Městská část Praha 14</v>
      </c>
      <c r="G83" s="39"/>
      <c r="H83" s="39"/>
      <c r="I83" s="39"/>
      <c r="J83" s="39"/>
      <c r="K83" s="33" t="s">
        <v>54</v>
      </c>
      <c r="L83" s="39"/>
      <c r="M83" s="365" t="str">
        <f>E18</f>
        <v>Ing. arch. Petr Synovec</v>
      </c>
      <c r="N83" s="365"/>
      <c r="O83" s="365"/>
      <c r="P83" s="365"/>
      <c r="Q83" s="365"/>
      <c r="R83" s="40"/>
    </row>
    <row r="84" spans="2:18" s="1" customFormat="1" ht="14.25" customHeight="1">
      <c r="B84" s="38"/>
      <c r="C84" s="33" t="s">
        <v>52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57</v>
      </c>
      <c r="L84" s="39"/>
      <c r="M84" s="365" t="str">
        <f>E21</f>
        <v>Ing. Rostislav Živný</v>
      </c>
      <c r="N84" s="365"/>
      <c r="O84" s="365"/>
      <c r="P84" s="365"/>
      <c r="Q84" s="365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394" t="s">
        <v>147</v>
      </c>
      <c r="D86" s="395"/>
      <c r="E86" s="395"/>
      <c r="F86" s="395"/>
      <c r="G86" s="395"/>
      <c r="H86" s="49"/>
      <c r="I86" s="49"/>
      <c r="J86" s="49"/>
      <c r="K86" s="49"/>
      <c r="L86" s="49"/>
      <c r="M86" s="49"/>
      <c r="N86" s="394" t="s">
        <v>148</v>
      </c>
      <c r="O86" s="395"/>
      <c r="P86" s="395"/>
      <c r="Q86" s="3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149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56">
        <f>N121</f>
        <v>0</v>
      </c>
      <c r="O88" s="396"/>
      <c r="P88" s="396"/>
      <c r="Q88" s="396"/>
      <c r="R88" s="40"/>
      <c r="AU88" s="22" t="s">
        <v>150</v>
      </c>
    </row>
    <row r="89" spans="2:18" s="6" customFormat="1" ht="24.75" customHeight="1">
      <c r="B89" s="122"/>
      <c r="C89" s="123"/>
      <c r="D89" s="124" t="s">
        <v>651</v>
      </c>
      <c r="E89" s="123"/>
      <c r="F89" s="123"/>
      <c r="G89" s="123"/>
      <c r="H89" s="123"/>
      <c r="I89" s="123"/>
      <c r="J89" s="123"/>
      <c r="K89" s="123"/>
      <c r="L89" s="123"/>
      <c r="M89" s="123"/>
      <c r="N89" s="397">
        <f>N122</f>
        <v>0</v>
      </c>
      <c r="O89" s="398"/>
      <c r="P89" s="398"/>
      <c r="Q89" s="398"/>
      <c r="R89" s="125"/>
    </row>
    <row r="90" spans="2:18" s="7" customFormat="1" ht="19.5" customHeight="1">
      <c r="B90" s="126"/>
      <c r="C90" s="127"/>
      <c r="D90" s="104" t="s">
        <v>652</v>
      </c>
      <c r="E90" s="127"/>
      <c r="F90" s="127"/>
      <c r="G90" s="127"/>
      <c r="H90" s="127"/>
      <c r="I90" s="127"/>
      <c r="J90" s="127"/>
      <c r="K90" s="127"/>
      <c r="L90" s="127"/>
      <c r="M90" s="127"/>
      <c r="N90" s="347">
        <f>N123</f>
        <v>0</v>
      </c>
      <c r="O90" s="399"/>
      <c r="P90" s="399"/>
      <c r="Q90" s="399"/>
      <c r="R90" s="128"/>
    </row>
    <row r="91" spans="2:18" s="7" customFormat="1" ht="19.5" customHeight="1">
      <c r="B91" s="126"/>
      <c r="C91" s="127"/>
      <c r="D91" s="104" t="s">
        <v>653</v>
      </c>
      <c r="E91" s="127"/>
      <c r="F91" s="127"/>
      <c r="G91" s="127"/>
      <c r="H91" s="127"/>
      <c r="I91" s="127"/>
      <c r="J91" s="127"/>
      <c r="K91" s="127"/>
      <c r="L91" s="127"/>
      <c r="M91" s="127"/>
      <c r="N91" s="347">
        <f>N134</f>
        <v>0</v>
      </c>
      <c r="O91" s="399"/>
      <c r="P91" s="399"/>
      <c r="Q91" s="399"/>
      <c r="R91" s="128"/>
    </row>
    <row r="92" spans="2:18" s="7" customFormat="1" ht="19.5" customHeight="1">
      <c r="B92" s="126"/>
      <c r="C92" s="127"/>
      <c r="D92" s="104" t="s">
        <v>654</v>
      </c>
      <c r="E92" s="127"/>
      <c r="F92" s="127"/>
      <c r="G92" s="127"/>
      <c r="H92" s="127"/>
      <c r="I92" s="127"/>
      <c r="J92" s="127"/>
      <c r="K92" s="127"/>
      <c r="L92" s="127"/>
      <c r="M92" s="127"/>
      <c r="N92" s="347">
        <f>N150</f>
        <v>0</v>
      </c>
      <c r="O92" s="399"/>
      <c r="P92" s="399"/>
      <c r="Q92" s="399"/>
      <c r="R92" s="128"/>
    </row>
    <row r="93" spans="2:18" s="7" customFormat="1" ht="19.5" customHeight="1">
      <c r="B93" s="126"/>
      <c r="C93" s="127"/>
      <c r="D93" s="104" t="s">
        <v>655</v>
      </c>
      <c r="E93" s="127"/>
      <c r="F93" s="127"/>
      <c r="G93" s="127"/>
      <c r="H93" s="127"/>
      <c r="I93" s="127"/>
      <c r="J93" s="127"/>
      <c r="K93" s="127"/>
      <c r="L93" s="127"/>
      <c r="M93" s="127"/>
      <c r="N93" s="347">
        <f>N164</f>
        <v>0</v>
      </c>
      <c r="O93" s="399"/>
      <c r="P93" s="399"/>
      <c r="Q93" s="399"/>
      <c r="R93" s="128"/>
    </row>
    <row r="94" spans="2:18" s="7" customFormat="1" ht="19.5" customHeight="1">
      <c r="B94" s="126"/>
      <c r="C94" s="127"/>
      <c r="D94" s="104" t="s">
        <v>321</v>
      </c>
      <c r="E94" s="127"/>
      <c r="F94" s="127"/>
      <c r="G94" s="127"/>
      <c r="H94" s="127"/>
      <c r="I94" s="127"/>
      <c r="J94" s="127"/>
      <c r="K94" s="127"/>
      <c r="L94" s="127"/>
      <c r="M94" s="127"/>
      <c r="N94" s="347">
        <f>N170</f>
        <v>0</v>
      </c>
      <c r="O94" s="399"/>
      <c r="P94" s="399"/>
      <c r="Q94" s="399"/>
      <c r="R94" s="128"/>
    </row>
    <row r="95" spans="2:18" s="1" customFormat="1" ht="21.75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spans="2:21" s="1" customFormat="1" ht="29.25" customHeight="1">
      <c r="B96" s="38"/>
      <c r="C96" s="121" t="s">
        <v>157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6">
        <f>ROUND(N97+N98+N99+N100+N101+N102,2)</f>
        <v>0</v>
      </c>
      <c r="O96" s="400"/>
      <c r="P96" s="400"/>
      <c r="Q96" s="400"/>
      <c r="R96" s="40"/>
      <c r="T96" s="129"/>
      <c r="U96" s="130" t="s">
        <v>63</v>
      </c>
    </row>
    <row r="97" spans="2:65" s="1" customFormat="1" ht="18" customHeight="1">
      <c r="B97" s="131"/>
      <c r="C97" s="132"/>
      <c r="D97" s="344" t="s">
        <v>158</v>
      </c>
      <c r="E97" s="401"/>
      <c r="F97" s="401"/>
      <c r="G97" s="401"/>
      <c r="H97" s="401"/>
      <c r="I97" s="132"/>
      <c r="J97" s="132"/>
      <c r="K97" s="132"/>
      <c r="L97" s="132"/>
      <c r="M97" s="132"/>
      <c r="N97" s="346">
        <f>ROUND(N88*T97,2)</f>
        <v>0</v>
      </c>
      <c r="O97" s="402"/>
      <c r="P97" s="402"/>
      <c r="Q97" s="402"/>
      <c r="R97" s="134"/>
      <c r="S97" s="135"/>
      <c r="T97" s="136"/>
      <c r="U97" s="137" t="s">
        <v>64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159</v>
      </c>
      <c r="AZ97" s="135"/>
      <c r="BA97" s="135"/>
      <c r="BB97" s="135"/>
      <c r="BC97" s="135"/>
      <c r="BD97" s="135"/>
      <c r="BE97" s="139">
        <f aca="true" t="shared" si="0" ref="BE97:BE102">IF(U97="základní",N97,0)</f>
        <v>0</v>
      </c>
      <c r="BF97" s="139">
        <f aca="true" t="shared" si="1" ref="BF97:BF102">IF(U97="snížená",N97,0)</f>
        <v>0</v>
      </c>
      <c r="BG97" s="139">
        <f aca="true" t="shared" si="2" ref="BG97:BG102">IF(U97="zákl. přenesená",N97,0)</f>
        <v>0</v>
      </c>
      <c r="BH97" s="139">
        <f aca="true" t="shared" si="3" ref="BH97:BH102">IF(U97="sníž. přenesená",N97,0)</f>
        <v>0</v>
      </c>
      <c r="BI97" s="139">
        <f aca="true" t="shared" si="4" ref="BI97:BI102">IF(U97="nulová",N97,0)</f>
        <v>0</v>
      </c>
      <c r="BJ97" s="138" t="s">
        <v>107</v>
      </c>
      <c r="BK97" s="135"/>
      <c r="BL97" s="135"/>
      <c r="BM97" s="135"/>
    </row>
    <row r="98" spans="2:65" s="1" customFormat="1" ht="18" customHeight="1">
      <c r="B98" s="131"/>
      <c r="C98" s="132"/>
      <c r="D98" s="344" t="s">
        <v>322</v>
      </c>
      <c r="E98" s="401"/>
      <c r="F98" s="401"/>
      <c r="G98" s="401"/>
      <c r="H98" s="401"/>
      <c r="I98" s="132"/>
      <c r="J98" s="132"/>
      <c r="K98" s="132"/>
      <c r="L98" s="132"/>
      <c r="M98" s="132"/>
      <c r="N98" s="346">
        <f>ROUND(N88*T98,2)</f>
        <v>0</v>
      </c>
      <c r="O98" s="402"/>
      <c r="P98" s="402"/>
      <c r="Q98" s="402"/>
      <c r="R98" s="134"/>
      <c r="S98" s="135"/>
      <c r="T98" s="136"/>
      <c r="U98" s="137" t="s">
        <v>64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159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107</v>
      </c>
      <c r="BK98" s="135"/>
      <c r="BL98" s="135"/>
      <c r="BM98" s="135"/>
    </row>
    <row r="99" spans="2:65" s="1" customFormat="1" ht="18" customHeight="1">
      <c r="B99" s="131"/>
      <c r="C99" s="132"/>
      <c r="D99" s="344" t="s">
        <v>161</v>
      </c>
      <c r="E99" s="401"/>
      <c r="F99" s="401"/>
      <c r="G99" s="401"/>
      <c r="H99" s="401"/>
      <c r="I99" s="132"/>
      <c r="J99" s="132"/>
      <c r="K99" s="132"/>
      <c r="L99" s="132"/>
      <c r="M99" s="132"/>
      <c r="N99" s="346">
        <f>ROUND(N88*T99,2)</f>
        <v>0</v>
      </c>
      <c r="O99" s="402"/>
      <c r="P99" s="402"/>
      <c r="Q99" s="402"/>
      <c r="R99" s="134"/>
      <c r="S99" s="135"/>
      <c r="T99" s="136"/>
      <c r="U99" s="137" t="s">
        <v>64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159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107</v>
      </c>
      <c r="BK99" s="135"/>
      <c r="BL99" s="135"/>
      <c r="BM99" s="135"/>
    </row>
    <row r="100" spans="2:65" s="1" customFormat="1" ht="18" customHeight="1">
      <c r="B100" s="131"/>
      <c r="C100" s="132"/>
      <c r="D100" s="344" t="s">
        <v>162</v>
      </c>
      <c r="E100" s="401"/>
      <c r="F100" s="401"/>
      <c r="G100" s="401"/>
      <c r="H100" s="401"/>
      <c r="I100" s="132"/>
      <c r="J100" s="132"/>
      <c r="K100" s="132"/>
      <c r="L100" s="132"/>
      <c r="M100" s="132"/>
      <c r="N100" s="346">
        <f>ROUND(N88*T100,2)</f>
        <v>0</v>
      </c>
      <c r="O100" s="402"/>
      <c r="P100" s="402"/>
      <c r="Q100" s="402"/>
      <c r="R100" s="134"/>
      <c r="S100" s="135"/>
      <c r="T100" s="136"/>
      <c r="U100" s="137" t="s">
        <v>64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159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107</v>
      </c>
      <c r="BK100" s="135"/>
      <c r="BL100" s="135"/>
      <c r="BM100" s="135"/>
    </row>
    <row r="101" spans="2:65" s="1" customFormat="1" ht="18" customHeight="1">
      <c r="B101" s="131"/>
      <c r="C101" s="132"/>
      <c r="D101" s="344" t="s">
        <v>323</v>
      </c>
      <c r="E101" s="401"/>
      <c r="F101" s="401"/>
      <c r="G101" s="401"/>
      <c r="H101" s="401"/>
      <c r="I101" s="132"/>
      <c r="J101" s="132"/>
      <c r="K101" s="132"/>
      <c r="L101" s="132"/>
      <c r="M101" s="132"/>
      <c r="N101" s="346">
        <f>ROUND(N88*T101,2)</f>
        <v>0</v>
      </c>
      <c r="O101" s="402"/>
      <c r="P101" s="402"/>
      <c r="Q101" s="402"/>
      <c r="R101" s="134"/>
      <c r="S101" s="135"/>
      <c r="T101" s="136"/>
      <c r="U101" s="137" t="s">
        <v>64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159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107</v>
      </c>
      <c r="BK101" s="135"/>
      <c r="BL101" s="135"/>
      <c r="BM101" s="135"/>
    </row>
    <row r="102" spans="2:65" s="1" customFormat="1" ht="18" customHeight="1">
      <c r="B102" s="131"/>
      <c r="C102" s="132"/>
      <c r="D102" s="133" t="s">
        <v>164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346">
        <f>ROUND(N88*T102,2)</f>
        <v>0</v>
      </c>
      <c r="O102" s="402"/>
      <c r="P102" s="402"/>
      <c r="Q102" s="402"/>
      <c r="R102" s="134"/>
      <c r="S102" s="135"/>
      <c r="T102" s="140"/>
      <c r="U102" s="141" t="s">
        <v>64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8" t="s">
        <v>165</v>
      </c>
      <c r="AZ102" s="135"/>
      <c r="BA102" s="135"/>
      <c r="BB102" s="135"/>
      <c r="BC102" s="135"/>
      <c r="BD102" s="135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107</v>
      </c>
      <c r="BK102" s="135"/>
      <c r="BL102" s="135"/>
      <c r="BM102" s="135"/>
    </row>
    <row r="103" spans="2:18" s="1" customFormat="1" ht="13.5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</row>
    <row r="104" spans="2:18" s="1" customFormat="1" ht="29.25" customHeight="1">
      <c r="B104" s="38"/>
      <c r="C104" s="115" t="s">
        <v>135</v>
      </c>
      <c r="D104" s="49"/>
      <c r="E104" s="49"/>
      <c r="F104" s="49"/>
      <c r="G104" s="49"/>
      <c r="H104" s="49"/>
      <c r="I104" s="49"/>
      <c r="J104" s="49"/>
      <c r="K104" s="49"/>
      <c r="L104" s="348">
        <f>ROUND(SUM(N88+N96),2)</f>
        <v>0</v>
      </c>
      <c r="M104" s="348"/>
      <c r="N104" s="348"/>
      <c r="O104" s="348"/>
      <c r="P104" s="348"/>
      <c r="Q104" s="348"/>
      <c r="R104" s="40"/>
    </row>
    <row r="105" spans="2:18" s="1" customFormat="1" ht="6.7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9" spans="2:18" s="1" customFormat="1" ht="6.75" customHeight="1"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7"/>
    </row>
    <row r="110" spans="2:18" s="1" customFormat="1" ht="36.75" customHeight="1">
      <c r="B110" s="38"/>
      <c r="C110" s="361" t="s">
        <v>166</v>
      </c>
      <c r="D110" s="386"/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40"/>
    </row>
    <row r="111" spans="2:18" s="1" customFormat="1" ht="6.7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30" customHeight="1">
      <c r="B112" s="38"/>
      <c r="C112" s="33" t="s">
        <v>40</v>
      </c>
      <c r="D112" s="39"/>
      <c r="E112" s="39"/>
      <c r="F112" s="384" t="str">
        <f>F6</f>
        <v>Komunitní centrum Hloubětínská 55 - INTERIÉR</v>
      </c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9"/>
      <c r="R112" s="40"/>
    </row>
    <row r="113" spans="2:18" s="1" customFormat="1" ht="36.75" customHeight="1">
      <c r="B113" s="38"/>
      <c r="C113" s="72" t="s">
        <v>143</v>
      </c>
      <c r="D113" s="39"/>
      <c r="E113" s="39"/>
      <c r="F113" s="351" t="str">
        <f>F7</f>
        <v>ND - Scénická, osvětlovací, audiovizuální technologie sálu</v>
      </c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9"/>
      <c r="R113" s="40"/>
    </row>
    <row r="114" spans="2:18" s="1" customFormat="1" ht="6.7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18" s="1" customFormat="1" ht="18" customHeight="1">
      <c r="B115" s="38"/>
      <c r="C115" s="33" t="s">
        <v>44</v>
      </c>
      <c r="D115" s="39"/>
      <c r="E115" s="39"/>
      <c r="F115" s="31" t="str">
        <f>F9</f>
        <v>Hloubětínská 55, Praha 14</v>
      </c>
      <c r="G115" s="39"/>
      <c r="H115" s="39"/>
      <c r="I115" s="39"/>
      <c r="J115" s="39"/>
      <c r="K115" s="33" t="s">
        <v>46</v>
      </c>
      <c r="L115" s="39"/>
      <c r="M115" s="388" t="str">
        <f>IF(O9="","",O9)</f>
        <v>18. 4. 2018</v>
      </c>
      <c r="N115" s="388"/>
      <c r="O115" s="388"/>
      <c r="P115" s="388"/>
      <c r="Q115" s="39"/>
      <c r="R115" s="40"/>
    </row>
    <row r="116" spans="2:18" s="1" customFormat="1" ht="6.7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18" s="1" customFormat="1" ht="15">
      <c r="B117" s="38"/>
      <c r="C117" s="33" t="s">
        <v>48</v>
      </c>
      <c r="D117" s="39"/>
      <c r="E117" s="39"/>
      <c r="F117" s="31" t="str">
        <f>E12</f>
        <v>Městská část Praha 14</v>
      </c>
      <c r="G117" s="39"/>
      <c r="H117" s="39"/>
      <c r="I117" s="39"/>
      <c r="J117" s="39"/>
      <c r="K117" s="33" t="s">
        <v>54</v>
      </c>
      <c r="L117" s="39"/>
      <c r="M117" s="365" t="str">
        <f>E18</f>
        <v>Ing. arch. Petr Synovec</v>
      </c>
      <c r="N117" s="365"/>
      <c r="O117" s="365"/>
      <c r="P117" s="365"/>
      <c r="Q117" s="365"/>
      <c r="R117" s="40"/>
    </row>
    <row r="118" spans="2:18" s="1" customFormat="1" ht="14.25" customHeight="1">
      <c r="B118" s="38"/>
      <c r="C118" s="33" t="s">
        <v>52</v>
      </c>
      <c r="D118" s="39"/>
      <c r="E118" s="39"/>
      <c r="F118" s="31" t="str">
        <f>IF(E15="","",E15)</f>
        <v>Vyplň údaj</v>
      </c>
      <c r="G118" s="39"/>
      <c r="H118" s="39"/>
      <c r="I118" s="39"/>
      <c r="J118" s="39"/>
      <c r="K118" s="33" t="s">
        <v>57</v>
      </c>
      <c r="L118" s="39"/>
      <c r="M118" s="365" t="str">
        <f>E21</f>
        <v>Ing. Rostislav Živný</v>
      </c>
      <c r="N118" s="365"/>
      <c r="O118" s="365"/>
      <c r="P118" s="365"/>
      <c r="Q118" s="365"/>
      <c r="R118" s="40"/>
    </row>
    <row r="119" spans="2:18" s="1" customFormat="1" ht="9.7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27" s="8" customFormat="1" ht="29.25" customHeight="1">
      <c r="B120" s="142"/>
      <c r="C120" s="143" t="s">
        <v>167</v>
      </c>
      <c r="D120" s="144" t="s">
        <v>168</v>
      </c>
      <c r="E120" s="144" t="s">
        <v>81</v>
      </c>
      <c r="F120" s="403" t="s">
        <v>169</v>
      </c>
      <c r="G120" s="403"/>
      <c r="H120" s="403"/>
      <c r="I120" s="403"/>
      <c r="J120" s="144" t="s">
        <v>170</v>
      </c>
      <c r="K120" s="144" t="s">
        <v>171</v>
      </c>
      <c r="L120" s="403" t="s">
        <v>172</v>
      </c>
      <c r="M120" s="403"/>
      <c r="N120" s="403" t="s">
        <v>148</v>
      </c>
      <c r="O120" s="403"/>
      <c r="P120" s="403"/>
      <c r="Q120" s="404"/>
      <c r="R120" s="145"/>
      <c r="T120" s="78" t="s">
        <v>173</v>
      </c>
      <c r="U120" s="79" t="s">
        <v>63</v>
      </c>
      <c r="V120" s="79" t="s">
        <v>174</v>
      </c>
      <c r="W120" s="79" t="s">
        <v>175</v>
      </c>
      <c r="X120" s="79" t="s">
        <v>176</v>
      </c>
      <c r="Y120" s="79" t="s">
        <v>177</v>
      </c>
      <c r="Z120" s="79" t="s">
        <v>178</v>
      </c>
      <c r="AA120" s="80" t="s">
        <v>179</v>
      </c>
    </row>
    <row r="121" spans="2:63" s="1" customFormat="1" ht="29.25" customHeight="1">
      <c r="B121" s="38"/>
      <c r="C121" s="82" t="s">
        <v>145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426">
        <f>BK121</f>
        <v>0</v>
      </c>
      <c r="O121" s="427"/>
      <c r="P121" s="427"/>
      <c r="Q121" s="427"/>
      <c r="R121" s="40"/>
      <c r="T121" s="81"/>
      <c r="U121" s="54"/>
      <c r="V121" s="54"/>
      <c r="W121" s="146">
        <f>W122+W175</f>
        <v>0</v>
      </c>
      <c r="X121" s="54"/>
      <c r="Y121" s="146">
        <f>Y122+Y175</f>
        <v>0</v>
      </c>
      <c r="Z121" s="54"/>
      <c r="AA121" s="147">
        <f>AA122+AA175</f>
        <v>0</v>
      </c>
      <c r="AT121" s="22" t="s">
        <v>98</v>
      </c>
      <c r="AU121" s="22" t="s">
        <v>150</v>
      </c>
      <c r="BK121" s="148">
        <f>BK122+BK175</f>
        <v>0</v>
      </c>
    </row>
    <row r="122" spans="2:63" s="9" customFormat="1" ht="36.75" customHeight="1">
      <c r="B122" s="149"/>
      <c r="C122" s="150"/>
      <c r="D122" s="151" t="s">
        <v>651</v>
      </c>
      <c r="E122" s="151"/>
      <c r="F122" s="151"/>
      <c r="G122" s="151"/>
      <c r="H122" s="151"/>
      <c r="I122" s="151"/>
      <c r="J122" s="151"/>
      <c r="K122" s="151"/>
      <c r="L122" s="151"/>
      <c r="M122" s="151"/>
      <c r="N122" s="428">
        <f>BK122</f>
        <v>0</v>
      </c>
      <c r="O122" s="397"/>
      <c r="P122" s="397"/>
      <c r="Q122" s="397"/>
      <c r="R122" s="152"/>
      <c r="T122" s="153"/>
      <c r="U122" s="150"/>
      <c r="V122" s="150"/>
      <c r="W122" s="154">
        <f>W123+W134+W150+W164+W170</f>
        <v>0</v>
      </c>
      <c r="X122" s="150"/>
      <c r="Y122" s="154">
        <f>Y123+Y134+Y150+Y164+Y170</f>
        <v>0</v>
      </c>
      <c r="Z122" s="150"/>
      <c r="AA122" s="155">
        <f>AA123+AA134+AA150+AA164+AA170</f>
        <v>0</v>
      </c>
      <c r="AR122" s="156" t="s">
        <v>240</v>
      </c>
      <c r="AT122" s="157" t="s">
        <v>98</v>
      </c>
      <c r="AU122" s="157" t="s">
        <v>99</v>
      </c>
      <c r="AY122" s="156" t="s">
        <v>180</v>
      </c>
      <c r="BK122" s="158">
        <f>BK123+BK134+BK150+BK164+BK170</f>
        <v>0</v>
      </c>
    </row>
    <row r="123" spans="2:63" s="9" customFormat="1" ht="19.5" customHeight="1">
      <c r="B123" s="149"/>
      <c r="C123" s="150"/>
      <c r="D123" s="159" t="s">
        <v>652</v>
      </c>
      <c r="E123" s="159"/>
      <c r="F123" s="159"/>
      <c r="G123" s="159"/>
      <c r="H123" s="159"/>
      <c r="I123" s="159"/>
      <c r="J123" s="159"/>
      <c r="K123" s="159"/>
      <c r="L123" s="159"/>
      <c r="M123" s="159"/>
      <c r="N123" s="429">
        <f>BK123</f>
        <v>0</v>
      </c>
      <c r="O123" s="430"/>
      <c r="P123" s="430"/>
      <c r="Q123" s="430"/>
      <c r="R123" s="152"/>
      <c r="T123" s="153"/>
      <c r="U123" s="150"/>
      <c r="V123" s="150"/>
      <c r="W123" s="154">
        <f>SUM(W124:W133)</f>
        <v>0</v>
      </c>
      <c r="X123" s="150"/>
      <c r="Y123" s="154">
        <f>SUM(Y124:Y133)</f>
        <v>0</v>
      </c>
      <c r="Z123" s="150"/>
      <c r="AA123" s="155">
        <f>SUM(AA124:AA133)</f>
        <v>0</v>
      </c>
      <c r="AR123" s="156" t="s">
        <v>240</v>
      </c>
      <c r="AT123" s="157" t="s">
        <v>98</v>
      </c>
      <c r="AU123" s="157" t="s">
        <v>107</v>
      </c>
      <c r="AY123" s="156" t="s">
        <v>180</v>
      </c>
      <c r="BK123" s="158">
        <f>SUM(BK124:BK133)</f>
        <v>0</v>
      </c>
    </row>
    <row r="124" spans="2:65" s="1" customFormat="1" ht="25.5" customHeight="1">
      <c r="B124" s="131"/>
      <c r="C124" s="175" t="s">
        <v>107</v>
      </c>
      <c r="D124" s="175" t="s">
        <v>194</v>
      </c>
      <c r="E124" s="176" t="s">
        <v>656</v>
      </c>
      <c r="F124" s="410" t="s">
        <v>657</v>
      </c>
      <c r="G124" s="410"/>
      <c r="H124" s="410"/>
      <c r="I124" s="410"/>
      <c r="J124" s="177" t="s">
        <v>183</v>
      </c>
      <c r="K124" s="178">
        <v>12</v>
      </c>
      <c r="L124" s="411">
        <v>0</v>
      </c>
      <c r="M124" s="411"/>
      <c r="N124" s="412">
        <f aca="true" t="shared" si="5" ref="N124:N133">ROUND(L124*K124,2)</f>
        <v>0</v>
      </c>
      <c r="O124" s="407"/>
      <c r="P124" s="407"/>
      <c r="Q124" s="407"/>
      <c r="R124" s="134"/>
      <c r="T124" s="164" t="s">
        <v>26</v>
      </c>
      <c r="U124" s="47" t="s">
        <v>64</v>
      </c>
      <c r="V124" s="39"/>
      <c r="W124" s="165">
        <f aca="true" t="shared" si="6" ref="W124:W133">V124*K124</f>
        <v>0</v>
      </c>
      <c r="X124" s="165">
        <v>0</v>
      </c>
      <c r="Y124" s="165">
        <f aca="true" t="shared" si="7" ref="Y124:Y133">X124*K124</f>
        <v>0</v>
      </c>
      <c r="Z124" s="165">
        <v>0</v>
      </c>
      <c r="AA124" s="166">
        <f aca="true" t="shared" si="8" ref="AA124:AA133">Z124*K124</f>
        <v>0</v>
      </c>
      <c r="AR124" s="22" t="s">
        <v>326</v>
      </c>
      <c r="AT124" s="22" t="s">
        <v>194</v>
      </c>
      <c r="AU124" s="22" t="s">
        <v>141</v>
      </c>
      <c r="AY124" s="22" t="s">
        <v>180</v>
      </c>
      <c r="BE124" s="108">
        <f aca="true" t="shared" si="9" ref="BE124:BE133">IF(U124="základní",N124,0)</f>
        <v>0</v>
      </c>
      <c r="BF124" s="108">
        <f aca="true" t="shared" si="10" ref="BF124:BF133">IF(U124="snížená",N124,0)</f>
        <v>0</v>
      </c>
      <c r="BG124" s="108">
        <f aca="true" t="shared" si="11" ref="BG124:BG133">IF(U124="zákl. přenesená",N124,0)</f>
        <v>0</v>
      </c>
      <c r="BH124" s="108">
        <f aca="true" t="shared" si="12" ref="BH124:BH133">IF(U124="sníž. přenesená",N124,0)</f>
        <v>0</v>
      </c>
      <c r="BI124" s="108">
        <f aca="true" t="shared" si="13" ref="BI124:BI133">IF(U124="nulová",N124,0)</f>
        <v>0</v>
      </c>
      <c r="BJ124" s="22" t="s">
        <v>107</v>
      </c>
      <c r="BK124" s="108">
        <f aca="true" t="shared" si="14" ref="BK124:BK133">ROUND(L124*K124,2)</f>
        <v>0</v>
      </c>
      <c r="BL124" s="22" t="s">
        <v>327</v>
      </c>
      <c r="BM124" s="22" t="s">
        <v>658</v>
      </c>
    </row>
    <row r="125" spans="2:65" s="1" customFormat="1" ht="25.5" customHeight="1">
      <c r="B125" s="131"/>
      <c r="C125" s="175" t="s">
        <v>141</v>
      </c>
      <c r="D125" s="175" t="s">
        <v>194</v>
      </c>
      <c r="E125" s="176" t="s">
        <v>659</v>
      </c>
      <c r="F125" s="410" t="s">
        <v>660</v>
      </c>
      <c r="G125" s="410"/>
      <c r="H125" s="410"/>
      <c r="I125" s="410"/>
      <c r="J125" s="177" t="s">
        <v>183</v>
      </c>
      <c r="K125" s="178">
        <v>30</v>
      </c>
      <c r="L125" s="411">
        <v>0</v>
      </c>
      <c r="M125" s="411"/>
      <c r="N125" s="412">
        <f t="shared" si="5"/>
        <v>0</v>
      </c>
      <c r="O125" s="407"/>
      <c r="P125" s="407"/>
      <c r="Q125" s="407"/>
      <c r="R125" s="134"/>
      <c r="T125" s="164" t="s">
        <v>26</v>
      </c>
      <c r="U125" s="47" t="s">
        <v>64</v>
      </c>
      <c r="V125" s="39"/>
      <c r="W125" s="165">
        <f t="shared" si="6"/>
        <v>0</v>
      </c>
      <c r="X125" s="165">
        <v>0</v>
      </c>
      <c r="Y125" s="165">
        <f t="shared" si="7"/>
        <v>0</v>
      </c>
      <c r="Z125" s="165">
        <v>0</v>
      </c>
      <c r="AA125" s="166">
        <f t="shared" si="8"/>
        <v>0</v>
      </c>
      <c r="AR125" s="22" t="s">
        <v>326</v>
      </c>
      <c r="AT125" s="22" t="s">
        <v>194</v>
      </c>
      <c r="AU125" s="22" t="s">
        <v>141</v>
      </c>
      <c r="AY125" s="22" t="s">
        <v>180</v>
      </c>
      <c r="BE125" s="108">
        <f t="shared" si="9"/>
        <v>0</v>
      </c>
      <c r="BF125" s="108">
        <f t="shared" si="10"/>
        <v>0</v>
      </c>
      <c r="BG125" s="108">
        <f t="shared" si="11"/>
        <v>0</v>
      </c>
      <c r="BH125" s="108">
        <f t="shared" si="12"/>
        <v>0</v>
      </c>
      <c r="BI125" s="108">
        <f t="shared" si="13"/>
        <v>0</v>
      </c>
      <c r="BJ125" s="22" t="s">
        <v>107</v>
      </c>
      <c r="BK125" s="108">
        <f t="shared" si="14"/>
        <v>0</v>
      </c>
      <c r="BL125" s="22" t="s">
        <v>327</v>
      </c>
      <c r="BM125" s="22" t="s">
        <v>661</v>
      </c>
    </row>
    <row r="126" spans="2:65" s="1" customFormat="1" ht="25.5" customHeight="1">
      <c r="B126" s="131"/>
      <c r="C126" s="175" t="s">
        <v>240</v>
      </c>
      <c r="D126" s="175" t="s">
        <v>194</v>
      </c>
      <c r="E126" s="176" t="s">
        <v>662</v>
      </c>
      <c r="F126" s="410" t="s">
        <v>663</v>
      </c>
      <c r="G126" s="410"/>
      <c r="H126" s="410"/>
      <c r="I126" s="410"/>
      <c r="J126" s="177" t="s">
        <v>183</v>
      </c>
      <c r="K126" s="178">
        <v>14</v>
      </c>
      <c r="L126" s="411">
        <v>0</v>
      </c>
      <c r="M126" s="411"/>
      <c r="N126" s="412">
        <f t="shared" si="5"/>
        <v>0</v>
      </c>
      <c r="O126" s="407"/>
      <c r="P126" s="407"/>
      <c r="Q126" s="407"/>
      <c r="R126" s="134"/>
      <c r="T126" s="164" t="s">
        <v>26</v>
      </c>
      <c r="U126" s="47" t="s">
        <v>64</v>
      </c>
      <c r="V126" s="39"/>
      <c r="W126" s="165">
        <f t="shared" si="6"/>
        <v>0</v>
      </c>
      <c r="X126" s="165">
        <v>0</v>
      </c>
      <c r="Y126" s="165">
        <f t="shared" si="7"/>
        <v>0</v>
      </c>
      <c r="Z126" s="165">
        <v>0</v>
      </c>
      <c r="AA126" s="166">
        <f t="shared" si="8"/>
        <v>0</v>
      </c>
      <c r="AR126" s="22" t="s">
        <v>326</v>
      </c>
      <c r="AT126" s="22" t="s">
        <v>194</v>
      </c>
      <c r="AU126" s="22" t="s">
        <v>141</v>
      </c>
      <c r="AY126" s="22" t="s">
        <v>180</v>
      </c>
      <c r="BE126" s="108">
        <f t="shared" si="9"/>
        <v>0</v>
      </c>
      <c r="BF126" s="108">
        <f t="shared" si="10"/>
        <v>0</v>
      </c>
      <c r="BG126" s="108">
        <f t="shared" si="11"/>
        <v>0</v>
      </c>
      <c r="BH126" s="108">
        <f t="shared" si="12"/>
        <v>0</v>
      </c>
      <c r="BI126" s="108">
        <f t="shared" si="13"/>
        <v>0</v>
      </c>
      <c r="BJ126" s="22" t="s">
        <v>107</v>
      </c>
      <c r="BK126" s="108">
        <f t="shared" si="14"/>
        <v>0</v>
      </c>
      <c r="BL126" s="22" t="s">
        <v>327</v>
      </c>
      <c r="BM126" s="22" t="s">
        <v>664</v>
      </c>
    </row>
    <row r="127" spans="2:65" s="1" customFormat="1" ht="25.5" customHeight="1">
      <c r="B127" s="131"/>
      <c r="C127" s="175" t="s">
        <v>199</v>
      </c>
      <c r="D127" s="175" t="s">
        <v>194</v>
      </c>
      <c r="E127" s="176" t="s">
        <v>665</v>
      </c>
      <c r="F127" s="410" t="s">
        <v>666</v>
      </c>
      <c r="G127" s="410"/>
      <c r="H127" s="410"/>
      <c r="I127" s="410"/>
      <c r="J127" s="177" t="s">
        <v>183</v>
      </c>
      <c r="K127" s="178">
        <v>2</v>
      </c>
      <c r="L127" s="411">
        <v>0</v>
      </c>
      <c r="M127" s="411"/>
      <c r="N127" s="412">
        <f t="shared" si="5"/>
        <v>0</v>
      </c>
      <c r="O127" s="407"/>
      <c r="P127" s="407"/>
      <c r="Q127" s="407"/>
      <c r="R127" s="134"/>
      <c r="T127" s="164" t="s">
        <v>26</v>
      </c>
      <c r="U127" s="47" t="s">
        <v>64</v>
      </c>
      <c r="V127" s="39"/>
      <c r="W127" s="165">
        <f t="shared" si="6"/>
        <v>0</v>
      </c>
      <c r="X127" s="165">
        <v>0</v>
      </c>
      <c r="Y127" s="165">
        <f t="shared" si="7"/>
        <v>0</v>
      </c>
      <c r="Z127" s="165">
        <v>0</v>
      </c>
      <c r="AA127" s="166">
        <f t="shared" si="8"/>
        <v>0</v>
      </c>
      <c r="AR127" s="22" t="s">
        <v>326</v>
      </c>
      <c r="AT127" s="22" t="s">
        <v>194</v>
      </c>
      <c r="AU127" s="22" t="s">
        <v>141</v>
      </c>
      <c r="AY127" s="22" t="s">
        <v>180</v>
      </c>
      <c r="BE127" s="108">
        <f t="shared" si="9"/>
        <v>0</v>
      </c>
      <c r="BF127" s="108">
        <f t="shared" si="10"/>
        <v>0</v>
      </c>
      <c r="BG127" s="108">
        <f t="shared" si="11"/>
        <v>0</v>
      </c>
      <c r="BH127" s="108">
        <f t="shared" si="12"/>
        <v>0</v>
      </c>
      <c r="BI127" s="108">
        <f t="shared" si="13"/>
        <v>0</v>
      </c>
      <c r="BJ127" s="22" t="s">
        <v>107</v>
      </c>
      <c r="BK127" s="108">
        <f t="shared" si="14"/>
        <v>0</v>
      </c>
      <c r="BL127" s="22" t="s">
        <v>327</v>
      </c>
      <c r="BM127" s="22" t="s">
        <v>667</v>
      </c>
    </row>
    <row r="128" spans="2:65" s="1" customFormat="1" ht="16.5" customHeight="1">
      <c r="B128" s="131"/>
      <c r="C128" s="175" t="s">
        <v>219</v>
      </c>
      <c r="D128" s="175" t="s">
        <v>194</v>
      </c>
      <c r="E128" s="176" t="s">
        <v>668</v>
      </c>
      <c r="F128" s="410" t="s">
        <v>669</v>
      </c>
      <c r="G128" s="410"/>
      <c r="H128" s="410"/>
      <c r="I128" s="410"/>
      <c r="J128" s="177" t="s">
        <v>183</v>
      </c>
      <c r="K128" s="178">
        <v>12</v>
      </c>
      <c r="L128" s="411">
        <v>0</v>
      </c>
      <c r="M128" s="411"/>
      <c r="N128" s="412">
        <f t="shared" si="5"/>
        <v>0</v>
      </c>
      <c r="O128" s="407"/>
      <c r="P128" s="407"/>
      <c r="Q128" s="407"/>
      <c r="R128" s="134"/>
      <c r="T128" s="164" t="s">
        <v>26</v>
      </c>
      <c r="U128" s="47" t="s">
        <v>64</v>
      </c>
      <c r="V128" s="39"/>
      <c r="W128" s="165">
        <f t="shared" si="6"/>
        <v>0</v>
      </c>
      <c r="X128" s="165">
        <v>0</v>
      </c>
      <c r="Y128" s="165">
        <f t="shared" si="7"/>
        <v>0</v>
      </c>
      <c r="Z128" s="165">
        <v>0</v>
      </c>
      <c r="AA128" s="166">
        <f t="shared" si="8"/>
        <v>0</v>
      </c>
      <c r="AR128" s="22" t="s">
        <v>326</v>
      </c>
      <c r="AT128" s="22" t="s">
        <v>194</v>
      </c>
      <c r="AU128" s="22" t="s">
        <v>141</v>
      </c>
      <c r="AY128" s="22" t="s">
        <v>180</v>
      </c>
      <c r="BE128" s="108">
        <f t="shared" si="9"/>
        <v>0</v>
      </c>
      <c r="BF128" s="108">
        <f t="shared" si="10"/>
        <v>0</v>
      </c>
      <c r="BG128" s="108">
        <f t="shared" si="11"/>
        <v>0</v>
      </c>
      <c r="BH128" s="108">
        <f t="shared" si="12"/>
        <v>0</v>
      </c>
      <c r="BI128" s="108">
        <f t="shared" si="13"/>
        <v>0</v>
      </c>
      <c r="BJ128" s="22" t="s">
        <v>107</v>
      </c>
      <c r="BK128" s="108">
        <f t="shared" si="14"/>
        <v>0</v>
      </c>
      <c r="BL128" s="22" t="s">
        <v>327</v>
      </c>
      <c r="BM128" s="22" t="s">
        <v>670</v>
      </c>
    </row>
    <row r="129" spans="2:65" s="1" customFormat="1" ht="25.5" customHeight="1">
      <c r="B129" s="131"/>
      <c r="C129" s="175" t="s">
        <v>244</v>
      </c>
      <c r="D129" s="175" t="s">
        <v>194</v>
      </c>
      <c r="E129" s="176" t="s">
        <v>671</v>
      </c>
      <c r="F129" s="410" t="s">
        <v>660</v>
      </c>
      <c r="G129" s="410"/>
      <c r="H129" s="410"/>
      <c r="I129" s="410"/>
      <c r="J129" s="177" t="s">
        <v>183</v>
      </c>
      <c r="K129" s="178">
        <v>30</v>
      </c>
      <c r="L129" s="411">
        <v>0</v>
      </c>
      <c r="M129" s="411"/>
      <c r="N129" s="412">
        <f t="shared" si="5"/>
        <v>0</v>
      </c>
      <c r="O129" s="407"/>
      <c r="P129" s="407"/>
      <c r="Q129" s="407"/>
      <c r="R129" s="134"/>
      <c r="T129" s="164" t="s">
        <v>26</v>
      </c>
      <c r="U129" s="47" t="s">
        <v>64</v>
      </c>
      <c r="V129" s="39"/>
      <c r="W129" s="165">
        <f t="shared" si="6"/>
        <v>0</v>
      </c>
      <c r="X129" s="165">
        <v>0</v>
      </c>
      <c r="Y129" s="165">
        <f t="shared" si="7"/>
        <v>0</v>
      </c>
      <c r="Z129" s="165">
        <v>0</v>
      </c>
      <c r="AA129" s="166">
        <f t="shared" si="8"/>
        <v>0</v>
      </c>
      <c r="AR129" s="22" t="s">
        <v>326</v>
      </c>
      <c r="AT129" s="22" t="s">
        <v>194</v>
      </c>
      <c r="AU129" s="22" t="s">
        <v>141</v>
      </c>
      <c r="AY129" s="22" t="s">
        <v>180</v>
      </c>
      <c r="BE129" s="108">
        <f t="shared" si="9"/>
        <v>0</v>
      </c>
      <c r="BF129" s="108">
        <f t="shared" si="10"/>
        <v>0</v>
      </c>
      <c r="BG129" s="108">
        <f t="shared" si="11"/>
        <v>0</v>
      </c>
      <c r="BH129" s="108">
        <f t="shared" si="12"/>
        <v>0</v>
      </c>
      <c r="BI129" s="108">
        <f t="shared" si="13"/>
        <v>0</v>
      </c>
      <c r="BJ129" s="22" t="s">
        <v>107</v>
      </c>
      <c r="BK129" s="108">
        <f t="shared" si="14"/>
        <v>0</v>
      </c>
      <c r="BL129" s="22" t="s">
        <v>327</v>
      </c>
      <c r="BM129" s="22" t="s">
        <v>672</v>
      </c>
    </row>
    <row r="130" spans="2:65" s="1" customFormat="1" ht="25.5" customHeight="1">
      <c r="B130" s="131"/>
      <c r="C130" s="175" t="s">
        <v>254</v>
      </c>
      <c r="D130" s="175" t="s">
        <v>194</v>
      </c>
      <c r="E130" s="176" t="s">
        <v>673</v>
      </c>
      <c r="F130" s="410" t="s">
        <v>666</v>
      </c>
      <c r="G130" s="410"/>
      <c r="H130" s="410"/>
      <c r="I130" s="410"/>
      <c r="J130" s="177" t="s">
        <v>183</v>
      </c>
      <c r="K130" s="178">
        <v>2</v>
      </c>
      <c r="L130" s="411">
        <v>0</v>
      </c>
      <c r="M130" s="411"/>
      <c r="N130" s="412">
        <f t="shared" si="5"/>
        <v>0</v>
      </c>
      <c r="O130" s="407"/>
      <c r="P130" s="407"/>
      <c r="Q130" s="407"/>
      <c r="R130" s="134"/>
      <c r="T130" s="164" t="s">
        <v>26</v>
      </c>
      <c r="U130" s="47" t="s">
        <v>64</v>
      </c>
      <c r="V130" s="39"/>
      <c r="W130" s="165">
        <f t="shared" si="6"/>
        <v>0</v>
      </c>
      <c r="X130" s="165">
        <v>0</v>
      </c>
      <c r="Y130" s="165">
        <f t="shared" si="7"/>
        <v>0</v>
      </c>
      <c r="Z130" s="165">
        <v>0</v>
      </c>
      <c r="AA130" s="166">
        <f t="shared" si="8"/>
        <v>0</v>
      </c>
      <c r="AR130" s="22" t="s">
        <v>326</v>
      </c>
      <c r="AT130" s="22" t="s">
        <v>194</v>
      </c>
      <c r="AU130" s="22" t="s">
        <v>141</v>
      </c>
      <c r="AY130" s="22" t="s">
        <v>180</v>
      </c>
      <c r="BE130" s="108">
        <f t="shared" si="9"/>
        <v>0</v>
      </c>
      <c r="BF130" s="108">
        <f t="shared" si="10"/>
        <v>0</v>
      </c>
      <c r="BG130" s="108">
        <f t="shared" si="11"/>
        <v>0</v>
      </c>
      <c r="BH130" s="108">
        <f t="shared" si="12"/>
        <v>0</v>
      </c>
      <c r="BI130" s="108">
        <f t="shared" si="13"/>
        <v>0</v>
      </c>
      <c r="BJ130" s="22" t="s">
        <v>107</v>
      </c>
      <c r="BK130" s="108">
        <f t="shared" si="14"/>
        <v>0</v>
      </c>
      <c r="BL130" s="22" t="s">
        <v>327</v>
      </c>
      <c r="BM130" s="22" t="s">
        <v>674</v>
      </c>
    </row>
    <row r="131" spans="2:65" s="1" customFormat="1" ht="25.5" customHeight="1">
      <c r="B131" s="131"/>
      <c r="C131" s="175" t="s">
        <v>246</v>
      </c>
      <c r="D131" s="175" t="s">
        <v>194</v>
      </c>
      <c r="E131" s="176" t="s">
        <v>675</v>
      </c>
      <c r="F131" s="410" t="s">
        <v>676</v>
      </c>
      <c r="G131" s="410"/>
      <c r="H131" s="410"/>
      <c r="I131" s="410"/>
      <c r="J131" s="177" t="s">
        <v>183</v>
      </c>
      <c r="K131" s="178">
        <v>3</v>
      </c>
      <c r="L131" s="411">
        <v>0</v>
      </c>
      <c r="M131" s="411"/>
      <c r="N131" s="412">
        <f t="shared" si="5"/>
        <v>0</v>
      </c>
      <c r="O131" s="407"/>
      <c r="P131" s="407"/>
      <c r="Q131" s="407"/>
      <c r="R131" s="134"/>
      <c r="T131" s="164" t="s">
        <v>26</v>
      </c>
      <c r="U131" s="47" t="s">
        <v>64</v>
      </c>
      <c r="V131" s="39"/>
      <c r="W131" s="165">
        <f t="shared" si="6"/>
        <v>0</v>
      </c>
      <c r="X131" s="165">
        <v>0</v>
      </c>
      <c r="Y131" s="165">
        <f t="shared" si="7"/>
        <v>0</v>
      </c>
      <c r="Z131" s="165">
        <v>0</v>
      </c>
      <c r="AA131" s="166">
        <f t="shared" si="8"/>
        <v>0</v>
      </c>
      <c r="AR131" s="22" t="s">
        <v>326</v>
      </c>
      <c r="AT131" s="22" t="s">
        <v>194</v>
      </c>
      <c r="AU131" s="22" t="s">
        <v>141</v>
      </c>
      <c r="AY131" s="22" t="s">
        <v>180</v>
      </c>
      <c r="BE131" s="108">
        <f t="shared" si="9"/>
        <v>0</v>
      </c>
      <c r="BF131" s="108">
        <f t="shared" si="10"/>
        <v>0</v>
      </c>
      <c r="BG131" s="108">
        <f t="shared" si="11"/>
        <v>0</v>
      </c>
      <c r="BH131" s="108">
        <f t="shared" si="12"/>
        <v>0</v>
      </c>
      <c r="BI131" s="108">
        <f t="shared" si="13"/>
        <v>0</v>
      </c>
      <c r="BJ131" s="22" t="s">
        <v>107</v>
      </c>
      <c r="BK131" s="108">
        <f t="shared" si="14"/>
        <v>0</v>
      </c>
      <c r="BL131" s="22" t="s">
        <v>327</v>
      </c>
      <c r="BM131" s="22" t="s">
        <v>677</v>
      </c>
    </row>
    <row r="132" spans="2:65" s="1" customFormat="1" ht="25.5" customHeight="1">
      <c r="B132" s="131"/>
      <c r="C132" s="175" t="s">
        <v>248</v>
      </c>
      <c r="D132" s="175" t="s">
        <v>194</v>
      </c>
      <c r="E132" s="176" t="s">
        <v>678</v>
      </c>
      <c r="F132" s="410" t="s">
        <v>679</v>
      </c>
      <c r="G132" s="410"/>
      <c r="H132" s="410"/>
      <c r="I132" s="410"/>
      <c r="J132" s="177" t="s">
        <v>183</v>
      </c>
      <c r="K132" s="178">
        <v>1</v>
      </c>
      <c r="L132" s="411">
        <v>0</v>
      </c>
      <c r="M132" s="411"/>
      <c r="N132" s="412">
        <f t="shared" si="5"/>
        <v>0</v>
      </c>
      <c r="O132" s="407"/>
      <c r="P132" s="407"/>
      <c r="Q132" s="407"/>
      <c r="R132" s="134"/>
      <c r="T132" s="164" t="s">
        <v>26</v>
      </c>
      <c r="U132" s="47" t="s">
        <v>64</v>
      </c>
      <c r="V132" s="39"/>
      <c r="W132" s="165">
        <f t="shared" si="6"/>
        <v>0</v>
      </c>
      <c r="X132" s="165">
        <v>0</v>
      </c>
      <c r="Y132" s="165">
        <f t="shared" si="7"/>
        <v>0</v>
      </c>
      <c r="Z132" s="165">
        <v>0</v>
      </c>
      <c r="AA132" s="166">
        <f t="shared" si="8"/>
        <v>0</v>
      </c>
      <c r="AR132" s="22" t="s">
        <v>326</v>
      </c>
      <c r="AT132" s="22" t="s">
        <v>194</v>
      </c>
      <c r="AU132" s="22" t="s">
        <v>141</v>
      </c>
      <c r="AY132" s="22" t="s">
        <v>180</v>
      </c>
      <c r="BE132" s="108">
        <f t="shared" si="9"/>
        <v>0</v>
      </c>
      <c r="BF132" s="108">
        <f t="shared" si="10"/>
        <v>0</v>
      </c>
      <c r="BG132" s="108">
        <f t="shared" si="11"/>
        <v>0</v>
      </c>
      <c r="BH132" s="108">
        <f t="shared" si="12"/>
        <v>0</v>
      </c>
      <c r="BI132" s="108">
        <f t="shared" si="13"/>
        <v>0</v>
      </c>
      <c r="BJ132" s="22" t="s">
        <v>107</v>
      </c>
      <c r="BK132" s="108">
        <f t="shared" si="14"/>
        <v>0</v>
      </c>
      <c r="BL132" s="22" t="s">
        <v>327</v>
      </c>
      <c r="BM132" s="22" t="s">
        <v>680</v>
      </c>
    </row>
    <row r="133" spans="2:65" s="1" customFormat="1" ht="16.5" customHeight="1">
      <c r="B133" s="131"/>
      <c r="C133" s="175" t="s">
        <v>197</v>
      </c>
      <c r="D133" s="175" t="s">
        <v>194</v>
      </c>
      <c r="E133" s="176" t="s">
        <v>681</v>
      </c>
      <c r="F133" s="410" t="s">
        <v>682</v>
      </c>
      <c r="G133" s="410"/>
      <c r="H133" s="410"/>
      <c r="I133" s="410"/>
      <c r="J133" s="177" t="s">
        <v>183</v>
      </c>
      <c r="K133" s="178">
        <v>8</v>
      </c>
      <c r="L133" s="411">
        <v>0</v>
      </c>
      <c r="M133" s="411"/>
      <c r="N133" s="412">
        <f t="shared" si="5"/>
        <v>0</v>
      </c>
      <c r="O133" s="407"/>
      <c r="P133" s="407"/>
      <c r="Q133" s="407"/>
      <c r="R133" s="134"/>
      <c r="T133" s="164" t="s">
        <v>26</v>
      </c>
      <c r="U133" s="47" t="s">
        <v>64</v>
      </c>
      <c r="V133" s="39"/>
      <c r="W133" s="165">
        <f t="shared" si="6"/>
        <v>0</v>
      </c>
      <c r="X133" s="165">
        <v>0</v>
      </c>
      <c r="Y133" s="165">
        <f t="shared" si="7"/>
        <v>0</v>
      </c>
      <c r="Z133" s="165">
        <v>0</v>
      </c>
      <c r="AA133" s="166">
        <f t="shared" si="8"/>
        <v>0</v>
      </c>
      <c r="AR133" s="22" t="s">
        <v>326</v>
      </c>
      <c r="AT133" s="22" t="s">
        <v>194</v>
      </c>
      <c r="AU133" s="22" t="s">
        <v>141</v>
      </c>
      <c r="AY133" s="22" t="s">
        <v>180</v>
      </c>
      <c r="BE133" s="108">
        <f t="shared" si="9"/>
        <v>0</v>
      </c>
      <c r="BF133" s="108">
        <f t="shared" si="10"/>
        <v>0</v>
      </c>
      <c r="BG133" s="108">
        <f t="shared" si="11"/>
        <v>0</v>
      </c>
      <c r="BH133" s="108">
        <f t="shared" si="12"/>
        <v>0</v>
      </c>
      <c r="BI133" s="108">
        <f t="shared" si="13"/>
        <v>0</v>
      </c>
      <c r="BJ133" s="22" t="s">
        <v>107</v>
      </c>
      <c r="BK133" s="108">
        <f t="shared" si="14"/>
        <v>0</v>
      </c>
      <c r="BL133" s="22" t="s">
        <v>327</v>
      </c>
      <c r="BM133" s="22" t="s">
        <v>683</v>
      </c>
    </row>
    <row r="134" spans="2:63" s="9" customFormat="1" ht="29.25" customHeight="1">
      <c r="B134" s="149"/>
      <c r="C134" s="150"/>
      <c r="D134" s="159" t="s">
        <v>653</v>
      </c>
      <c r="E134" s="159"/>
      <c r="F134" s="159"/>
      <c r="G134" s="159"/>
      <c r="H134" s="159"/>
      <c r="I134" s="159"/>
      <c r="J134" s="159"/>
      <c r="K134" s="159"/>
      <c r="L134" s="159"/>
      <c r="M134" s="159"/>
      <c r="N134" s="431">
        <f>BK134</f>
        <v>0</v>
      </c>
      <c r="O134" s="432"/>
      <c r="P134" s="432"/>
      <c r="Q134" s="432"/>
      <c r="R134" s="152"/>
      <c r="T134" s="153"/>
      <c r="U134" s="150"/>
      <c r="V134" s="150"/>
      <c r="W134" s="154">
        <f>SUM(W135:W149)</f>
        <v>0</v>
      </c>
      <c r="X134" s="150"/>
      <c r="Y134" s="154">
        <f>SUM(Y135:Y149)</f>
        <v>0</v>
      </c>
      <c r="Z134" s="150"/>
      <c r="AA134" s="155">
        <f>SUM(AA135:AA149)</f>
        <v>0</v>
      </c>
      <c r="AR134" s="156" t="s">
        <v>141</v>
      </c>
      <c r="AT134" s="157" t="s">
        <v>98</v>
      </c>
      <c r="AU134" s="157" t="s">
        <v>107</v>
      </c>
      <c r="AY134" s="156" t="s">
        <v>180</v>
      </c>
      <c r="BK134" s="158">
        <f>SUM(BK135:BK149)</f>
        <v>0</v>
      </c>
    </row>
    <row r="135" spans="2:65" s="1" customFormat="1" ht="38.25" customHeight="1">
      <c r="B135" s="131"/>
      <c r="C135" s="175" t="s">
        <v>200</v>
      </c>
      <c r="D135" s="175" t="s">
        <v>194</v>
      </c>
      <c r="E135" s="176" t="s">
        <v>684</v>
      </c>
      <c r="F135" s="410" t="s">
        <v>685</v>
      </c>
      <c r="G135" s="410"/>
      <c r="H135" s="410"/>
      <c r="I135" s="410"/>
      <c r="J135" s="177" t="s">
        <v>183</v>
      </c>
      <c r="K135" s="178">
        <v>4</v>
      </c>
      <c r="L135" s="411">
        <v>0</v>
      </c>
      <c r="M135" s="411"/>
      <c r="N135" s="412">
        <f aca="true" t="shared" si="15" ref="N135:N149">ROUND(L135*K135,2)</f>
        <v>0</v>
      </c>
      <c r="O135" s="407"/>
      <c r="P135" s="407"/>
      <c r="Q135" s="407"/>
      <c r="R135" s="134"/>
      <c r="T135" s="164" t="s">
        <v>26</v>
      </c>
      <c r="U135" s="47" t="s">
        <v>64</v>
      </c>
      <c r="V135" s="39"/>
      <c r="W135" s="165">
        <f aca="true" t="shared" si="16" ref="W135:W149">V135*K135</f>
        <v>0</v>
      </c>
      <c r="X135" s="165">
        <v>0</v>
      </c>
      <c r="Y135" s="165">
        <f aca="true" t="shared" si="17" ref="Y135:Y149">X135*K135</f>
        <v>0</v>
      </c>
      <c r="Z135" s="165">
        <v>0</v>
      </c>
      <c r="AA135" s="166">
        <f aca="true" t="shared" si="18" ref="AA135:AA149">Z135*K135</f>
        <v>0</v>
      </c>
      <c r="AR135" s="22" t="s">
        <v>195</v>
      </c>
      <c r="AT135" s="22" t="s">
        <v>194</v>
      </c>
      <c r="AU135" s="22" t="s">
        <v>141</v>
      </c>
      <c r="AY135" s="22" t="s">
        <v>180</v>
      </c>
      <c r="BE135" s="108">
        <f aca="true" t="shared" si="19" ref="BE135:BE149">IF(U135="základní",N135,0)</f>
        <v>0</v>
      </c>
      <c r="BF135" s="108">
        <f aca="true" t="shared" si="20" ref="BF135:BF149">IF(U135="snížená",N135,0)</f>
        <v>0</v>
      </c>
      <c r="BG135" s="108">
        <f aca="true" t="shared" si="21" ref="BG135:BG149">IF(U135="zákl. přenesená",N135,0)</f>
        <v>0</v>
      </c>
      <c r="BH135" s="108">
        <f aca="true" t="shared" si="22" ref="BH135:BH149">IF(U135="sníž. přenesená",N135,0)</f>
        <v>0</v>
      </c>
      <c r="BI135" s="108">
        <f aca="true" t="shared" si="23" ref="BI135:BI149">IF(U135="nulová",N135,0)</f>
        <v>0</v>
      </c>
      <c r="BJ135" s="22" t="s">
        <v>107</v>
      </c>
      <c r="BK135" s="108">
        <f aca="true" t="shared" si="24" ref="BK135:BK149">ROUND(L135*K135,2)</f>
        <v>0</v>
      </c>
      <c r="BL135" s="22" t="s">
        <v>184</v>
      </c>
      <c r="BM135" s="22" t="s">
        <v>686</v>
      </c>
    </row>
    <row r="136" spans="2:65" s="1" customFormat="1" ht="38.25" customHeight="1">
      <c r="B136" s="131"/>
      <c r="C136" s="175" t="s">
        <v>202</v>
      </c>
      <c r="D136" s="175" t="s">
        <v>194</v>
      </c>
      <c r="E136" s="176" t="s">
        <v>687</v>
      </c>
      <c r="F136" s="410" t="s">
        <v>688</v>
      </c>
      <c r="G136" s="410"/>
      <c r="H136" s="410"/>
      <c r="I136" s="410"/>
      <c r="J136" s="177" t="s">
        <v>183</v>
      </c>
      <c r="K136" s="178">
        <v>3</v>
      </c>
      <c r="L136" s="411">
        <v>0</v>
      </c>
      <c r="M136" s="411"/>
      <c r="N136" s="412">
        <f t="shared" si="15"/>
        <v>0</v>
      </c>
      <c r="O136" s="407"/>
      <c r="P136" s="407"/>
      <c r="Q136" s="407"/>
      <c r="R136" s="134"/>
      <c r="T136" s="164" t="s">
        <v>26</v>
      </c>
      <c r="U136" s="47" t="s">
        <v>64</v>
      </c>
      <c r="V136" s="39"/>
      <c r="W136" s="165">
        <f t="shared" si="16"/>
        <v>0</v>
      </c>
      <c r="X136" s="165">
        <v>0</v>
      </c>
      <c r="Y136" s="165">
        <f t="shared" si="17"/>
        <v>0</v>
      </c>
      <c r="Z136" s="165">
        <v>0</v>
      </c>
      <c r="AA136" s="166">
        <f t="shared" si="18"/>
        <v>0</v>
      </c>
      <c r="AR136" s="22" t="s">
        <v>195</v>
      </c>
      <c r="AT136" s="22" t="s">
        <v>194</v>
      </c>
      <c r="AU136" s="22" t="s">
        <v>141</v>
      </c>
      <c r="AY136" s="22" t="s">
        <v>180</v>
      </c>
      <c r="BE136" s="108">
        <f t="shared" si="19"/>
        <v>0</v>
      </c>
      <c r="BF136" s="108">
        <f t="shared" si="20"/>
        <v>0</v>
      </c>
      <c r="BG136" s="108">
        <f t="shared" si="21"/>
        <v>0</v>
      </c>
      <c r="BH136" s="108">
        <f t="shared" si="22"/>
        <v>0</v>
      </c>
      <c r="BI136" s="108">
        <f t="shared" si="23"/>
        <v>0</v>
      </c>
      <c r="BJ136" s="22" t="s">
        <v>107</v>
      </c>
      <c r="BK136" s="108">
        <f t="shared" si="24"/>
        <v>0</v>
      </c>
      <c r="BL136" s="22" t="s">
        <v>184</v>
      </c>
      <c r="BM136" s="22" t="s">
        <v>689</v>
      </c>
    </row>
    <row r="137" spans="2:65" s="1" customFormat="1" ht="16.5" customHeight="1">
      <c r="B137" s="131"/>
      <c r="C137" s="175" t="s">
        <v>204</v>
      </c>
      <c r="D137" s="175" t="s">
        <v>194</v>
      </c>
      <c r="E137" s="176" t="s">
        <v>690</v>
      </c>
      <c r="F137" s="410" t="s">
        <v>691</v>
      </c>
      <c r="G137" s="410"/>
      <c r="H137" s="410"/>
      <c r="I137" s="410"/>
      <c r="J137" s="177" t="s">
        <v>183</v>
      </c>
      <c r="K137" s="178">
        <v>4</v>
      </c>
      <c r="L137" s="411">
        <v>0</v>
      </c>
      <c r="M137" s="411"/>
      <c r="N137" s="412">
        <f t="shared" si="15"/>
        <v>0</v>
      </c>
      <c r="O137" s="407"/>
      <c r="P137" s="407"/>
      <c r="Q137" s="407"/>
      <c r="R137" s="134"/>
      <c r="T137" s="164" t="s">
        <v>26</v>
      </c>
      <c r="U137" s="47" t="s">
        <v>64</v>
      </c>
      <c r="V137" s="39"/>
      <c r="W137" s="165">
        <f t="shared" si="16"/>
        <v>0</v>
      </c>
      <c r="X137" s="165">
        <v>0</v>
      </c>
      <c r="Y137" s="165">
        <f t="shared" si="17"/>
        <v>0</v>
      </c>
      <c r="Z137" s="165">
        <v>0</v>
      </c>
      <c r="AA137" s="166">
        <f t="shared" si="18"/>
        <v>0</v>
      </c>
      <c r="AR137" s="22" t="s">
        <v>195</v>
      </c>
      <c r="AT137" s="22" t="s">
        <v>194</v>
      </c>
      <c r="AU137" s="22" t="s">
        <v>141</v>
      </c>
      <c r="AY137" s="22" t="s">
        <v>180</v>
      </c>
      <c r="BE137" s="108">
        <f t="shared" si="19"/>
        <v>0</v>
      </c>
      <c r="BF137" s="108">
        <f t="shared" si="20"/>
        <v>0</v>
      </c>
      <c r="BG137" s="108">
        <f t="shared" si="21"/>
        <v>0</v>
      </c>
      <c r="BH137" s="108">
        <f t="shared" si="22"/>
        <v>0</v>
      </c>
      <c r="BI137" s="108">
        <f t="shared" si="23"/>
        <v>0</v>
      </c>
      <c r="BJ137" s="22" t="s">
        <v>107</v>
      </c>
      <c r="BK137" s="108">
        <f t="shared" si="24"/>
        <v>0</v>
      </c>
      <c r="BL137" s="22" t="s">
        <v>184</v>
      </c>
      <c r="BM137" s="22" t="s">
        <v>692</v>
      </c>
    </row>
    <row r="138" spans="2:65" s="1" customFormat="1" ht="16.5" customHeight="1">
      <c r="B138" s="131"/>
      <c r="C138" s="175" t="s">
        <v>216</v>
      </c>
      <c r="D138" s="175" t="s">
        <v>194</v>
      </c>
      <c r="E138" s="176" t="s">
        <v>693</v>
      </c>
      <c r="F138" s="410" t="s">
        <v>694</v>
      </c>
      <c r="G138" s="410"/>
      <c r="H138" s="410"/>
      <c r="I138" s="410"/>
      <c r="J138" s="177" t="s">
        <v>183</v>
      </c>
      <c r="K138" s="178">
        <v>1</v>
      </c>
      <c r="L138" s="411">
        <v>0</v>
      </c>
      <c r="M138" s="411"/>
      <c r="N138" s="412">
        <f t="shared" si="15"/>
        <v>0</v>
      </c>
      <c r="O138" s="407"/>
      <c r="P138" s="407"/>
      <c r="Q138" s="407"/>
      <c r="R138" s="134"/>
      <c r="T138" s="164" t="s">
        <v>26</v>
      </c>
      <c r="U138" s="47" t="s">
        <v>64</v>
      </c>
      <c r="V138" s="39"/>
      <c r="W138" s="165">
        <f t="shared" si="16"/>
        <v>0</v>
      </c>
      <c r="X138" s="165">
        <v>0</v>
      </c>
      <c r="Y138" s="165">
        <f t="shared" si="17"/>
        <v>0</v>
      </c>
      <c r="Z138" s="165">
        <v>0</v>
      </c>
      <c r="AA138" s="166">
        <f t="shared" si="18"/>
        <v>0</v>
      </c>
      <c r="AR138" s="22" t="s">
        <v>195</v>
      </c>
      <c r="AT138" s="22" t="s">
        <v>194</v>
      </c>
      <c r="AU138" s="22" t="s">
        <v>141</v>
      </c>
      <c r="AY138" s="22" t="s">
        <v>180</v>
      </c>
      <c r="BE138" s="108">
        <f t="shared" si="19"/>
        <v>0</v>
      </c>
      <c r="BF138" s="108">
        <f t="shared" si="20"/>
        <v>0</v>
      </c>
      <c r="BG138" s="108">
        <f t="shared" si="21"/>
        <v>0</v>
      </c>
      <c r="BH138" s="108">
        <f t="shared" si="22"/>
        <v>0</v>
      </c>
      <c r="BI138" s="108">
        <f t="shared" si="23"/>
        <v>0</v>
      </c>
      <c r="BJ138" s="22" t="s">
        <v>107</v>
      </c>
      <c r="BK138" s="108">
        <f t="shared" si="24"/>
        <v>0</v>
      </c>
      <c r="BL138" s="22" t="s">
        <v>184</v>
      </c>
      <c r="BM138" s="22" t="s">
        <v>695</v>
      </c>
    </row>
    <row r="139" spans="2:65" s="1" customFormat="1" ht="25.5" customHeight="1">
      <c r="B139" s="131"/>
      <c r="C139" s="175" t="s">
        <v>32</v>
      </c>
      <c r="D139" s="175" t="s">
        <v>194</v>
      </c>
      <c r="E139" s="176" t="s">
        <v>696</v>
      </c>
      <c r="F139" s="410" t="s">
        <v>697</v>
      </c>
      <c r="G139" s="410"/>
      <c r="H139" s="410"/>
      <c r="I139" s="410"/>
      <c r="J139" s="177" t="s">
        <v>183</v>
      </c>
      <c r="K139" s="178">
        <v>1</v>
      </c>
      <c r="L139" s="411">
        <v>0</v>
      </c>
      <c r="M139" s="411"/>
      <c r="N139" s="412">
        <f t="shared" si="15"/>
        <v>0</v>
      </c>
      <c r="O139" s="407"/>
      <c r="P139" s="407"/>
      <c r="Q139" s="407"/>
      <c r="R139" s="134"/>
      <c r="T139" s="164" t="s">
        <v>26</v>
      </c>
      <c r="U139" s="47" t="s">
        <v>64</v>
      </c>
      <c r="V139" s="39"/>
      <c r="W139" s="165">
        <f t="shared" si="16"/>
        <v>0</v>
      </c>
      <c r="X139" s="165">
        <v>0</v>
      </c>
      <c r="Y139" s="165">
        <f t="shared" si="17"/>
        <v>0</v>
      </c>
      <c r="Z139" s="165">
        <v>0</v>
      </c>
      <c r="AA139" s="166">
        <f t="shared" si="18"/>
        <v>0</v>
      </c>
      <c r="AR139" s="22" t="s">
        <v>195</v>
      </c>
      <c r="AT139" s="22" t="s">
        <v>194</v>
      </c>
      <c r="AU139" s="22" t="s">
        <v>141</v>
      </c>
      <c r="AY139" s="22" t="s">
        <v>180</v>
      </c>
      <c r="BE139" s="108">
        <f t="shared" si="19"/>
        <v>0</v>
      </c>
      <c r="BF139" s="108">
        <f t="shared" si="20"/>
        <v>0</v>
      </c>
      <c r="BG139" s="108">
        <f t="shared" si="21"/>
        <v>0</v>
      </c>
      <c r="BH139" s="108">
        <f t="shared" si="22"/>
        <v>0</v>
      </c>
      <c r="BI139" s="108">
        <f t="shared" si="23"/>
        <v>0</v>
      </c>
      <c r="BJ139" s="22" t="s">
        <v>107</v>
      </c>
      <c r="BK139" s="108">
        <f t="shared" si="24"/>
        <v>0</v>
      </c>
      <c r="BL139" s="22" t="s">
        <v>184</v>
      </c>
      <c r="BM139" s="22" t="s">
        <v>698</v>
      </c>
    </row>
    <row r="140" spans="2:65" s="1" customFormat="1" ht="16.5" customHeight="1">
      <c r="B140" s="131"/>
      <c r="C140" s="175" t="s">
        <v>184</v>
      </c>
      <c r="D140" s="175" t="s">
        <v>194</v>
      </c>
      <c r="E140" s="176" t="s">
        <v>699</v>
      </c>
      <c r="F140" s="410" t="s">
        <v>700</v>
      </c>
      <c r="G140" s="410"/>
      <c r="H140" s="410"/>
      <c r="I140" s="410"/>
      <c r="J140" s="177" t="s">
        <v>183</v>
      </c>
      <c r="K140" s="178">
        <v>2</v>
      </c>
      <c r="L140" s="411">
        <v>0</v>
      </c>
      <c r="M140" s="411"/>
      <c r="N140" s="412">
        <f t="shared" si="15"/>
        <v>0</v>
      </c>
      <c r="O140" s="407"/>
      <c r="P140" s="407"/>
      <c r="Q140" s="407"/>
      <c r="R140" s="134"/>
      <c r="T140" s="164" t="s">
        <v>26</v>
      </c>
      <c r="U140" s="47" t="s">
        <v>64</v>
      </c>
      <c r="V140" s="39"/>
      <c r="W140" s="165">
        <f t="shared" si="16"/>
        <v>0</v>
      </c>
      <c r="X140" s="165">
        <v>0</v>
      </c>
      <c r="Y140" s="165">
        <f t="shared" si="17"/>
        <v>0</v>
      </c>
      <c r="Z140" s="165">
        <v>0</v>
      </c>
      <c r="AA140" s="166">
        <f t="shared" si="18"/>
        <v>0</v>
      </c>
      <c r="AR140" s="22" t="s">
        <v>195</v>
      </c>
      <c r="AT140" s="22" t="s">
        <v>194</v>
      </c>
      <c r="AU140" s="22" t="s">
        <v>141</v>
      </c>
      <c r="AY140" s="22" t="s">
        <v>180</v>
      </c>
      <c r="BE140" s="108">
        <f t="shared" si="19"/>
        <v>0</v>
      </c>
      <c r="BF140" s="108">
        <f t="shared" si="20"/>
        <v>0</v>
      </c>
      <c r="BG140" s="108">
        <f t="shared" si="21"/>
        <v>0</v>
      </c>
      <c r="BH140" s="108">
        <f t="shared" si="22"/>
        <v>0</v>
      </c>
      <c r="BI140" s="108">
        <f t="shared" si="23"/>
        <v>0</v>
      </c>
      <c r="BJ140" s="22" t="s">
        <v>107</v>
      </c>
      <c r="BK140" s="108">
        <f t="shared" si="24"/>
        <v>0</v>
      </c>
      <c r="BL140" s="22" t="s">
        <v>184</v>
      </c>
      <c r="BM140" s="22" t="s">
        <v>701</v>
      </c>
    </row>
    <row r="141" spans="2:65" s="1" customFormat="1" ht="25.5" customHeight="1">
      <c r="B141" s="131"/>
      <c r="C141" s="175" t="s">
        <v>214</v>
      </c>
      <c r="D141" s="175" t="s">
        <v>194</v>
      </c>
      <c r="E141" s="176" t="s">
        <v>702</v>
      </c>
      <c r="F141" s="410" t="s">
        <v>703</v>
      </c>
      <c r="G141" s="410"/>
      <c r="H141" s="410"/>
      <c r="I141" s="410"/>
      <c r="J141" s="177" t="s">
        <v>183</v>
      </c>
      <c r="K141" s="178">
        <v>2</v>
      </c>
      <c r="L141" s="411">
        <v>0</v>
      </c>
      <c r="M141" s="411"/>
      <c r="N141" s="412">
        <f t="shared" si="15"/>
        <v>0</v>
      </c>
      <c r="O141" s="407"/>
      <c r="P141" s="407"/>
      <c r="Q141" s="407"/>
      <c r="R141" s="134"/>
      <c r="T141" s="164" t="s">
        <v>26</v>
      </c>
      <c r="U141" s="47" t="s">
        <v>64</v>
      </c>
      <c r="V141" s="39"/>
      <c r="W141" s="165">
        <f t="shared" si="16"/>
        <v>0</v>
      </c>
      <c r="X141" s="165">
        <v>0</v>
      </c>
      <c r="Y141" s="165">
        <f t="shared" si="17"/>
        <v>0</v>
      </c>
      <c r="Z141" s="165">
        <v>0</v>
      </c>
      <c r="AA141" s="166">
        <f t="shared" si="18"/>
        <v>0</v>
      </c>
      <c r="AR141" s="22" t="s">
        <v>195</v>
      </c>
      <c r="AT141" s="22" t="s">
        <v>194</v>
      </c>
      <c r="AU141" s="22" t="s">
        <v>141</v>
      </c>
      <c r="AY141" s="22" t="s">
        <v>180</v>
      </c>
      <c r="BE141" s="108">
        <f t="shared" si="19"/>
        <v>0</v>
      </c>
      <c r="BF141" s="108">
        <f t="shared" si="20"/>
        <v>0</v>
      </c>
      <c r="BG141" s="108">
        <f t="shared" si="21"/>
        <v>0</v>
      </c>
      <c r="BH141" s="108">
        <f t="shared" si="22"/>
        <v>0</v>
      </c>
      <c r="BI141" s="108">
        <f t="shared" si="23"/>
        <v>0</v>
      </c>
      <c r="BJ141" s="22" t="s">
        <v>107</v>
      </c>
      <c r="BK141" s="108">
        <f t="shared" si="24"/>
        <v>0</v>
      </c>
      <c r="BL141" s="22" t="s">
        <v>184</v>
      </c>
      <c r="BM141" s="22" t="s">
        <v>704</v>
      </c>
    </row>
    <row r="142" spans="2:65" s="1" customFormat="1" ht="16.5" customHeight="1">
      <c r="B142" s="131"/>
      <c r="C142" s="175" t="s">
        <v>217</v>
      </c>
      <c r="D142" s="175" t="s">
        <v>194</v>
      </c>
      <c r="E142" s="176" t="s">
        <v>705</v>
      </c>
      <c r="F142" s="410" t="s">
        <v>706</v>
      </c>
      <c r="G142" s="410"/>
      <c r="H142" s="410"/>
      <c r="I142" s="410"/>
      <c r="J142" s="177" t="s">
        <v>183</v>
      </c>
      <c r="K142" s="178">
        <v>2</v>
      </c>
      <c r="L142" s="411">
        <v>0</v>
      </c>
      <c r="M142" s="411"/>
      <c r="N142" s="412">
        <f t="shared" si="15"/>
        <v>0</v>
      </c>
      <c r="O142" s="407"/>
      <c r="P142" s="407"/>
      <c r="Q142" s="407"/>
      <c r="R142" s="134"/>
      <c r="T142" s="164" t="s">
        <v>26</v>
      </c>
      <c r="U142" s="47" t="s">
        <v>64</v>
      </c>
      <c r="V142" s="39"/>
      <c r="W142" s="165">
        <f t="shared" si="16"/>
        <v>0</v>
      </c>
      <c r="X142" s="165">
        <v>0</v>
      </c>
      <c r="Y142" s="165">
        <f t="shared" si="17"/>
        <v>0</v>
      </c>
      <c r="Z142" s="165">
        <v>0</v>
      </c>
      <c r="AA142" s="166">
        <f t="shared" si="18"/>
        <v>0</v>
      </c>
      <c r="AR142" s="22" t="s">
        <v>195</v>
      </c>
      <c r="AT142" s="22" t="s">
        <v>194</v>
      </c>
      <c r="AU142" s="22" t="s">
        <v>141</v>
      </c>
      <c r="AY142" s="22" t="s">
        <v>180</v>
      </c>
      <c r="BE142" s="108">
        <f t="shared" si="19"/>
        <v>0</v>
      </c>
      <c r="BF142" s="108">
        <f t="shared" si="20"/>
        <v>0</v>
      </c>
      <c r="BG142" s="108">
        <f t="shared" si="21"/>
        <v>0</v>
      </c>
      <c r="BH142" s="108">
        <f t="shared" si="22"/>
        <v>0</v>
      </c>
      <c r="BI142" s="108">
        <f t="shared" si="23"/>
        <v>0</v>
      </c>
      <c r="BJ142" s="22" t="s">
        <v>107</v>
      </c>
      <c r="BK142" s="108">
        <f t="shared" si="24"/>
        <v>0</v>
      </c>
      <c r="BL142" s="22" t="s">
        <v>184</v>
      </c>
      <c r="BM142" s="22" t="s">
        <v>707</v>
      </c>
    </row>
    <row r="143" spans="2:65" s="1" customFormat="1" ht="16.5" customHeight="1">
      <c r="B143" s="131"/>
      <c r="C143" s="175" t="s">
        <v>221</v>
      </c>
      <c r="D143" s="175" t="s">
        <v>194</v>
      </c>
      <c r="E143" s="176" t="s">
        <v>708</v>
      </c>
      <c r="F143" s="410" t="s">
        <v>709</v>
      </c>
      <c r="G143" s="410"/>
      <c r="H143" s="410"/>
      <c r="I143" s="410"/>
      <c r="J143" s="177" t="s">
        <v>183</v>
      </c>
      <c r="K143" s="178">
        <v>2</v>
      </c>
      <c r="L143" s="411">
        <v>0</v>
      </c>
      <c r="M143" s="411"/>
      <c r="N143" s="412">
        <f t="shared" si="15"/>
        <v>0</v>
      </c>
      <c r="O143" s="407"/>
      <c r="P143" s="407"/>
      <c r="Q143" s="407"/>
      <c r="R143" s="134"/>
      <c r="T143" s="164" t="s">
        <v>26</v>
      </c>
      <c r="U143" s="47" t="s">
        <v>64</v>
      </c>
      <c r="V143" s="39"/>
      <c r="W143" s="165">
        <f t="shared" si="16"/>
        <v>0</v>
      </c>
      <c r="X143" s="165">
        <v>0</v>
      </c>
      <c r="Y143" s="165">
        <f t="shared" si="17"/>
        <v>0</v>
      </c>
      <c r="Z143" s="165">
        <v>0</v>
      </c>
      <c r="AA143" s="166">
        <f t="shared" si="18"/>
        <v>0</v>
      </c>
      <c r="AR143" s="22" t="s">
        <v>195</v>
      </c>
      <c r="AT143" s="22" t="s">
        <v>194</v>
      </c>
      <c r="AU143" s="22" t="s">
        <v>141</v>
      </c>
      <c r="AY143" s="22" t="s">
        <v>180</v>
      </c>
      <c r="BE143" s="108">
        <f t="shared" si="19"/>
        <v>0</v>
      </c>
      <c r="BF143" s="108">
        <f t="shared" si="20"/>
        <v>0</v>
      </c>
      <c r="BG143" s="108">
        <f t="shared" si="21"/>
        <v>0</v>
      </c>
      <c r="BH143" s="108">
        <f t="shared" si="22"/>
        <v>0</v>
      </c>
      <c r="BI143" s="108">
        <f t="shared" si="23"/>
        <v>0</v>
      </c>
      <c r="BJ143" s="22" t="s">
        <v>107</v>
      </c>
      <c r="BK143" s="108">
        <f t="shared" si="24"/>
        <v>0</v>
      </c>
      <c r="BL143" s="22" t="s">
        <v>184</v>
      </c>
      <c r="BM143" s="22" t="s">
        <v>710</v>
      </c>
    </row>
    <row r="144" spans="2:65" s="1" customFormat="1" ht="16.5" customHeight="1">
      <c r="B144" s="131"/>
      <c r="C144" s="175" t="s">
        <v>223</v>
      </c>
      <c r="D144" s="175" t="s">
        <v>194</v>
      </c>
      <c r="E144" s="176" t="s">
        <v>711</v>
      </c>
      <c r="F144" s="410" t="s">
        <v>712</v>
      </c>
      <c r="G144" s="410"/>
      <c r="H144" s="410"/>
      <c r="I144" s="410"/>
      <c r="J144" s="177" t="s">
        <v>183</v>
      </c>
      <c r="K144" s="178">
        <v>12</v>
      </c>
      <c r="L144" s="411">
        <v>0</v>
      </c>
      <c r="M144" s="411"/>
      <c r="N144" s="412">
        <f t="shared" si="15"/>
        <v>0</v>
      </c>
      <c r="O144" s="407"/>
      <c r="P144" s="407"/>
      <c r="Q144" s="407"/>
      <c r="R144" s="134"/>
      <c r="T144" s="164" t="s">
        <v>26</v>
      </c>
      <c r="U144" s="47" t="s">
        <v>64</v>
      </c>
      <c r="V144" s="39"/>
      <c r="W144" s="165">
        <f t="shared" si="16"/>
        <v>0</v>
      </c>
      <c r="X144" s="165">
        <v>0</v>
      </c>
      <c r="Y144" s="165">
        <f t="shared" si="17"/>
        <v>0</v>
      </c>
      <c r="Z144" s="165">
        <v>0</v>
      </c>
      <c r="AA144" s="166">
        <f t="shared" si="18"/>
        <v>0</v>
      </c>
      <c r="AR144" s="22" t="s">
        <v>195</v>
      </c>
      <c r="AT144" s="22" t="s">
        <v>194</v>
      </c>
      <c r="AU144" s="22" t="s">
        <v>141</v>
      </c>
      <c r="AY144" s="22" t="s">
        <v>180</v>
      </c>
      <c r="BE144" s="108">
        <f t="shared" si="19"/>
        <v>0</v>
      </c>
      <c r="BF144" s="108">
        <f t="shared" si="20"/>
        <v>0</v>
      </c>
      <c r="BG144" s="108">
        <f t="shared" si="21"/>
        <v>0</v>
      </c>
      <c r="BH144" s="108">
        <f t="shared" si="22"/>
        <v>0</v>
      </c>
      <c r="BI144" s="108">
        <f t="shared" si="23"/>
        <v>0</v>
      </c>
      <c r="BJ144" s="22" t="s">
        <v>107</v>
      </c>
      <c r="BK144" s="108">
        <f t="shared" si="24"/>
        <v>0</v>
      </c>
      <c r="BL144" s="22" t="s">
        <v>184</v>
      </c>
      <c r="BM144" s="22" t="s">
        <v>713</v>
      </c>
    </row>
    <row r="145" spans="2:65" s="1" customFormat="1" ht="16.5" customHeight="1">
      <c r="B145" s="131"/>
      <c r="C145" s="175" t="s">
        <v>31</v>
      </c>
      <c r="D145" s="175" t="s">
        <v>194</v>
      </c>
      <c r="E145" s="176" t="s">
        <v>714</v>
      </c>
      <c r="F145" s="410" t="s">
        <v>715</v>
      </c>
      <c r="G145" s="410"/>
      <c r="H145" s="410"/>
      <c r="I145" s="410"/>
      <c r="J145" s="177" t="s">
        <v>183</v>
      </c>
      <c r="K145" s="178">
        <v>16</v>
      </c>
      <c r="L145" s="411">
        <v>0</v>
      </c>
      <c r="M145" s="411"/>
      <c r="N145" s="412">
        <f t="shared" si="15"/>
        <v>0</v>
      </c>
      <c r="O145" s="407"/>
      <c r="P145" s="407"/>
      <c r="Q145" s="407"/>
      <c r="R145" s="134"/>
      <c r="T145" s="164" t="s">
        <v>26</v>
      </c>
      <c r="U145" s="47" t="s">
        <v>64</v>
      </c>
      <c r="V145" s="39"/>
      <c r="W145" s="165">
        <f t="shared" si="16"/>
        <v>0</v>
      </c>
      <c r="X145" s="165">
        <v>0</v>
      </c>
      <c r="Y145" s="165">
        <f t="shared" si="17"/>
        <v>0</v>
      </c>
      <c r="Z145" s="165">
        <v>0</v>
      </c>
      <c r="AA145" s="166">
        <f t="shared" si="18"/>
        <v>0</v>
      </c>
      <c r="AR145" s="22" t="s">
        <v>195</v>
      </c>
      <c r="AT145" s="22" t="s">
        <v>194</v>
      </c>
      <c r="AU145" s="22" t="s">
        <v>141</v>
      </c>
      <c r="AY145" s="22" t="s">
        <v>180</v>
      </c>
      <c r="BE145" s="108">
        <f t="shared" si="19"/>
        <v>0</v>
      </c>
      <c r="BF145" s="108">
        <f t="shared" si="20"/>
        <v>0</v>
      </c>
      <c r="BG145" s="108">
        <f t="shared" si="21"/>
        <v>0</v>
      </c>
      <c r="BH145" s="108">
        <f t="shared" si="22"/>
        <v>0</v>
      </c>
      <c r="BI145" s="108">
        <f t="shared" si="23"/>
        <v>0</v>
      </c>
      <c r="BJ145" s="22" t="s">
        <v>107</v>
      </c>
      <c r="BK145" s="108">
        <f t="shared" si="24"/>
        <v>0</v>
      </c>
      <c r="BL145" s="22" t="s">
        <v>184</v>
      </c>
      <c r="BM145" s="22" t="s">
        <v>716</v>
      </c>
    </row>
    <row r="146" spans="2:65" s="1" customFormat="1" ht="16.5" customHeight="1">
      <c r="B146" s="131"/>
      <c r="C146" s="175" t="s">
        <v>234</v>
      </c>
      <c r="D146" s="175" t="s">
        <v>194</v>
      </c>
      <c r="E146" s="176" t="s">
        <v>717</v>
      </c>
      <c r="F146" s="410" t="s">
        <v>718</v>
      </c>
      <c r="G146" s="410"/>
      <c r="H146" s="410"/>
      <c r="I146" s="410"/>
      <c r="J146" s="177" t="s">
        <v>183</v>
      </c>
      <c r="K146" s="178">
        <v>1</v>
      </c>
      <c r="L146" s="411">
        <v>0</v>
      </c>
      <c r="M146" s="411"/>
      <c r="N146" s="412">
        <f t="shared" si="15"/>
        <v>0</v>
      </c>
      <c r="O146" s="407"/>
      <c r="P146" s="407"/>
      <c r="Q146" s="407"/>
      <c r="R146" s="134"/>
      <c r="T146" s="164" t="s">
        <v>26</v>
      </c>
      <c r="U146" s="47" t="s">
        <v>64</v>
      </c>
      <c r="V146" s="39"/>
      <c r="W146" s="165">
        <f t="shared" si="16"/>
        <v>0</v>
      </c>
      <c r="X146" s="165">
        <v>0</v>
      </c>
      <c r="Y146" s="165">
        <f t="shared" si="17"/>
        <v>0</v>
      </c>
      <c r="Z146" s="165">
        <v>0</v>
      </c>
      <c r="AA146" s="166">
        <f t="shared" si="18"/>
        <v>0</v>
      </c>
      <c r="AR146" s="22" t="s">
        <v>195</v>
      </c>
      <c r="AT146" s="22" t="s">
        <v>194</v>
      </c>
      <c r="AU146" s="22" t="s">
        <v>141</v>
      </c>
      <c r="AY146" s="22" t="s">
        <v>180</v>
      </c>
      <c r="BE146" s="108">
        <f t="shared" si="19"/>
        <v>0</v>
      </c>
      <c r="BF146" s="108">
        <f t="shared" si="20"/>
        <v>0</v>
      </c>
      <c r="BG146" s="108">
        <f t="shared" si="21"/>
        <v>0</v>
      </c>
      <c r="BH146" s="108">
        <f t="shared" si="22"/>
        <v>0</v>
      </c>
      <c r="BI146" s="108">
        <f t="shared" si="23"/>
        <v>0</v>
      </c>
      <c r="BJ146" s="22" t="s">
        <v>107</v>
      </c>
      <c r="BK146" s="108">
        <f t="shared" si="24"/>
        <v>0</v>
      </c>
      <c r="BL146" s="22" t="s">
        <v>184</v>
      </c>
      <c r="BM146" s="22" t="s">
        <v>719</v>
      </c>
    </row>
    <row r="147" spans="2:65" s="1" customFormat="1" ht="25.5" customHeight="1">
      <c r="B147" s="131"/>
      <c r="C147" s="175" t="s">
        <v>225</v>
      </c>
      <c r="D147" s="175" t="s">
        <v>194</v>
      </c>
      <c r="E147" s="176" t="s">
        <v>720</v>
      </c>
      <c r="F147" s="410" t="s">
        <v>721</v>
      </c>
      <c r="G147" s="410"/>
      <c r="H147" s="410"/>
      <c r="I147" s="410"/>
      <c r="J147" s="177" t="s">
        <v>183</v>
      </c>
      <c r="K147" s="178">
        <v>2</v>
      </c>
      <c r="L147" s="411">
        <v>0</v>
      </c>
      <c r="M147" s="411"/>
      <c r="N147" s="412">
        <f t="shared" si="15"/>
        <v>0</v>
      </c>
      <c r="O147" s="407"/>
      <c r="P147" s="407"/>
      <c r="Q147" s="407"/>
      <c r="R147" s="134"/>
      <c r="T147" s="164" t="s">
        <v>26</v>
      </c>
      <c r="U147" s="47" t="s">
        <v>64</v>
      </c>
      <c r="V147" s="39"/>
      <c r="W147" s="165">
        <f t="shared" si="16"/>
        <v>0</v>
      </c>
      <c r="X147" s="165">
        <v>0</v>
      </c>
      <c r="Y147" s="165">
        <f t="shared" si="17"/>
        <v>0</v>
      </c>
      <c r="Z147" s="165">
        <v>0</v>
      </c>
      <c r="AA147" s="166">
        <f t="shared" si="18"/>
        <v>0</v>
      </c>
      <c r="AR147" s="22" t="s">
        <v>195</v>
      </c>
      <c r="AT147" s="22" t="s">
        <v>194</v>
      </c>
      <c r="AU147" s="22" t="s">
        <v>141</v>
      </c>
      <c r="AY147" s="22" t="s">
        <v>180</v>
      </c>
      <c r="BE147" s="108">
        <f t="shared" si="19"/>
        <v>0</v>
      </c>
      <c r="BF147" s="108">
        <f t="shared" si="20"/>
        <v>0</v>
      </c>
      <c r="BG147" s="108">
        <f t="shared" si="21"/>
        <v>0</v>
      </c>
      <c r="BH147" s="108">
        <f t="shared" si="22"/>
        <v>0</v>
      </c>
      <c r="BI147" s="108">
        <f t="shared" si="23"/>
        <v>0</v>
      </c>
      <c r="BJ147" s="22" t="s">
        <v>107</v>
      </c>
      <c r="BK147" s="108">
        <f t="shared" si="24"/>
        <v>0</v>
      </c>
      <c r="BL147" s="22" t="s">
        <v>184</v>
      </c>
      <c r="BM147" s="22" t="s">
        <v>722</v>
      </c>
    </row>
    <row r="148" spans="2:65" s="1" customFormat="1" ht="16.5" customHeight="1">
      <c r="B148" s="131"/>
      <c r="C148" s="175" t="s">
        <v>272</v>
      </c>
      <c r="D148" s="175" t="s">
        <v>194</v>
      </c>
      <c r="E148" s="176" t="s">
        <v>723</v>
      </c>
      <c r="F148" s="410" t="s">
        <v>724</v>
      </c>
      <c r="G148" s="410"/>
      <c r="H148" s="410"/>
      <c r="I148" s="410"/>
      <c r="J148" s="177" t="s">
        <v>183</v>
      </c>
      <c r="K148" s="178">
        <v>6</v>
      </c>
      <c r="L148" s="411">
        <v>0</v>
      </c>
      <c r="M148" s="411"/>
      <c r="N148" s="412">
        <f t="shared" si="15"/>
        <v>0</v>
      </c>
      <c r="O148" s="407"/>
      <c r="P148" s="407"/>
      <c r="Q148" s="407"/>
      <c r="R148" s="134"/>
      <c r="T148" s="164" t="s">
        <v>26</v>
      </c>
      <c r="U148" s="47" t="s">
        <v>64</v>
      </c>
      <c r="V148" s="39"/>
      <c r="W148" s="165">
        <f t="shared" si="16"/>
        <v>0</v>
      </c>
      <c r="X148" s="165">
        <v>0</v>
      </c>
      <c r="Y148" s="165">
        <f t="shared" si="17"/>
        <v>0</v>
      </c>
      <c r="Z148" s="165">
        <v>0</v>
      </c>
      <c r="AA148" s="166">
        <f t="shared" si="18"/>
        <v>0</v>
      </c>
      <c r="AR148" s="22" t="s">
        <v>195</v>
      </c>
      <c r="AT148" s="22" t="s">
        <v>194</v>
      </c>
      <c r="AU148" s="22" t="s">
        <v>141</v>
      </c>
      <c r="AY148" s="22" t="s">
        <v>180</v>
      </c>
      <c r="BE148" s="108">
        <f t="shared" si="19"/>
        <v>0</v>
      </c>
      <c r="BF148" s="108">
        <f t="shared" si="20"/>
        <v>0</v>
      </c>
      <c r="BG148" s="108">
        <f t="shared" si="21"/>
        <v>0</v>
      </c>
      <c r="BH148" s="108">
        <f t="shared" si="22"/>
        <v>0</v>
      </c>
      <c r="BI148" s="108">
        <f t="shared" si="23"/>
        <v>0</v>
      </c>
      <c r="BJ148" s="22" t="s">
        <v>107</v>
      </c>
      <c r="BK148" s="108">
        <f t="shared" si="24"/>
        <v>0</v>
      </c>
      <c r="BL148" s="22" t="s">
        <v>184</v>
      </c>
      <c r="BM148" s="22" t="s">
        <v>725</v>
      </c>
    </row>
    <row r="149" spans="2:65" s="1" customFormat="1" ht="16.5" customHeight="1">
      <c r="B149" s="131"/>
      <c r="C149" s="175" t="s">
        <v>274</v>
      </c>
      <c r="D149" s="175" t="s">
        <v>194</v>
      </c>
      <c r="E149" s="176" t="s">
        <v>726</v>
      </c>
      <c r="F149" s="410" t="s">
        <v>727</v>
      </c>
      <c r="G149" s="410"/>
      <c r="H149" s="410"/>
      <c r="I149" s="410"/>
      <c r="J149" s="177" t="s">
        <v>183</v>
      </c>
      <c r="K149" s="178">
        <v>4</v>
      </c>
      <c r="L149" s="411">
        <v>0</v>
      </c>
      <c r="M149" s="411"/>
      <c r="N149" s="412">
        <f t="shared" si="15"/>
        <v>0</v>
      </c>
      <c r="O149" s="407"/>
      <c r="P149" s="407"/>
      <c r="Q149" s="407"/>
      <c r="R149" s="134"/>
      <c r="T149" s="164" t="s">
        <v>26</v>
      </c>
      <c r="U149" s="47" t="s">
        <v>64</v>
      </c>
      <c r="V149" s="39"/>
      <c r="W149" s="165">
        <f t="shared" si="16"/>
        <v>0</v>
      </c>
      <c r="X149" s="165">
        <v>0</v>
      </c>
      <c r="Y149" s="165">
        <f t="shared" si="17"/>
        <v>0</v>
      </c>
      <c r="Z149" s="165">
        <v>0</v>
      </c>
      <c r="AA149" s="166">
        <f t="shared" si="18"/>
        <v>0</v>
      </c>
      <c r="AR149" s="22" t="s">
        <v>195</v>
      </c>
      <c r="AT149" s="22" t="s">
        <v>194</v>
      </c>
      <c r="AU149" s="22" t="s">
        <v>141</v>
      </c>
      <c r="AY149" s="22" t="s">
        <v>180</v>
      </c>
      <c r="BE149" s="108">
        <f t="shared" si="19"/>
        <v>0</v>
      </c>
      <c r="BF149" s="108">
        <f t="shared" si="20"/>
        <v>0</v>
      </c>
      <c r="BG149" s="108">
        <f t="shared" si="21"/>
        <v>0</v>
      </c>
      <c r="BH149" s="108">
        <f t="shared" si="22"/>
        <v>0</v>
      </c>
      <c r="BI149" s="108">
        <f t="shared" si="23"/>
        <v>0</v>
      </c>
      <c r="BJ149" s="22" t="s">
        <v>107</v>
      </c>
      <c r="BK149" s="108">
        <f t="shared" si="24"/>
        <v>0</v>
      </c>
      <c r="BL149" s="22" t="s">
        <v>184</v>
      </c>
      <c r="BM149" s="22" t="s">
        <v>728</v>
      </c>
    </row>
    <row r="150" spans="2:63" s="9" customFormat="1" ht="29.25" customHeight="1">
      <c r="B150" s="149"/>
      <c r="C150" s="150"/>
      <c r="D150" s="159" t="s">
        <v>654</v>
      </c>
      <c r="E150" s="159"/>
      <c r="F150" s="159"/>
      <c r="G150" s="159"/>
      <c r="H150" s="159"/>
      <c r="I150" s="159"/>
      <c r="J150" s="159"/>
      <c r="K150" s="159"/>
      <c r="L150" s="159"/>
      <c r="M150" s="159"/>
      <c r="N150" s="431">
        <f>BK150</f>
        <v>0</v>
      </c>
      <c r="O150" s="432"/>
      <c r="P150" s="432"/>
      <c r="Q150" s="432"/>
      <c r="R150" s="152"/>
      <c r="T150" s="153"/>
      <c r="U150" s="150"/>
      <c r="V150" s="150"/>
      <c r="W150" s="154">
        <f>SUM(W151:W163)</f>
        <v>0</v>
      </c>
      <c r="X150" s="150"/>
      <c r="Y150" s="154">
        <f>SUM(Y151:Y163)</f>
        <v>0</v>
      </c>
      <c r="Z150" s="150"/>
      <c r="AA150" s="155">
        <f>SUM(AA151:AA163)</f>
        <v>0</v>
      </c>
      <c r="AR150" s="156" t="s">
        <v>141</v>
      </c>
      <c r="AT150" s="157" t="s">
        <v>98</v>
      </c>
      <c r="AU150" s="157" t="s">
        <v>107</v>
      </c>
      <c r="AY150" s="156" t="s">
        <v>180</v>
      </c>
      <c r="BK150" s="158">
        <f>SUM(BK151:BK163)</f>
        <v>0</v>
      </c>
    </row>
    <row r="151" spans="2:65" s="1" customFormat="1" ht="16.5" customHeight="1">
      <c r="B151" s="131"/>
      <c r="C151" s="175" t="s">
        <v>285</v>
      </c>
      <c r="D151" s="175" t="s">
        <v>194</v>
      </c>
      <c r="E151" s="176" t="s">
        <v>729</v>
      </c>
      <c r="F151" s="410" t="s">
        <v>730</v>
      </c>
      <c r="G151" s="410"/>
      <c r="H151" s="410"/>
      <c r="I151" s="410"/>
      <c r="J151" s="177" t="s">
        <v>183</v>
      </c>
      <c r="K151" s="178">
        <v>1</v>
      </c>
      <c r="L151" s="411">
        <v>0</v>
      </c>
      <c r="M151" s="411"/>
      <c r="N151" s="412">
        <f aca="true" t="shared" si="25" ref="N151:N163">ROUND(L151*K151,2)</f>
        <v>0</v>
      </c>
      <c r="O151" s="407"/>
      <c r="P151" s="407"/>
      <c r="Q151" s="407"/>
      <c r="R151" s="134"/>
      <c r="T151" s="164" t="s">
        <v>26</v>
      </c>
      <c r="U151" s="47" t="s">
        <v>64</v>
      </c>
      <c r="V151" s="39"/>
      <c r="W151" s="165">
        <f aca="true" t="shared" si="26" ref="W151:W163">V151*K151</f>
        <v>0</v>
      </c>
      <c r="X151" s="165">
        <v>0</v>
      </c>
      <c r="Y151" s="165">
        <f aca="true" t="shared" si="27" ref="Y151:Y163">X151*K151</f>
        <v>0</v>
      </c>
      <c r="Z151" s="165">
        <v>0</v>
      </c>
      <c r="AA151" s="166">
        <f aca="true" t="shared" si="28" ref="AA151:AA163">Z151*K151</f>
        <v>0</v>
      </c>
      <c r="AR151" s="22" t="s">
        <v>195</v>
      </c>
      <c r="AT151" s="22" t="s">
        <v>194</v>
      </c>
      <c r="AU151" s="22" t="s">
        <v>141</v>
      </c>
      <c r="AY151" s="22" t="s">
        <v>180</v>
      </c>
      <c r="BE151" s="108">
        <f aca="true" t="shared" si="29" ref="BE151:BE163">IF(U151="základní",N151,0)</f>
        <v>0</v>
      </c>
      <c r="BF151" s="108">
        <f aca="true" t="shared" si="30" ref="BF151:BF163">IF(U151="snížená",N151,0)</f>
        <v>0</v>
      </c>
      <c r="BG151" s="108">
        <f aca="true" t="shared" si="31" ref="BG151:BG163">IF(U151="zákl. přenesená",N151,0)</f>
        <v>0</v>
      </c>
      <c r="BH151" s="108">
        <f aca="true" t="shared" si="32" ref="BH151:BH163">IF(U151="sníž. přenesená",N151,0)</f>
        <v>0</v>
      </c>
      <c r="BI151" s="108">
        <f aca="true" t="shared" si="33" ref="BI151:BI163">IF(U151="nulová",N151,0)</f>
        <v>0</v>
      </c>
      <c r="BJ151" s="22" t="s">
        <v>107</v>
      </c>
      <c r="BK151" s="108">
        <f aca="true" t="shared" si="34" ref="BK151:BK163">ROUND(L151*K151,2)</f>
        <v>0</v>
      </c>
      <c r="BL151" s="22" t="s">
        <v>184</v>
      </c>
      <c r="BM151" s="22" t="s">
        <v>731</v>
      </c>
    </row>
    <row r="152" spans="2:65" s="1" customFormat="1" ht="16.5" customHeight="1">
      <c r="B152" s="131"/>
      <c r="C152" s="175" t="s">
        <v>287</v>
      </c>
      <c r="D152" s="175" t="s">
        <v>194</v>
      </c>
      <c r="E152" s="176" t="s">
        <v>732</v>
      </c>
      <c r="F152" s="410" t="s">
        <v>733</v>
      </c>
      <c r="G152" s="410"/>
      <c r="H152" s="410"/>
      <c r="I152" s="410"/>
      <c r="J152" s="177" t="s">
        <v>183</v>
      </c>
      <c r="K152" s="178">
        <v>1</v>
      </c>
      <c r="L152" s="411">
        <v>0</v>
      </c>
      <c r="M152" s="411"/>
      <c r="N152" s="412">
        <f t="shared" si="25"/>
        <v>0</v>
      </c>
      <c r="O152" s="407"/>
      <c r="P152" s="407"/>
      <c r="Q152" s="407"/>
      <c r="R152" s="134"/>
      <c r="T152" s="164" t="s">
        <v>26</v>
      </c>
      <c r="U152" s="47" t="s">
        <v>64</v>
      </c>
      <c r="V152" s="39"/>
      <c r="W152" s="165">
        <f t="shared" si="26"/>
        <v>0</v>
      </c>
      <c r="X152" s="165">
        <v>0</v>
      </c>
      <c r="Y152" s="165">
        <f t="shared" si="27"/>
        <v>0</v>
      </c>
      <c r="Z152" s="165">
        <v>0</v>
      </c>
      <c r="AA152" s="166">
        <f t="shared" si="28"/>
        <v>0</v>
      </c>
      <c r="AR152" s="22" t="s">
        <v>195</v>
      </c>
      <c r="AT152" s="22" t="s">
        <v>194</v>
      </c>
      <c r="AU152" s="22" t="s">
        <v>141</v>
      </c>
      <c r="AY152" s="22" t="s">
        <v>180</v>
      </c>
      <c r="BE152" s="108">
        <f t="shared" si="29"/>
        <v>0</v>
      </c>
      <c r="BF152" s="108">
        <f t="shared" si="30"/>
        <v>0</v>
      </c>
      <c r="BG152" s="108">
        <f t="shared" si="31"/>
        <v>0</v>
      </c>
      <c r="BH152" s="108">
        <f t="shared" si="32"/>
        <v>0</v>
      </c>
      <c r="BI152" s="108">
        <f t="shared" si="33"/>
        <v>0</v>
      </c>
      <c r="BJ152" s="22" t="s">
        <v>107</v>
      </c>
      <c r="BK152" s="108">
        <f t="shared" si="34"/>
        <v>0</v>
      </c>
      <c r="BL152" s="22" t="s">
        <v>184</v>
      </c>
      <c r="BM152" s="22" t="s">
        <v>734</v>
      </c>
    </row>
    <row r="153" spans="2:65" s="1" customFormat="1" ht="16.5" customHeight="1">
      <c r="B153" s="131"/>
      <c r="C153" s="175" t="s">
        <v>289</v>
      </c>
      <c r="D153" s="175" t="s">
        <v>194</v>
      </c>
      <c r="E153" s="176" t="s">
        <v>735</v>
      </c>
      <c r="F153" s="410" t="s">
        <v>736</v>
      </c>
      <c r="G153" s="410"/>
      <c r="H153" s="410"/>
      <c r="I153" s="410"/>
      <c r="J153" s="177" t="s">
        <v>183</v>
      </c>
      <c r="K153" s="178">
        <v>4</v>
      </c>
      <c r="L153" s="411">
        <v>0</v>
      </c>
      <c r="M153" s="411"/>
      <c r="N153" s="412">
        <f t="shared" si="25"/>
        <v>0</v>
      </c>
      <c r="O153" s="407"/>
      <c r="P153" s="407"/>
      <c r="Q153" s="407"/>
      <c r="R153" s="134"/>
      <c r="T153" s="164" t="s">
        <v>26</v>
      </c>
      <c r="U153" s="47" t="s">
        <v>64</v>
      </c>
      <c r="V153" s="39"/>
      <c r="W153" s="165">
        <f t="shared" si="26"/>
        <v>0</v>
      </c>
      <c r="X153" s="165">
        <v>0</v>
      </c>
      <c r="Y153" s="165">
        <f t="shared" si="27"/>
        <v>0</v>
      </c>
      <c r="Z153" s="165">
        <v>0</v>
      </c>
      <c r="AA153" s="166">
        <f t="shared" si="28"/>
        <v>0</v>
      </c>
      <c r="AR153" s="22" t="s">
        <v>195</v>
      </c>
      <c r="AT153" s="22" t="s">
        <v>194</v>
      </c>
      <c r="AU153" s="22" t="s">
        <v>141</v>
      </c>
      <c r="AY153" s="22" t="s">
        <v>180</v>
      </c>
      <c r="BE153" s="108">
        <f t="shared" si="29"/>
        <v>0</v>
      </c>
      <c r="BF153" s="108">
        <f t="shared" si="30"/>
        <v>0</v>
      </c>
      <c r="BG153" s="108">
        <f t="shared" si="31"/>
        <v>0</v>
      </c>
      <c r="BH153" s="108">
        <f t="shared" si="32"/>
        <v>0</v>
      </c>
      <c r="BI153" s="108">
        <f t="shared" si="33"/>
        <v>0</v>
      </c>
      <c r="BJ153" s="22" t="s">
        <v>107</v>
      </c>
      <c r="BK153" s="108">
        <f t="shared" si="34"/>
        <v>0</v>
      </c>
      <c r="BL153" s="22" t="s">
        <v>184</v>
      </c>
      <c r="BM153" s="22" t="s">
        <v>737</v>
      </c>
    </row>
    <row r="154" spans="2:65" s="1" customFormat="1" ht="16.5" customHeight="1">
      <c r="B154" s="131"/>
      <c r="C154" s="175" t="s">
        <v>291</v>
      </c>
      <c r="D154" s="175" t="s">
        <v>194</v>
      </c>
      <c r="E154" s="176" t="s">
        <v>738</v>
      </c>
      <c r="F154" s="410" t="s">
        <v>739</v>
      </c>
      <c r="G154" s="410"/>
      <c r="H154" s="410"/>
      <c r="I154" s="410"/>
      <c r="J154" s="177" t="s">
        <v>183</v>
      </c>
      <c r="K154" s="178">
        <v>1</v>
      </c>
      <c r="L154" s="411">
        <v>0</v>
      </c>
      <c r="M154" s="411"/>
      <c r="N154" s="412">
        <f t="shared" si="25"/>
        <v>0</v>
      </c>
      <c r="O154" s="407"/>
      <c r="P154" s="407"/>
      <c r="Q154" s="407"/>
      <c r="R154" s="134"/>
      <c r="T154" s="164" t="s">
        <v>26</v>
      </c>
      <c r="U154" s="47" t="s">
        <v>64</v>
      </c>
      <c r="V154" s="39"/>
      <c r="W154" s="165">
        <f t="shared" si="26"/>
        <v>0</v>
      </c>
      <c r="X154" s="165">
        <v>0</v>
      </c>
      <c r="Y154" s="165">
        <f t="shared" si="27"/>
        <v>0</v>
      </c>
      <c r="Z154" s="165">
        <v>0</v>
      </c>
      <c r="AA154" s="166">
        <f t="shared" si="28"/>
        <v>0</v>
      </c>
      <c r="AR154" s="22" t="s">
        <v>195</v>
      </c>
      <c r="AT154" s="22" t="s">
        <v>194</v>
      </c>
      <c r="AU154" s="22" t="s">
        <v>141</v>
      </c>
      <c r="AY154" s="22" t="s">
        <v>180</v>
      </c>
      <c r="BE154" s="108">
        <f t="shared" si="29"/>
        <v>0</v>
      </c>
      <c r="BF154" s="108">
        <f t="shared" si="30"/>
        <v>0</v>
      </c>
      <c r="BG154" s="108">
        <f t="shared" si="31"/>
        <v>0</v>
      </c>
      <c r="BH154" s="108">
        <f t="shared" si="32"/>
        <v>0</v>
      </c>
      <c r="BI154" s="108">
        <f t="shared" si="33"/>
        <v>0</v>
      </c>
      <c r="BJ154" s="22" t="s">
        <v>107</v>
      </c>
      <c r="BK154" s="108">
        <f t="shared" si="34"/>
        <v>0</v>
      </c>
      <c r="BL154" s="22" t="s">
        <v>184</v>
      </c>
      <c r="BM154" s="22" t="s">
        <v>740</v>
      </c>
    </row>
    <row r="155" spans="2:65" s="1" customFormat="1" ht="16.5" customHeight="1">
      <c r="B155" s="131"/>
      <c r="C155" s="175" t="s">
        <v>293</v>
      </c>
      <c r="D155" s="175" t="s">
        <v>194</v>
      </c>
      <c r="E155" s="176" t="s">
        <v>741</v>
      </c>
      <c r="F155" s="410" t="s">
        <v>742</v>
      </c>
      <c r="G155" s="410"/>
      <c r="H155" s="410"/>
      <c r="I155" s="410"/>
      <c r="J155" s="177" t="s">
        <v>183</v>
      </c>
      <c r="K155" s="178">
        <v>1</v>
      </c>
      <c r="L155" s="411">
        <v>0</v>
      </c>
      <c r="M155" s="411"/>
      <c r="N155" s="412">
        <f t="shared" si="25"/>
        <v>0</v>
      </c>
      <c r="O155" s="407"/>
      <c r="P155" s="407"/>
      <c r="Q155" s="407"/>
      <c r="R155" s="134"/>
      <c r="T155" s="164" t="s">
        <v>26</v>
      </c>
      <c r="U155" s="47" t="s">
        <v>64</v>
      </c>
      <c r="V155" s="39"/>
      <c r="W155" s="165">
        <f t="shared" si="26"/>
        <v>0</v>
      </c>
      <c r="X155" s="165">
        <v>0</v>
      </c>
      <c r="Y155" s="165">
        <f t="shared" si="27"/>
        <v>0</v>
      </c>
      <c r="Z155" s="165">
        <v>0</v>
      </c>
      <c r="AA155" s="166">
        <f t="shared" si="28"/>
        <v>0</v>
      </c>
      <c r="AR155" s="22" t="s">
        <v>195</v>
      </c>
      <c r="AT155" s="22" t="s">
        <v>194</v>
      </c>
      <c r="AU155" s="22" t="s">
        <v>141</v>
      </c>
      <c r="AY155" s="22" t="s">
        <v>180</v>
      </c>
      <c r="BE155" s="108">
        <f t="shared" si="29"/>
        <v>0</v>
      </c>
      <c r="BF155" s="108">
        <f t="shared" si="30"/>
        <v>0</v>
      </c>
      <c r="BG155" s="108">
        <f t="shared" si="31"/>
        <v>0</v>
      </c>
      <c r="BH155" s="108">
        <f t="shared" si="32"/>
        <v>0</v>
      </c>
      <c r="BI155" s="108">
        <f t="shared" si="33"/>
        <v>0</v>
      </c>
      <c r="BJ155" s="22" t="s">
        <v>107</v>
      </c>
      <c r="BK155" s="108">
        <f t="shared" si="34"/>
        <v>0</v>
      </c>
      <c r="BL155" s="22" t="s">
        <v>184</v>
      </c>
      <c r="BM155" s="22" t="s">
        <v>743</v>
      </c>
    </row>
    <row r="156" spans="2:65" s="1" customFormat="1" ht="16.5" customHeight="1">
      <c r="B156" s="131"/>
      <c r="C156" s="175" t="s">
        <v>276</v>
      </c>
      <c r="D156" s="175" t="s">
        <v>194</v>
      </c>
      <c r="E156" s="176" t="s">
        <v>744</v>
      </c>
      <c r="F156" s="410" t="s">
        <v>718</v>
      </c>
      <c r="G156" s="410"/>
      <c r="H156" s="410"/>
      <c r="I156" s="410"/>
      <c r="J156" s="177" t="s">
        <v>183</v>
      </c>
      <c r="K156" s="178">
        <v>1</v>
      </c>
      <c r="L156" s="411">
        <v>0</v>
      </c>
      <c r="M156" s="411"/>
      <c r="N156" s="412">
        <f t="shared" si="25"/>
        <v>0</v>
      </c>
      <c r="O156" s="407"/>
      <c r="P156" s="407"/>
      <c r="Q156" s="407"/>
      <c r="R156" s="134"/>
      <c r="T156" s="164" t="s">
        <v>26</v>
      </c>
      <c r="U156" s="47" t="s">
        <v>64</v>
      </c>
      <c r="V156" s="39"/>
      <c r="W156" s="165">
        <f t="shared" si="26"/>
        <v>0</v>
      </c>
      <c r="X156" s="165">
        <v>0</v>
      </c>
      <c r="Y156" s="165">
        <f t="shared" si="27"/>
        <v>0</v>
      </c>
      <c r="Z156" s="165">
        <v>0</v>
      </c>
      <c r="AA156" s="166">
        <f t="shared" si="28"/>
        <v>0</v>
      </c>
      <c r="AR156" s="22" t="s">
        <v>195</v>
      </c>
      <c r="AT156" s="22" t="s">
        <v>194</v>
      </c>
      <c r="AU156" s="22" t="s">
        <v>141</v>
      </c>
      <c r="AY156" s="22" t="s">
        <v>180</v>
      </c>
      <c r="BE156" s="108">
        <f t="shared" si="29"/>
        <v>0</v>
      </c>
      <c r="BF156" s="108">
        <f t="shared" si="30"/>
        <v>0</v>
      </c>
      <c r="BG156" s="108">
        <f t="shared" si="31"/>
        <v>0</v>
      </c>
      <c r="BH156" s="108">
        <f t="shared" si="32"/>
        <v>0</v>
      </c>
      <c r="BI156" s="108">
        <f t="shared" si="33"/>
        <v>0</v>
      </c>
      <c r="BJ156" s="22" t="s">
        <v>107</v>
      </c>
      <c r="BK156" s="108">
        <f t="shared" si="34"/>
        <v>0</v>
      </c>
      <c r="BL156" s="22" t="s">
        <v>184</v>
      </c>
      <c r="BM156" s="22" t="s">
        <v>745</v>
      </c>
    </row>
    <row r="157" spans="2:65" s="1" customFormat="1" ht="16.5" customHeight="1">
      <c r="B157" s="131"/>
      <c r="C157" s="175" t="s">
        <v>195</v>
      </c>
      <c r="D157" s="175" t="s">
        <v>194</v>
      </c>
      <c r="E157" s="176" t="s">
        <v>746</v>
      </c>
      <c r="F157" s="410" t="s">
        <v>747</v>
      </c>
      <c r="G157" s="410"/>
      <c r="H157" s="410"/>
      <c r="I157" s="410"/>
      <c r="J157" s="177" t="s">
        <v>183</v>
      </c>
      <c r="K157" s="178">
        <v>2</v>
      </c>
      <c r="L157" s="411">
        <v>0</v>
      </c>
      <c r="M157" s="411"/>
      <c r="N157" s="412">
        <f t="shared" si="25"/>
        <v>0</v>
      </c>
      <c r="O157" s="407"/>
      <c r="P157" s="407"/>
      <c r="Q157" s="407"/>
      <c r="R157" s="134"/>
      <c r="T157" s="164" t="s">
        <v>26</v>
      </c>
      <c r="U157" s="47" t="s">
        <v>64</v>
      </c>
      <c r="V157" s="39"/>
      <c r="W157" s="165">
        <f t="shared" si="26"/>
        <v>0</v>
      </c>
      <c r="X157" s="165">
        <v>0</v>
      </c>
      <c r="Y157" s="165">
        <f t="shared" si="27"/>
        <v>0</v>
      </c>
      <c r="Z157" s="165">
        <v>0</v>
      </c>
      <c r="AA157" s="166">
        <f t="shared" si="28"/>
        <v>0</v>
      </c>
      <c r="AR157" s="22" t="s">
        <v>195</v>
      </c>
      <c r="AT157" s="22" t="s">
        <v>194</v>
      </c>
      <c r="AU157" s="22" t="s">
        <v>141</v>
      </c>
      <c r="AY157" s="22" t="s">
        <v>180</v>
      </c>
      <c r="BE157" s="108">
        <f t="shared" si="29"/>
        <v>0</v>
      </c>
      <c r="BF157" s="108">
        <f t="shared" si="30"/>
        <v>0</v>
      </c>
      <c r="BG157" s="108">
        <f t="shared" si="31"/>
        <v>0</v>
      </c>
      <c r="BH157" s="108">
        <f t="shared" si="32"/>
        <v>0</v>
      </c>
      <c r="BI157" s="108">
        <f t="shared" si="33"/>
        <v>0</v>
      </c>
      <c r="BJ157" s="22" t="s">
        <v>107</v>
      </c>
      <c r="BK157" s="108">
        <f t="shared" si="34"/>
        <v>0</v>
      </c>
      <c r="BL157" s="22" t="s">
        <v>184</v>
      </c>
      <c r="BM157" s="22" t="s">
        <v>748</v>
      </c>
    </row>
    <row r="158" spans="2:65" s="1" customFormat="1" ht="16.5" customHeight="1">
      <c r="B158" s="131"/>
      <c r="C158" s="175" t="s">
        <v>256</v>
      </c>
      <c r="D158" s="175" t="s">
        <v>194</v>
      </c>
      <c r="E158" s="176" t="s">
        <v>749</v>
      </c>
      <c r="F158" s="410" t="s">
        <v>750</v>
      </c>
      <c r="G158" s="410"/>
      <c r="H158" s="410"/>
      <c r="I158" s="410"/>
      <c r="J158" s="177" t="s">
        <v>183</v>
      </c>
      <c r="K158" s="178">
        <v>2</v>
      </c>
      <c r="L158" s="411">
        <v>0</v>
      </c>
      <c r="M158" s="411"/>
      <c r="N158" s="412">
        <f t="shared" si="25"/>
        <v>0</v>
      </c>
      <c r="O158" s="407"/>
      <c r="P158" s="407"/>
      <c r="Q158" s="407"/>
      <c r="R158" s="134"/>
      <c r="T158" s="164" t="s">
        <v>26</v>
      </c>
      <c r="U158" s="47" t="s">
        <v>64</v>
      </c>
      <c r="V158" s="39"/>
      <c r="W158" s="165">
        <f t="shared" si="26"/>
        <v>0</v>
      </c>
      <c r="X158" s="165">
        <v>0</v>
      </c>
      <c r="Y158" s="165">
        <f t="shared" si="27"/>
        <v>0</v>
      </c>
      <c r="Z158" s="165">
        <v>0</v>
      </c>
      <c r="AA158" s="166">
        <f t="shared" si="28"/>
        <v>0</v>
      </c>
      <c r="AR158" s="22" t="s">
        <v>195</v>
      </c>
      <c r="AT158" s="22" t="s">
        <v>194</v>
      </c>
      <c r="AU158" s="22" t="s">
        <v>141</v>
      </c>
      <c r="AY158" s="22" t="s">
        <v>180</v>
      </c>
      <c r="BE158" s="108">
        <f t="shared" si="29"/>
        <v>0</v>
      </c>
      <c r="BF158" s="108">
        <f t="shared" si="30"/>
        <v>0</v>
      </c>
      <c r="BG158" s="108">
        <f t="shared" si="31"/>
        <v>0</v>
      </c>
      <c r="BH158" s="108">
        <f t="shared" si="32"/>
        <v>0</v>
      </c>
      <c r="BI158" s="108">
        <f t="shared" si="33"/>
        <v>0</v>
      </c>
      <c r="BJ158" s="22" t="s">
        <v>107</v>
      </c>
      <c r="BK158" s="108">
        <f t="shared" si="34"/>
        <v>0</v>
      </c>
      <c r="BL158" s="22" t="s">
        <v>184</v>
      </c>
      <c r="BM158" s="22" t="s">
        <v>751</v>
      </c>
    </row>
    <row r="159" spans="2:65" s="1" customFormat="1" ht="16.5" customHeight="1">
      <c r="B159" s="131"/>
      <c r="C159" s="175" t="s">
        <v>258</v>
      </c>
      <c r="D159" s="175" t="s">
        <v>194</v>
      </c>
      <c r="E159" s="176" t="s">
        <v>752</v>
      </c>
      <c r="F159" s="410" t="s">
        <v>753</v>
      </c>
      <c r="G159" s="410"/>
      <c r="H159" s="410"/>
      <c r="I159" s="410"/>
      <c r="J159" s="177" t="s">
        <v>183</v>
      </c>
      <c r="K159" s="178">
        <v>3</v>
      </c>
      <c r="L159" s="411">
        <v>0</v>
      </c>
      <c r="M159" s="411"/>
      <c r="N159" s="412">
        <f t="shared" si="25"/>
        <v>0</v>
      </c>
      <c r="O159" s="407"/>
      <c r="P159" s="407"/>
      <c r="Q159" s="407"/>
      <c r="R159" s="134"/>
      <c r="T159" s="164" t="s">
        <v>26</v>
      </c>
      <c r="U159" s="47" t="s">
        <v>64</v>
      </c>
      <c r="V159" s="39"/>
      <c r="W159" s="165">
        <f t="shared" si="26"/>
        <v>0</v>
      </c>
      <c r="X159" s="165">
        <v>0</v>
      </c>
      <c r="Y159" s="165">
        <f t="shared" si="27"/>
        <v>0</v>
      </c>
      <c r="Z159" s="165">
        <v>0</v>
      </c>
      <c r="AA159" s="166">
        <f t="shared" si="28"/>
        <v>0</v>
      </c>
      <c r="AR159" s="22" t="s">
        <v>195</v>
      </c>
      <c r="AT159" s="22" t="s">
        <v>194</v>
      </c>
      <c r="AU159" s="22" t="s">
        <v>141</v>
      </c>
      <c r="AY159" s="22" t="s">
        <v>180</v>
      </c>
      <c r="BE159" s="108">
        <f t="shared" si="29"/>
        <v>0</v>
      </c>
      <c r="BF159" s="108">
        <f t="shared" si="30"/>
        <v>0</v>
      </c>
      <c r="BG159" s="108">
        <f t="shared" si="31"/>
        <v>0</v>
      </c>
      <c r="BH159" s="108">
        <f t="shared" si="32"/>
        <v>0</v>
      </c>
      <c r="BI159" s="108">
        <f t="shared" si="33"/>
        <v>0</v>
      </c>
      <c r="BJ159" s="22" t="s">
        <v>107</v>
      </c>
      <c r="BK159" s="108">
        <f t="shared" si="34"/>
        <v>0</v>
      </c>
      <c r="BL159" s="22" t="s">
        <v>184</v>
      </c>
      <c r="BM159" s="22" t="s">
        <v>754</v>
      </c>
    </row>
    <row r="160" spans="2:65" s="1" customFormat="1" ht="16.5" customHeight="1">
      <c r="B160" s="131"/>
      <c r="C160" s="175" t="s">
        <v>260</v>
      </c>
      <c r="D160" s="175" t="s">
        <v>194</v>
      </c>
      <c r="E160" s="176" t="s">
        <v>755</v>
      </c>
      <c r="F160" s="410" t="s">
        <v>756</v>
      </c>
      <c r="G160" s="410"/>
      <c r="H160" s="410"/>
      <c r="I160" s="410"/>
      <c r="J160" s="177" t="s">
        <v>183</v>
      </c>
      <c r="K160" s="178">
        <v>60</v>
      </c>
      <c r="L160" s="411">
        <v>0</v>
      </c>
      <c r="M160" s="411"/>
      <c r="N160" s="412">
        <f t="shared" si="25"/>
        <v>0</v>
      </c>
      <c r="O160" s="407"/>
      <c r="P160" s="407"/>
      <c r="Q160" s="407"/>
      <c r="R160" s="134"/>
      <c r="T160" s="164" t="s">
        <v>26</v>
      </c>
      <c r="U160" s="47" t="s">
        <v>64</v>
      </c>
      <c r="V160" s="39"/>
      <c r="W160" s="165">
        <f t="shared" si="26"/>
        <v>0</v>
      </c>
      <c r="X160" s="165">
        <v>0</v>
      </c>
      <c r="Y160" s="165">
        <f t="shared" si="27"/>
        <v>0</v>
      </c>
      <c r="Z160" s="165">
        <v>0</v>
      </c>
      <c r="AA160" s="166">
        <f t="shared" si="28"/>
        <v>0</v>
      </c>
      <c r="AR160" s="22" t="s">
        <v>195</v>
      </c>
      <c r="AT160" s="22" t="s">
        <v>194</v>
      </c>
      <c r="AU160" s="22" t="s">
        <v>141</v>
      </c>
      <c r="AY160" s="22" t="s">
        <v>180</v>
      </c>
      <c r="BE160" s="108">
        <f t="shared" si="29"/>
        <v>0</v>
      </c>
      <c r="BF160" s="108">
        <f t="shared" si="30"/>
        <v>0</v>
      </c>
      <c r="BG160" s="108">
        <f t="shared" si="31"/>
        <v>0</v>
      </c>
      <c r="BH160" s="108">
        <f t="shared" si="32"/>
        <v>0</v>
      </c>
      <c r="BI160" s="108">
        <f t="shared" si="33"/>
        <v>0</v>
      </c>
      <c r="BJ160" s="22" t="s">
        <v>107</v>
      </c>
      <c r="BK160" s="108">
        <f t="shared" si="34"/>
        <v>0</v>
      </c>
      <c r="BL160" s="22" t="s">
        <v>184</v>
      </c>
      <c r="BM160" s="22" t="s">
        <v>757</v>
      </c>
    </row>
    <row r="161" spans="2:65" s="1" customFormat="1" ht="16.5" customHeight="1">
      <c r="B161" s="131"/>
      <c r="C161" s="175" t="s">
        <v>264</v>
      </c>
      <c r="D161" s="175" t="s">
        <v>194</v>
      </c>
      <c r="E161" s="176" t="s">
        <v>758</v>
      </c>
      <c r="F161" s="410" t="s">
        <v>759</v>
      </c>
      <c r="G161" s="410"/>
      <c r="H161" s="410"/>
      <c r="I161" s="410"/>
      <c r="J161" s="177" t="s">
        <v>183</v>
      </c>
      <c r="K161" s="178">
        <v>1</v>
      </c>
      <c r="L161" s="411">
        <v>0</v>
      </c>
      <c r="M161" s="411"/>
      <c r="N161" s="412">
        <f t="shared" si="25"/>
        <v>0</v>
      </c>
      <c r="O161" s="407"/>
      <c r="P161" s="407"/>
      <c r="Q161" s="407"/>
      <c r="R161" s="134"/>
      <c r="T161" s="164" t="s">
        <v>26</v>
      </c>
      <c r="U161" s="47" t="s">
        <v>64</v>
      </c>
      <c r="V161" s="39"/>
      <c r="W161" s="165">
        <f t="shared" si="26"/>
        <v>0</v>
      </c>
      <c r="X161" s="165">
        <v>0</v>
      </c>
      <c r="Y161" s="165">
        <f t="shared" si="27"/>
        <v>0</v>
      </c>
      <c r="Z161" s="165">
        <v>0</v>
      </c>
      <c r="AA161" s="166">
        <f t="shared" si="28"/>
        <v>0</v>
      </c>
      <c r="AR161" s="22" t="s">
        <v>195</v>
      </c>
      <c r="AT161" s="22" t="s">
        <v>194</v>
      </c>
      <c r="AU161" s="22" t="s">
        <v>141</v>
      </c>
      <c r="AY161" s="22" t="s">
        <v>180</v>
      </c>
      <c r="BE161" s="108">
        <f t="shared" si="29"/>
        <v>0</v>
      </c>
      <c r="BF161" s="108">
        <f t="shared" si="30"/>
        <v>0</v>
      </c>
      <c r="BG161" s="108">
        <f t="shared" si="31"/>
        <v>0</v>
      </c>
      <c r="BH161" s="108">
        <f t="shared" si="32"/>
        <v>0</v>
      </c>
      <c r="BI161" s="108">
        <f t="shared" si="33"/>
        <v>0</v>
      </c>
      <c r="BJ161" s="22" t="s">
        <v>107</v>
      </c>
      <c r="BK161" s="108">
        <f t="shared" si="34"/>
        <v>0</v>
      </c>
      <c r="BL161" s="22" t="s">
        <v>184</v>
      </c>
      <c r="BM161" s="22" t="s">
        <v>760</v>
      </c>
    </row>
    <row r="162" spans="2:65" s="1" customFormat="1" ht="16.5" customHeight="1">
      <c r="B162" s="131"/>
      <c r="C162" s="175" t="s">
        <v>433</v>
      </c>
      <c r="D162" s="175" t="s">
        <v>194</v>
      </c>
      <c r="E162" s="176" t="s">
        <v>761</v>
      </c>
      <c r="F162" s="410" t="s">
        <v>762</v>
      </c>
      <c r="G162" s="410"/>
      <c r="H162" s="410"/>
      <c r="I162" s="410"/>
      <c r="J162" s="177" t="s">
        <v>183</v>
      </c>
      <c r="K162" s="178">
        <v>1</v>
      </c>
      <c r="L162" s="411">
        <v>0</v>
      </c>
      <c r="M162" s="411"/>
      <c r="N162" s="412">
        <f t="shared" si="25"/>
        <v>0</v>
      </c>
      <c r="O162" s="407"/>
      <c r="P162" s="407"/>
      <c r="Q162" s="407"/>
      <c r="R162" s="134"/>
      <c r="T162" s="164" t="s">
        <v>26</v>
      </c>
      <c r="U162" s="47" t="s">
        <v>64</v>
      </c>
      <c r="V162" s="39"/>
      <c r="W162" s="165">
        <f t="shared" si="26"/>
        <v>0</v>
      </c>
      <c r="X162" s="165">
        <v>0</v>
      </c>
      <c r="Y162" s="165">
        <f t="shared" si="27"/>
        <v>0</v>
      </c>
      <c r="Z162" s="165">
        <v>0</v>
      </c>
      <c r="AA162" s="166">
        <f t="shared" si="28"/>
        <v>0</v>
      </c>
      <c r="AR162" s="22" t="s">
        <v>195</v>
      </c>
      <c r="AT162" s="22" t="s">
        <v>194</v>
      </c>
      <c r="AU162" s="22" t="s">
        <v>141</v>
      </c>
      <c r="AY162" s="22" t="s">
        <v>180</v>
      </c>
      <c r="BE162" s="108">
        <f t="shared" si="29"/>
        <v>0</v>
      </c>
      <c r="BF162" s="108">
        <f t="shared" si="30"/>
        <v>0</v>
      </c>
      <c r="BG162" s="108">
        <f t="shared" si="31"/>
        <v>0</v>
      </c>
      <c r="BH162" s="108">
        <f t="shared" si="32"/>
        <v>0</v>
      </c>
      <c r="BI162" s="108">
        <f t="shared" si="33"/>
        <v>0</v>
      </c>
      <c r="BJ162" s="22" t="s">
        <v>107</v>
      </c>
      <c r="BK162" s="108">
        <f t="shared" si="34"/>
        <v>0</v>
      </c>
      <c r="BL162" s="22" t="s">
        <v>184</v>
      </c>
      <c r="BM162" s="22" t="s">
        <v>763</v>
      </c>
    </row>
    <row r="163" spans="2:65" s="1" customFormat="1" ht="25.5" customHeight="1">
      <c r="B163" s="131"/>
      <c r="C163" s="175" t="s">
        <v>437</v>
      </c>
      <c r="D163" s="175" t="s">
        <v>194</v>
      </c>
      <c r="E163" s="176" t="s">
        <v>764</v>
      </c>
      <c r="F163" s="410" t="s">
        <v>765</v>
      </c>
      <c r="G163" s="410"/>
      <c r="H163" s="410"/>
      <c r="I163" s="410"/>
      <c r="J163" s="177" t="s">
        <v>183</v>
      </c>
      <c r="K163" s="178">
        <v>1</v>
      </c>
      <c r="L163" s="411">
        <v>0</v>
      </c>
      <c r="M163" s="411"/>
      <c r="N163" s="412">
        <f t="shared" si="25"/>
        <v>0</v>
      </c>
      <c r="O163" s="407"/>
      <c r="P163" s="407"/>
      <c r="Q163" s="407"/>
      <c r="R163" s="134"/>
      <c r="T163" s="164" t="s">
        <v>26</v>
      </c>
      <c r="U163" s="47" t="s">
        <v>64</v>
      </c>
      <c r="V163" s="39"/>
      <c r="W163" s="165">
        <f t="shared" si="26"/>
        <v>0</v>
      </c>
      <c r="X163" s="165">
        <v>0</v>
      </c>
      <c r="Y163" s="165">
        <f t="shared" si="27"/>
        <v>0</v>
      </c>
      <c r="Z163" s="165">
        <v>0</v>
      </c>
      <c r="AA163" s="166">
        <f t="shared" si="28"/>
        <v>0</v>
      </c>
      <c r="AR163" s="22" t="s">
        <v>195</v>
      </c>
      <c r="AT163" s="22" t="s">
        <v>194</v>
      </c>
      <c r="AU163" s="22" t="s">
        <v>141</v>
      </c>
      <c r="AY163" s="22" t="s">
        <v>180</v>
      </c>
      <c r="BE163" s="108">
        <f t="shared" si="29"/>
        <v>0</v>
      </c>
      <c r="BF163" s="108">
        <f t="shared" si="30"/>
        <v>0</v>
      </c>
      <c r="BG163" s="108">
        <f t="shared" si="31"/>
        <v>0</v>
      </c>
      <c r="BH163" s="108">
        <f t="shared" si="32"/>
        <v>0</v>
      </c>
      <c r="BI163" s="108">
        <f t="shared" si="33"/>
        <v>0</v>
      </c>
      <c r="BJ163" s="22" t="s">
        <v>107</v>
      </c>
      <c r="BK163" s="108">
        <f t="shared" si="34"/>
        <v>0</v>
      </c>
      <c r="BL163" s="22" t="s">
        <v>184</v>
      </c>
      <c r="BM163" s="22" t="s">
        <v>766</v>
      </c>
    </row>
    <row r="164" spans="2:63" s="9" customFormat="1" ht="29.25" customHeight="1">
      <c r="B164" s="149"/>
      <c r="C164" s="150"/>
      <c r="D164" s="159" t="s">
        <v>655</v>
      </c>
      <c r="E164" s="159"/>
      <c r="F164" s="159"/>
      <c r="G164" s="159"/>
      <c r="H164" s="159"/>
      <c r="I164" s="159"/>
      <c r="J164" s="159"/>
      <c r="K164" s="159"/>
      <c r="L164" s="159"/>
      <c r="M164" s="159"/>
      <c r="N164" s="431">
        <f>BK164</f>
        <v>0</v>
      </c>
      <c r="O164" s="432"/>
      <c r="P164" s="432"/>
      <c r="Q164" s="432"/>
      <c r="R164" s="152"/>
      <c r="T164" s="153"/>
      <c r="U164" s="150"/>
      <c r="V164" s="150"/>
      <c r="W164" s="154">
        <f>SUM(W165:W169)</f>
        <v>0</v>
      </c>
      <c r="X164" s="150"/>
      <c r="Y164" s="154">
        <f>SUM(Y165:Y169)</f>
        <v>0</v>
      </c>
      <c r="Z164" s="150"/>
      <c r="AA164" s="155">
        <f>SUM(AA165:AA169)</f>
        <v>0</v>
      </c>
      <c r="AR164" s="156" t="s">
        <v>141</v>
      </c>
      <c r="AT164" s="157" t="s">
        <v>98</v>
      </c>
      <c r="AU164" s="157" t="s">
        <v>107</v>
      </c>
      <c r="AY164" s="156" t="s">
        <v>180</v>
      </c>
      <c r="BK164" s="158">
        <f>SUM(BK165:BK169)</f>
        <v>0</v>
      </c>
    </row>
    <row r="165" spans="2:65" s="1" customFormat="1" ht="16.5" customHeight="1">
      <c r="B165" s="131"/>
      <c r="C165" s="175" t="s">
        <v>441</v>
      </c>
      <c r="D165" s="175" t="s">
        <v>194</v>
      </c>
      <c r="E165" s="176" t="s">
        <v>767</v>
      </c>
      <c r="F165" s="410" t="s">
        <v>768</v>
      </c>
      <c r="G165" s="410"/>
      <c r="H165" s="410"/>
      <c r="I165" s="410"/>
      <c r="J165" s="177" t="s">
        <v>183</v>
      </c>
      <c r="K165" s="178">
        <v>2</v>
      </c>
      <c r="L165" s="411">
        <v>0</v>
      </c>
      <c r="M165" s="411"/>
      <c r="N165" s="412">
        <f>ROUND(L165*K165,2)</f>
        <v>0</v>
      </c>
      <c r="O165" s="407"/>
      <c r="P165" s="407"/>
      <c r="Q165" s="407"/>
      <c r="R165" s="134"/>
      <c r="T165" s="164" t="s">
        <v>26</v>
      </c>
      <c r="U165" s="47" t="s">
        <v>64</v>
      </c>
      <c r="V165" s="39"/>
      <c r="W165" s="165">
        <f>V165*K165</f>
        <v>0</v>
      </c>
      <c r="X165" s="165">
        <v>0</v>
      </c>
      <c r="Y165" s="165">
        <f>X165*K165</f>
        <v>0</v>
      </c>
      <c r="Z165" s="165">
        <v>0</v>
      </c>
      <c r="AA165" s="166">
        <f>Z165*K165</f>
        <v>0</v>
      </c>
      <c r="AR165" s="22" t="s">
        <v>195</v>
      </c>
      <c r="AT165" s="22" t="s">
        <v>194</v>
      </c>
      <c r="AU165" s="22" t="s">
        <v>141</v>
      </c>
      <c r="AY165" s="22" t="s">
        <v>180</v>
      </c>
      <c r="BE165" s="108">
        <f>IF(U165="základní",N165,0)</f>
        <v>0</v>
      </c>
      <c r="BF165" s="108">
        <f>IF(U165="snížená",N165,0)</f>
        <v>0</v>
      </c>
      <c r="BG165" s="108">
        <f>IF(U165="zákl. přenesená",N165,0)</f>
        <v>0</v>
      </c>
      <c r="BH165" s="108">
        <f>IF(U165="sníž. přenesená",N165,0)</f>
        <v>0</v>
      </c>
      <c r="BI165" s="108">
        <f>IF(U165="nulová",N165,0)</f>
        <v>0</v>
      </c>
      <c r="BJ165" s="22" t="s">
        <v>107</v>
      </c>
      <c r="BK165" s="108">
        <f>ROUND(L165*K165,2)</f>
        <v>0</v>
      </c>
      <c r="BL165" s="22" t="s">
        <v>184</v>
      </c>
      <c r="BM165" s="22" t="s">
        <v>769</v>
      </c>
    </row>
    <row r="166" spans="2:65" s="1" customFormat="1" ht="25.5" customHeight="1">
      <c r="B166" s="131"/>
      <c r="C166" s="175" t="s">
        <v>445</v>
      </c>
      <c r="D166" s="175" t="s">
        <v>194</v>
      </c>
      <c r="E166" s="176" t="s">
        <v>770</v>
      </c>
      <c r="F166" s="410" t="s">
        <v>771</v>
      </c>
      <c r="G166" s="410"/>
      <c r="H166" s="410"/>
      <c r="I166" s="410"/>
      <c r="J166" s="177" t="s">
        <v>183</v>
      </c>
      <c r="K166" s="178">
        <v>0</v>
      </c>
      <c r="L166" s="411">
        <v>0</v>
      </c>
      <c r="M166" s="411"/>
      <c r="N166" s="412">
        <f>ROUND(L166*K166,2)</f>
        <v>0</v>
      </c>
      <c r="O166" s="407"/>
      <c r="P166" s="407"/>
      <c r="Q166" s="407"/>
      <c r="R166" s="134"/>
      <c r="T166" s="164" t="s">
        <v>26</v>
      </c>
      <c r="U166" s="47" t="s">
        <v>64</v>
      </c>
      <c r="V166" s="39"/>
      <c r="W166" s="165">
        <f>V166*K166</f>
        <v>0</v>
      </c>
      <c r="X166" s="165">
        <v>0</v>
      </c>
      <c r="Y166" s="165">
        <f>X166*K166</f>
        <v>0</v>
      </c>
      <c r="Z166" s="165">
        <v>0</v>
      </c>
      <c r="AA166" s="166">
        <f>Z166*K166</f>
        <v>0</v>
      </c>
      <c r="AR166" s="22" t="s">
        <v>195</v>
      </c>
      <c r="AT166" s="22" t="s">
        <v>194</v>
      </c>
      <c r="AU166" s="22" t="s">
        <v>141</v>
      </c>
      <c r="AY166" s="22" t="s">
        <v>180</v>
      </c>
      <c r="BE166" s="108">
        <f>IF(U166="základní",N166,0)</f>
        <v>0</v>
      </c>
      <c r="BF166" s="108">
        <f>IF(U166="snížená",N166,0)</f>
        <v>0</v>
      </c>
      <c r="BG166" s="108">
        <f>IF(U166="zákl. přenesená",N166,0)</f>
        <v>0</v>
      </c>
      <c r="BH166" s="108">
        <f>IF(U166="sníž. přenesená",N166,0)</f>
        <v>0</v>
      </c>
      <c r="BI166" s="108">
        <f>IF(U166="nulová",N166,0)</f>
        <v>0</v>
      </c>
      <c r="BJ166" s="22" t="s">
        <v>107</v>
      </c>
      <c r="BK166" s="108">
        <f>ROUND(L166*K166,2)</f>
        <v>0</v>
      </c>
      <c r="BL166" s="22" t="s">
        <v>184</v>
      </c>
      <c r="BM166" s="22" t="s">
        <v>772</v>
      </c>
    </row>
    <row r="167" spans="2:65" s="1" customFormat="1" ht="16.5" customHeight="1">
      <c r="B167" s="131"/>
      <c r="C167" s="175" t="s">
        <v>449</v>
      </c>
      <c r="D167" s="175" t="s">
        <v>194</v>
      </c>
      <c r="E167" s="176" t="s">
        <v>773</v>
      </c>
      <c r="F167" s="410" t="s">
        <v>774</v>
      </c>
      <c r="G167" s="410"/>
      <c r="H167" s="410"/>
      <c r="I167" s="410"/>
      <c r="J167" s="177" t="s">
        <v>183</v>
      </c>
      <c r="K167" s="178">
        <v>1</v>
      </c>
      <c r="L167" s="411">
        <v>0</v>
      </c>
      <c r="M167" s="411"/>
      <c r="N167" s="412">
        <f>ROUND(L167*K167,2)</f>
        <v>0</v>
      </c>
      <c r="O167" s="407"/>
      <c r="P167" s="407"/>
      <c r="Q167" s="407"/>
      <c r="R167" s="134"/>
      <c r="T167" s="164" t="s">
        <v>26</v>
      </c>
      <c r="U167" s="47" t="s">
        <v>64</v>
      </c>
      <c r="V167" s="39"/>
      <c r="W167" s="165">
        <f>V167*K167</f>
        <v>0</v>
      </c>
      <c r="X167" s="165">
        <v>0</v>
      </c>
      <c r="Y167" s="165">
        <f>X167*K167</f>
        <v>0</v>
      </c>
      <c r="Z167" s="165">
        <v>0</v>
      </c>
      <c r="AA167" s="166">
        <f>Z167*K167</f>
        <v>0</v>
      </c>
      <c r="AR167" s="22" t="s">
        <v>195</v>
      </c>
      <c r="AT167" s="22" t="s">
        <v>194</v>
      </c>
      <c r="AU167" s="22" t="s">
        <v>141</v>
      </c>
      <c r="AY167" s="22" t="s">
        <v>180</v>
      </c>
      <c r="BE167" s="108">
        <f>IF(U167="základní",N167,0)</f>
        <v>0</v>
      </c>
      <c r="BF167" s="108">
        <f>IF(U167="snížená",N167,0)</f>
        <v>0</v>
      </c>
      <c r="BG167" s="108">
        <f>IF(U167="zákl. přenesená",N167,0)</f>
        <v>0</v>
      </c>
      <c r="BH167" s="108">
        <f>IF(U167="sníž. přenesená",N167,0)</f>
        <v>0</v>
      </c>
      <c r="BI167" s="108">
        <f>IF(U167="nulová",N167,0)</f>
        <v>0</v>
      </c>
      <c r="BJ167" s="22" t="s">
        <v>107</v>
      </c>
      <c r="BK167" s="108">
        <f>ROUND(L167*K167,2)</f>
        <v>0</v>
      </c>
      <c r="BL167" s="22" t="s">
        <v>184</v>
      </c>
      <c r="BM167" s="22" t="s">
        <v>775</v>
      </c>
    </row>
    <row r="168" spans="2:65" s="1" customFormat="1" ht="16.5" customHeight="1">
      <c r="B168" s="131"/>
      <c r="C168" s="175" t="s">
        <v>266</v>
      </c>
      <c r="D168" s="175" t="s">
        <v>194</v>
      </c>
      <c r="E168" s="176" t="s">
        <v>776</v>
      </c>
      <c r="F168" s="410" t="s">
        <v>777</v>
      </c>
      <c r="G168" s="410"/>
      <c r="H168" s="410"/>
      <c r="I168" s="410"/>
      <c r="J168" s="177" t="s">
        <v>183</v>
      </c>
      <c r="K168" s="178">
        <v>2</v>
      </c>
      <c r="L168" s="411">
        <v>0</v>
      </c>
      <c r="M168" s="411"/>
      <c r="N168" s="412">
        <f>ROUND(L168*K168,2)</f>
        <v>0</v>
      </c>
      <c r="O168" s="407"/>
      <c r="P168" s="407"/>
      <c r="Q168" s="407"/>
      <c r="R168" s="134"/>
      <c r="T168" s="164" t="s">
        <v>26</v>
      </c>
      <c r="U168" s="47" t="s">
        <v>64</v>
      </c>
      <c r="V168" s="39"/>
      <c r="W168" s="165">
        <f>V168*K168</f>
        <v>0</v>
      </c>
      <c r="X168" s="165">
        <v>0</v>
      </c>
      <c r="Y168" s="165">
        <f>X168*K168</f>
        <v>0</v>
      </c>
      <c r="Z168" s="165">
        <v>0</v>
      </c>
      <c r="AA168" s="166">
        <f>Z168*K168</f>
        <v>0</v>
      </c>
      <c r="AR168" s="22" t="s">
        <v>195</v>
      </c>
      <c r="AT168" s="22" t="s">
        <v>194</v>
      </c>
      <c r="AU168" s="22" t="s">
        <v>141</v>
      </c>
      <c r="AY168" s="22" t="s">
        <v>180</v>
      </c>
      <c r="BE168" s="108">
        <f>IF(U168="základní",N168,0)</f>
        <v>0</v>
      </c>
      <c r="BF168" s="108">
        <f>IF(U168="snížená",N168,0)</f>
        <v>0</v>
      </c>
      <c r="BG168" s="108">
        <f>IF(U168="zákl. přenesená",N168,0)</f>
        <v>0</v>
      </c>
      <c r="BH168" s="108">
        <f>IF(U168="sníž. přenesená",N168,0)</f>
        <v>0</v>
      </c>
      <c r="BI168" s="108">
        <f>IF(U168="nulová",N168,0)</f>
        <v>0</v>
      </c>
      <c r="BJ168" s="22" t="s">
        <v>107</v>
      </c>
      <c r="BK168" s="108">
        <f>ROUND(L168*K168,2)</f>
        <v>0</v>
      </c>
      <c r="BL168" s="22" t="s">
        <v>184</v>
      </c>
      <c r="BM168" s="22" t="s">
        <v>778</v>
      </c>
    </row>
    <row r="169" spans="2:65" s="1" customFormat="1" ht="16.5" customHeight="1">
      <c r="B169" s="131"/>
      <c r="C169" s="175" t="s">
        <v>268</v>
      </c>
      <c r="D169" s="175" t="s">
        <v>194</v>
      </c>
      <c r="E169" s="176" t="s">
        <v>779</v>
      </c>
      <c r="F169" s="410" t="s">
        <v>780</v>
      </c>
      <c r="G169" s="410"/>
      <c r="H169" s="410"/>
      <c r="I169" s="410"/>
      <c r="J169" s="177" t="s">
        <v>183</v>
      </c>
      <c r="K169" s="178">
        <v>1</v>
      </c>
      <c r="L169" s="411">
        <v>0</v>
      </c>
      <c r="M169" s="411"/>
      <c r="N169" s="412">
        <f>ROUND(L169*K169,2)</f>
        <v>0</v>
      </c>
      <c r="O169" s="407"/>
      <c r="P169" s="407"/>
      <c r="Q169" s="407"/>
      <c r="R169" s="134"/>
      <c r="T169" s="164" t="s">
        <v>26</v>
      </c>
      <c r="U169" s="47" t="s">
        <v>64</v>
      </c>
      <c r="V169" s="39"/>
      <c r="W169" s="165">
        <f>V169*K169</f>
        <v>0</v>
      </c>
      <c r="X169" s="165">
        <v>0</v>
      </c>
      <c r="Y169" s="165">
        <f>X169*K169</f>
        <v>0</v>
      </c>
      <c r="Z169" s="165">
        <v>0</v>
      </c>
      <c r="AA169" s="166">
        <f>Z169*K169</f>
        <v>0</v>
      </c>
      <c r="AR169" s="22" t="s">
        <v>195</v>
      </c>
      <c r="AT169" s="22" t="s">
        <v>194</v>
      </c>
      <c r="AU169" s="22" t="s">
        <v>141</v>
      </c>
      <c r="AY169" s="22" t="s">
        <v>180</v>
      </c>
      <c r="BE169" s="108">
        <f>IF(U169="základní",N169,0)</f>
        <v>0</v>
      </c>
      <c r="BF169" s="108">
        <f>IF(U169="snížená",N169,0)</f>
        <v>0</v>
      </c>
      <c r="BG169" s="108">
        <f>IF(U169="zákl. přenesená",N169,0)</f>
        <v>0</v>
      </c>
      <c r="BH169" s="108">
        <f>IF(U169="sníž. přenesená",N169,0)</f>
        <v>0</v>
      </c>
      <c r="BI169" s="108">
        <f>IF(U169="nulová",N169,0)</f>
        <v>0</v>
      </c>
      <c r="BJ169" s="22" t="s">
        <v>107</v>
      </c>
      <c r="BK169" s="108">
        <f>ROUND(L169*K169,2)</f>
        <v>0</v>
      </c>
      <c r="BL169" s="22" t="s">
        <v>184</v>
      </c>
      <c r="BM169" s="22" t="s">
        <v>781</v>
      </c>
    </row>
    <row r="170" spans="2:63" s="9" customFormat="1" ht="29.25" customHeight="1">
      <c r="B170" s="149"/>
      <c r="C170" s="150"/>
      <c r="D170" s="159" t="s">
        <v>321</v>
      </c>
      <c r="E170" s="159"/>
      <c r="F170" s="159"/>
      <c r="G170" s="159"/>
      <c r="H170" s="159"/>
      <c r="I170" s="159"/>
      <c r="J170" s="159"/>
      <c r="K170" s="159"/>
      <c r="L170" s="159"/>
      <c r="M170" s="159"/>
      <c r="N170" s="431">
        <f>BK170</f>
        <v>0</v>
      </c>
      <c r="O170" s="432"/>
      <c r="P170" s="432"/>
      <c r="Q170" s="432"/>
      <c r="R170" s="152"/>
      <c r="T170" s="153"/>
      <c r="U170" s="150"/>
      <c r="V170" s="150"/>
      <c r="W170" s="154">
        <f>SUM(W171:W174)</f>
        <v>0</v>
      </c>
      <c r="X170" s="150"/>
      <c r="Y170" s="154">
        <f>SUM(Y171:Y174)</f>
        <v>0</v>
      </c>
      <c r="Z170" s="150"/>
      <c r="AA170" s="155">
        <f>SUM(AA171:AA174)</f>
        <v>0</v>
      </c>
      <c r="AR170" s="156" t="s">
        <v>240</v>
      </c>
      <c r="AT170" s="157" t="s">
        <v>98</v>
      </c>
      <c r="AU170" s="157" t="s">
        <v>107</v>
      </c>
      <c r="AY170" s="156" t="s">
        <v>180</v>
      </c>
      <c r="BK170" s="158">
        <f>SUM(BK171:BK174)</f>
        <v>0</v>
      </c>
    </row>
    <row r="171" spans="2:65" s="1" customFormat="1" ht="16.5" customHeight="1">
      <c r="B171" s="131"/>
      <c r="C171" s="160" t="s">
        <v>270</v>
      </c>
      <c r="D171" s="160" t="s">
        <v>182</v>
      </c>
      <c r="E171" s="161" t="s">
        <v>782</v>
      </c>
      <c r="F171" s="405" t="s">
        <v>783</v>
      </c>
      <c r="G171" s="405"/>
      <c r="H171" s="405"/>
      <c r="I171" s="405"/>
      <c r="J171" s="162" t="s">
        <v>639</v>
      </c>
      <c r="K171" s="203">
        <v>0</v>
      </c>
      <c r="L171" s="406">
        <v>0</v>
      </c>
      <c r="M171" s="406"/>
      <c r="N171" s="407">
        <f>ROUND(L171*K171,2)</f>
        <v>0</v>
      </c>
      <c r="O171" s="407"/>
      <c r="P171" s="407"/>
      <c r="Q171" s="407"/>
      <c r="R171" s="134"/>
      <c r="T171" s="164" t="s">
        <v>26</v>
      </c>
      <c r="U171" s="47" t="s">
        <v>64</v>
      </c>
      <c r="V171" s="39"/>
      <c r="W171" s="165">
        <f>V171*K171</f>
        <v>0</v>
      </c>
      <c r="X171" s="165">
        <v>0</v>
      </c>
      <c r="Y171" s="165">
        <f>X171*K171</f>
        <v>0</v>
      </c>
      <c r="Z171" s="165">
        <v>0</v>
      </c>
      <c r="AA171" s="166">
        <f>Z171*K171</f>
        <v>0</v>
      </c>
      <c r="AR171" s="22" t="s">
        <v>327</v>
      </c>
      <c r="AT171" s="22" t="s">
        <v>182</v>
      </c>
      <c r="AU171" s="22" t="s">
        <v>141</v>
      </c>
      <c r="AY171" s="22" t="s">
        <v>180</v>
      </c>
      <c r="BE171" s="108">
        <f>IF(U171="základní",N171,0)</f>
        <v>0</v>
      </c>
      <c r="BF171" s="108">
        <f>IF(U171="snížená",N171,0)</f>
        <v>0</v>
      </c>
      <c r="BG171" s="108">
        <f>IF(U171="zákl. přenesená",N171,0)</f>
        <v>0</v>
      </c>
      <c r="BH171" s="108">
        <f>IF(U171="sníž. přenesená",N171,0)</f>
        <v>0</v>
      </c>
      <c r="BI171" s="108">
        <f>IF(U171="nulová",N171,0)</f>
        <v>0</v>
      </c>
      <c r="BJ171" s="22" t="s">
        <v>107</v>
      </c>
      <c r="BK171" s="108">
        <f>ROUND(L171*K171,2)</f>
        <v>0</v>
      </c>
      <c r="BL171" s="22" t="s">
        <v>327</v>
      </c>
      <c r="BM171" s="22" t="s">
        <v>784</v>
      </c>
    </row>
    <row r="172" spans="2:65" s="1" customFormat="1" ht="16.5" customHeight="1">
      <c r="B172" s="131"/>
      <c r="C172" s="160" t="s">
        <v>262</v>
      </c>
      <c r="D172" s="160" t="s">
        <v>182</v>
      </c>
      <c r="E172" s="161" t="s">
        <v>638</v>
      </c>
      <c r="F172" s="405" t="s">
        <v>159</v>
      </c>
      <c r="G172" s="405"/>
      <c r="H172" s="405"/>
      <c r="I172" s="405"/>
      <c r="J172" s="162" t="s">
        <v>639</v>
      </c>
      <c r="K172" s="203">
        <v>0</v>
      </c>
      <c r="L172" s="406">
        <v>0</v>
      </c>
      <c r="M172" s="406"/>
      <c r="N172" s="407">
        <f>ROUND(L172*K172,2)</f>
        <v>0</v>
      </c>
      <c r="O172" s="407"/>
      <c r="P172" s="407"/>
      <c r="Q172" s="407"/>
      <c r="R172" s="134"/>
      <c r="T172" s="164" t="s">
        <v>26</v>
      </c>
      <c r="U172" s="47" t="s">
        <v>64</v>
      </c>
      <c r="V172" s="39"/>
      <c r="W172" s="165">
        <f>V172*K172</f>
        <v>0</v>
      </c>
      <c r="X172" s="165">
        <v>0</v>
      </c>
      <c r="Y172" s="165">
        <f>X172*K172</f>
        <v>0</v>
      </c>
      <c r="Z172" s="165">
        <v>0</v>
      </c>
      <c r="AA172" s="166">
        <f>Z172*K172</f>
        <v>0</v>
      </c>
      <c r="AR172" s="22" t="s">
        <v>327</v>
      </c>
      <c r="AT172" s="22" t="s">
        <v>182</v>
      </c>
      <c r="AU172" s="22" t="s">
        <v>141</v>
      </c>
      <c r="AY172" s="22" t="s">
        <v>180</v>
      </c>
      <c r="BE172" s="108">
        <f>IF(U172="základní",N172,0)</f>
        <v>0</v>
      </c>
      <c r="BF172" s="108">
        <f>IF(U172="snížená",N172,0)</f>
        <v>0</v>
      </c>
      <c r="BG172" s="108">
        <f>IF(U172="zákl. přenesená",N172,0)</f>
        <v>0</v>
      </c>
      <c r="BH172" s="108">
        <f>IF(U172="sníž. přenesená",N172,0)</f>
        <v>0</v>
      </c>
      <c r="BI172" s="108">
        <f>IF(U172="nulová",N172,0)</f>
        <v>0</v>
      </c>
      <c r="BJ172" s="22" t="s">
        <v>107</v>
      </c>
      <c r="BK172" s="108">
        <f>ROUND(L172*K172,2)</f>
        <v>0</v>
      </c>
      <c r="BL172" s="22" t="s">
        <v>327</v>
      </c>
      <c r="BM172" s="22" t="s">
        <v>785</v>
      </c>
    </row>
    <row r="173" spans="2:65" s="1" customFormat="1" ht="16.5" customHeight="1">
      <c r="B173" s="131"/>
      <c r="C173" s="160" t="s">
        <v>250</v>
      </c>
      <c r="D173" s="160" t="s">
        <v>182</v>
      </c>
      <c r="E173" s="161" t="s">
        <v>642</v>
      </c>
      <c r="F173" s="405" t="s">
        <v>786</v>
      </c>
      <c r="G173" s="405"/>
      <c r="H173" s="405"/>
      <c r="I173" s="405"/>
      <c r="J173" s="162" t="s">
        <v>644</v>
      </c>
      <c r="K173" s="163">
        <v>40</v>
      </c>
      <c r="L173" s="406">
        <v>0</v>
      </c>
      <c r="M173" s="406"/>
      <c r="N173" s="407">
        <f>ROUND(L173*K173,2)</f>
        <v>0</v>
      </c>
      <c r="O173" s="407"/>
      <c r="P173" s="407"/>
      <c r="Q173" s="407"/>
      <c r="R173" s="134"/>
      <c r="T173" s="164" t="s">
        <v>26</v>
      </c>
      <c r="U173" s="47" t="s">
        <v>64</v>
      </c>
      <c r="V173" s="39"/>
      <c r="W173" s="165">
        <f>V173*K173</f>
        <v>0</v>
      </c>
      <c r="X173" s="165">
        <v>0</v>
      </c>
      <c r="Y173" s="165">
        <f>X173*K173</f>
        <v>0</v>
      </c>
      <c r="Z173" s="165">
        <v>0</v>
      </c>
      <c r="AA173" s="166">
        <f>Z173*K173</f>
        <v>0</v>
      </c>
      <c r="AR173" s="22" t="s">
        <v>327</v>
      </c>
      <c r="AT173" s="22" t="s">
        <v>182</v>
      </c>
      <c r="AU173" s="22" t="s">
        <v>141</v>
      </c>
      <c r="AY173" s="22" t="s">
        <v>180</v>
      </c>
      <c r="BE173" s="108">
        <f>IF(U173="základní",N173,0)</f>
        <v>0</v>
      </c>
      <c r="BF173" s="108">
        <f>IF(U173="snížená",N173,0)</f>
        <v>0</v>
      </c>
      <c r="BG173" s="108">
        <f>IF(U173="zákl. přenesená",N173,0)</f>
        <v>0</v>
      </c>
      <c r="BH173" s="108">
        <f>IF(U173="sníž. přenesená",N173,0)</f>
        <v>0</v>
      </c>
      <c r="BI173" s="108">
        <f>IF(U173="nulová",N173,0)</f>
        <v>0</v>
      </c>
      <c r="BJ173" s="22" t="s">
        <v>107</v>
      </c>
      <c r="BK173" s="108">
        <f>ROUND(L173*K173,2)</f>
        <v>0</v>
      </c>
      <c r="BL173" s="22" t="s">
        <v>327</v>
      </c>
      <c r="BM173" s="22" t="s">
        <v>787</v>
      </c>
    </row>
    <row r="174" spans="2:65" s="1" customFormat="1" ht="16.5" customHeight="1">
      <c r="B174" s="131"/>
      <c r="C174" s="160" t="s">
        <v>252</v>
      </c>
      <c r="D174" s="160" t="s">
        <v>182</v>
      </c>
      <c r="E174" s="161" t="s">
        <v>788</v>
      </c>
      <c r="F174" s="405" t="s">
        <v>789</v>
      </c>
      <c r="G174" s="405"/>
      <c r="H174" s="405"/>
      <c r="I174" s="405"/>
      <c r="J174" s="162" t="s">
        <v>183</v>
      </c>
      <c r="K174" s="163">
        <v>1</v>
      </c>
      <c r="L174" s="406">
        <v>0</v>
      </c>
      <c r="M174" s="406"/>
      <c r="N174" s="407">
        <f>ROUND(L174*K174,2)</f>
        <v>0</v>
      </c>
      <c r="O174" s="407"/>
      <c r="P174" s="407"/>
      <c r="Q174" s="407"/>
      <c r="R174" s="134"/>
      <c r="T174" s="164" t="s">
        <v>26</v>
      </c>
      <c r="U174" s="47" t="s">
        <v>64</v>
      </c>
      <c r="V174" s="39"/>
      <c r="W174" s="165">
        <f>V174*K174</f>
        <v>0</v>
      </c>
      <c r="X174" s="165">
        <v>0</v>
      </c>
      <c r="Y174" s="165">
        <f>X174*K174</f>
        <v>0</v>
      </c>
      <c r="Z174" s="165">
        <v>0</v>
      </c>
      <c r="AA174" s="166">
        <f>Z174*K174</f>
        <v>0</v>
      </c>
      <c r="AR174" s="22" t="s">
        <v>327</v>
      </c>
      <c r="AT174" s="22" t="s">
        <v>182</v>
      </c>
      <c r="AU174" s="22" t="s">
        <v>141</v>
      </c>
      <c r="AY174" s="22" t="s">
        <v>180</v>
      </c>
      <c r="BE174" s="108">
        <f>IF(U174="základní",N174,0)</f>
        <v>0</v>
      </c>
      <c r="BF174" s="108">
        <f>IF(U174="snížená",N174,0)</f>
        <v>0</v>
      </c>
      <c r="BG174" s="108">
        <f>IF(U174="zákl. přenesená",N174,0)</f>
        <v>0</v>
      </c>
      <c r="BH174" s="108">
        <f>IF(U174="sníž. přenesená",N174,0)</f>
        <v>0</v>
      </c>
      <c r="BI174" s="108">
        <f>IF(U174="nulová",N174,0)</f>
        <v>0</v>
      </c>
      <c r="BJ174" s="22" t="s">
        <v>107</v>
      </c>
      <c r="BK174" s="108">
        <f>ROUND(L174*K174,2)</f>
        <v>0</v>
      </c>
      <c r="BL174" s="22" t="s">
        <v>327</v>
      </c>
      <c r="BM174" s="22" t="s">
        <v>790</v>
      </c>
    </row>
    <row r="175" spans="2:63" s="1" customFormat="1" ht="49.5" customHeight="1">
      <c r="B175" s="38"/>
      <c r="C175" s="39"/>
      <c r="D175" s="151" t="s">
        <v>295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423">
        <f>BK175</f>
        <v>0</v>
      </c>
      <c r="O175" s="424"/>
      <c r="P175" s="424"/>
      <c r="Q175" s="424"/>
      <c r="R175" s="40"/>
      <c r="T175" s="202"/>
      <c r="U175" s="59"/>
      <c r="V175" s="59"/>
      <c r="W175" s="59"/>
      <c r="X175" s="59"/>
      <c r="Y175" s="59"/>
      <c r="Z175" s="59"/>
      <c r="AA175" s="61"/>
      <c r="AT175" s="22" t="s">
        <v>98</v>
      </c>
      <c r="AU175" s="22" t="s">
        <v>99</v>
      </c>
      <c r="AY175" s="22" t="s">
        <v>296</v>
      </c>
      <c r="BK175" s="108">
        <v>0</v>
      </c>
    </row>
    <row r="176" spans="2:18" s="1" customFormat="1" ht="6.75" customHeight="1">
      <c r="B176" s="6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4"/>
    </row>
  </sheetData>
  <sheetProtection/>
  <mergeCells count="217">
    <mergeCell ref="N164:Q164"/>
    <mergeCell ref="N170:Q170"/>
    <mergeCell ref="F169:I169"/>
    <mergeCell ref="L169:M169"/>
    <mergeCell ref="N169:Q169"/>
    <mergeCell ref="F168:I168"/>
    <mergeCell ref="L168:M168"/>
    <mergeCell ref="N168:Q168"/>
    <mergeCell ref="H1:K1"/>
    <mergeCell ref="S2:AC2"/>
    <mergeCell ref="F173:I173"/>
    <mergeCell ref="L173:M173"/>
    <mergeCell ref="N173:Q173"/>
    <mergeCell ref="N121:Q121"/>
    <mergeCell ref="N122:Q122"/>
    <mergeCell ref="N123:Q123"/>
    <mergeCell ref="N134:Q134"/>
    <mergeCell ref="N150:Q150"/>
    <mergeCell ref="F165:I165"/>
    <mergeCell ref="L165:M165"/>
    <mergeCell ref="N165:Q165"/>
    <mergeCell ref="N175:Q175"/>
    <mergeCell ref="F174:I174"/>
    <mergeCell ref="L174:M174"/>
    <mergeCell ref="N174:Q174"/>
    <mergeCell ref="F172:I172"/>
    <mergeCell ref="L172:M172"/>
    <mergeCell ref="N172:Q172"/>
    <mergeCell ref="F166:I166"/>
    <mergeCell ref="L166:M166"/>
    <mergeCell ref="N166:Q166"/>
    <mergeCell ref="F167:I167"/>
    <mergeCell ref="L167:M167"/>
    <mergeCell ref="N167:Q167"/>
    <mergeCell ref="F171:I171"/>
    <mergeCell ref="L171:M171"/>
    <mergeCell ref="N171:Q171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49:I149"/>
    <mergeCell ref="L149:M149"/>
    <mergeCell ref="N149:Q149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M117:Q117"/>
    <mergeCell ref="M118:Q118"/>
    <mergeCell ref="F120:I120"/>
    <mergeCell ref="L120:M120"/>
    <mergeCell ref="N120:Q120"/>
    <mergeCell ref="C110:Q110"/>
    <mergeCell ref="F112:P112"/>
    <mergeCell ref="F113:P113"/>
    <mergeCell ref="M115:P115"/>
    <mergeCell ref="D101:H101"/>
    <mergeCell ref="N101:Q101"/>
    <mergeCell ref="N102:Q102"/>
    <mergeCell ref="L104:Q104"/>
    <mergeCell ref="D99:H99"/>
    <mergeCell ref="N99:Q99"/>
    <mergeCell ref="D100:H100"/>
    <mergeCell ref="N100:Q100"/>
    <mergeCell ref="D97:H97"/>
    <mergeCell ref="N97:Q97"/>
    <mergeCell ref="D98:H98"/>
    <mergeCell ref="N98:Q98"/>
    <mergeCell ref="N92:Q92"/>
    <mergeCell ref="N93:Q93"/>
    <mergeCell ref="N94:Q94"/>
    <mergeCell ref="N96:Q96"/>
    <mergeCell ref="N88:Q88"/>
    <mergeCell ref="N89:Q89"/>
    <mergeCell ref="N90:Q90"/>
    <mergeCell ref="N91:Q91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5"/>
  <sheetViews>
    <sheetView showGridLines="0" zoomScalePageLayoutView="0" workbookViewId="0" topLeftCell="A1">
      <pane ySplit="1" topLeftCell="BM100" activePane="bottomLeft" state="frozen"/>
      <selection pane="topLeft" activeCell="A1" sqref="A1"/>
      <selection pane="bottomLeft" activeCell="AD122" sqref="AD12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22</v>
      </c>
      <c r="E1" s="15"/>
      <c r="F1" s="17" t="s">
        <v>136</v>
      </c>
      <c r="G1" s="17"/>
      <c r="H1" s="425" t="s">
        <v>137</v>
      </c>
      <c r="I1" s="425"/>
      <c r="J1" s="425"/>
      <c r="K1" s="425"/>
      <c r="L1" s="17" t="s">
        <v>138</v>
      </c>
      <c r="M1" s="15"/>
      <c r="N1" s="15"/>
      <c r="O1" s="16" t="s">
        <v>139</v>
      </c>
      <c r="P1" s="15"/>
      <c r="Q1" s="15"/>
      <c r="R1" s="15"/>
      <c r="S1" s="17" t="s">
        <v>140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359" t="s">
        <v>28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S2" s="349" t="s">
        <v>29</v>
      </c>
      <c r="T2" s="350"/>
      <c r="U2" s="350"/>
      <c r="V2" s="350"/>
      <c r="W2" s="350"/>
      <c r="X2" s="350"/>
      <c r="Y2" s="350"/>
      <c r="Z2" s="350"/>
      <c r="AA2" s="350"/>
      <c r="AB2" s="350"/>
      <c r="AC2" s="350"/>
      <c r="AT2" s="22" t="s">
        <v>126</v>
      </c>
    </row>
    <row r="3" spans="2:46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141</v>
      </c>
    </row>
    <row r="4" spans="2:46" ht="36.75" customHeight="1">
      <c r="B4" s="26"/>
      <c r="C4" s="361" t="s">
        <v>142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27"/>
      <c r="T4" s="21" t="s">
        <v>34</v>
      </c>
      <c r="AT4" s="22" t="s">
        <v>27</v>
      </c>
    </row>
    <row r="5" spans="2:18" ht="6.7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4.75" customHeight="1">
      <c r="B6" s="26"/>
      <c r="C6" s="29"/>
      <c r="D6" s="33" t="s">
        <v>40</v>
      </c>
      <c r="E6" s="29"/>
      <c r="F6" s="384" t="str">
        <f>'Rekapitulace stavby'!K6</f>
        <v>Komunitní centrum Hloubětínská 55 - INTERIÉR</v>
      </c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29"/>
      <c r="R6" s="27"/>
    </row>
    <row r="7" spans="2:18" s="1" customFormat="1" ht="32.25" customHeight="1">
      <c r="B7" s="38"/>
      <c r="C7" s="39"/>
      <c r="D7" s="32" t="s">
        <v>143</v>
      </c>
      <c r="E7" s="39"/>
      <c r="F7" s="367" t="s">
        <v>791</v>
      </c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9"/>
      <c r="R7" s="40"/>
    </row>
    <row r="8" spans="2:18" s="1" customFormat="1" ht="14.25" customHeight="1">
      <c r="B8" s="38"/>
      <c r="C8" s="39"/>
      <c r="D8" s="33" t="s">
        <v>42</v>
      </c>
      <c r="E8" s="39"/>
      <c r="F8" s="31" t="s">
        <v>26</v>
      </c>
      <c r="G8" s="39"/>
      <c r="H8" s="39"/>
      <c r="I8" s="39"/>
      <c r="J8" s="39"/>
      <c r="K8" s="39"/>
      <c r="L8" s="39"/>
      <c r="M8" s="33" t="s">
        <v>43</v>
      </c>
      <c r="N8" s="39"/>
      <c r="O8" s="31" t="s">
        <v>26</v>
      </c>
      <c r="P8" s="39"/>
      <c r="Q8" s="39"/>
      <c r="R8" s="40"/>
    </row>
    <row r="9" spans="2:18" s="1" customFormat="1" ht="14.25" customHeight="1">
      <c r="B9" s="38"/>
      <c r="C9" s="39"/>
      <c r="D9" s="33" t="s">
        <v>44</v>
      </c>
      <c r="E9" s="39"/>
      <c r="F9" s="31" t="s">
        <v>45</v>
      </c>
      <c r="G9" s="39"/>
      <c r="H9" s="39"/>
      <c r="I9" s="39"/>
      <c r="J9" s="39"/>
      <c r="K9" s="39"/>
      <c r="L9" s="39"/>
      <c r="M9" s="33" t="s">
        <v>46</v>
      </c>
      <c r="N9" s="39"/>
      <c r="O9" s="387" t="str">
        <f>'Rekapitulace stavby'!AN8</f>
        <v>18. 4. 2018</v>
      </c>
      <c r="P9" s="388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48</v>
      </c>
      <c r="E11" s="39"/>
      <c r="F11" s="39"/>
      <c r="G11" s="39"/>
      <c r="H11" s="39"/>
      <c r="I11" s="39"/>
      <c r="J11" s="39"/>
      <c r="K11" s="39"/>
      <c r="L11" s="39"/>
      <c r="M11" s="33" t="s">
        <v>49</v>
      </c>
      <c r="N11" s="39"/>
      <c r="O11" s="365" t="s">
        <v>26</v>
      </c>
      <c r="P11" s="365"/>
      <c r="Q11" s="39"/>
      <c r="R11" s="40"/>
    </row>
    <row r="12" spans="2:18" s="1" customFormat="1" ht="18" customHeight="1">
      <c r="B12" s="38"/>
      <c r="C12" s="39"/>
      <c r="D12" s="39"/>
      <c r="E12" s="31" t="s">
        <v>50</v>
      </c>
      <c r="F12" s="39"/>
      <c r="G12" s="39"/>
      <c r="H12" s="39"/>
      <c r="I12" s="39"/>
      <c r="J12" s="39"/>
      <c r="K12" s="39"/>
      <c r="L12" s="39"/>
      <c r="M12" s="33" t="s">
        <v>51</v>
      </c>
      <c r="N12" s="39"/>
      <c r="O12" s="365" t="s">
        <v>26</v>
      </c>
      <c r="P12" s="365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52</v>
      </c>
      <c r="E14" s="39"/>
      <c r="F14" s="39"/>
      <c r="G14" s="39"/>
      <c r="H14" s="39"/>
      <c r="I14" s="39"/>
      <c r="J14" s="39"/>
      <c r="K14" s="39"/>
      <c r="L14" s="39"/>
      <c r="M14" s="33" t="s">
        <v>49</v>
      </c>
      <c r="N14" s="39"/>
      <c r="O14" s="389" t="str">
        <f>IF('Rekapitulace stavby'!AN13="","",'Rekapitulace stavby'!AN13)</f>
        <v>Vyplň údaj</v>
      </c>
      <c r="P14" s="365"/>
      <c r="Q14" s="39"/>
      <c r="R14" s="40"/>
    </row>
    <row r="15" spans="2:18" s="1" customFormat="1" ht="18" customHeight="1">
      <c r="B15" s="38"/>
      <c r="C15" s="39"/>
      <c r="D15" s="39"/>
      <c r="E15" s="389" t="str">
        <f>IF('Rekapitulace stavby'!E14="","",'Rekapitulace stavby'!E14)</f>
        <v>Vyplň údaj</v>
      </c>
      <c r="F15" s="390"/>
      <c r="G15" s="390"/>
      <c r="H15" s="390"/>
      <c r="I15" s="390"/>
      <c r="J15" s="390"/>
      <c r="K15" s="390"/>
      <c r="L15" s="390"/>
      <c r="M15" s="33" t="s">
        <v>51</v>
      </c>
      <c r="N15" s="39"/>
      <c r="O15" s="389" t="str">
        <f>IF('Rekapitulace stavby'!AN14="","",'Rekapitulace stavby'!AN14)</f>
        <v>Vyplň údaj</v>
      </c>
      <c r="P15" s="365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54</v>
      </c>
      <c r="E17" s="39"/>
      <c r="F17" s="39"/>
      <c r="G17" s="39"/>
      <c r="H17" s="39"/>
      <c r="I17" s="39"/>
      <c r="J17" s="39"/>
      <c r="K17" s="39"/>
      <c r="L17" s="39"/>
      <c r="M17" s="33" t="s">
        <v>49</v>
      </c>
      <c r="N17" s="39"/>
      <c r="O17" s="365" t="s">
        <v>26</v>
      </c>
      <c r="P17" s="365"/>
      <c r="Q17" s="39"/>
      <c r="R17" s="40"/>
    </row>
    <row r="18" spans="2:18" s="1" customFormat="1" ht="18" customHeight="1">
      <c r="B18" s="38"/>
      <c r="C18" s="39"/>
      <c r="D18" s="39"/>
      <c r="E18" s="31" t="s">
        <v>55</v>
      </c>
      <c r="F18" s="39"/>
      <c r="G18" s="39"/>
      <c r="H18" s="39"/>
      <c r="I18" s="39"/>
      <c r="J18" s="39"/>
      <c r="K18" s="39"/>
      <c r="L18" s="39"/>
      <c r="M18" s="33" t="s">
        <v>51</v>
      </c>
      <c r="N18" s="39"/>
      <c r="O18" s="365" t="s">
        <v>26</v>
      </c>
      <c r="P18" s="365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57</v>
      </c>
      <c r="E20" s="39"/>
      <c r="F20" s="39"/>
      <c r="G20" s="39"/>
      <c r="H20" s="39"/>
      <c r="I20" s="39"/>
      <c r="J20" s="39"/>
      <c r="K20" s="39"/>
      <c r="L20" s="39"/>
      <c r="M20" s="33" t="s">
        <v>49</v>
      </c>
      <c r="N20" s="39"/>
      <c r="O20" s="365" t="s">
        <v>26</v>
      </c>
      <c r="P20" s="365"/>
      <c r="Q20" s="39"/>
      <c r="R20" s="40"/>
    </row>
    <row r="21" spans="2:18" s="1" customFormat="1" ht="18" customHeight="1">
      <c r="B21" s="38"/>
      <c r="C21" s="39"/>
      <c r="D21" s="39"/>
      <c r="E21" s="31" t="s">
        <v>58</v>
      </c>
      <c r="F21" s="39"/>
      <c r="G21" s="39"/>
      <c r="H21" s="39"/>
      <c r="I21" s="39"/>
      <c r="J21" s="39"/>
      <c r="K21" s="39"/>
      <c r="L21" s="39"/>
      <c r="M21" s="33" t="s">
        <v>51</v>
      </c>
      <c r="N21" s="39"/>
      <c r="O21" s="365" t="s">
        <v>26</v>
      </c>
      <c r="P21" s="365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59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370" t="s">
        <v>26</v>
      </c>
      <c r="F24" s="370"/>
      <c r="G24" s="370"/>
      <c r="H24" s="370"/>
      <c r="I24" s="370"/>
      <c r="J24" s="370"/>
      <c r="K24" s="370"/>
      <c r="L24" s="370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145</v>
      </c>
      <c r="E27" s="39"/>
      <c r="F27" s="39"/>
      <c r="G27" s="39"/>
      <c r="H27" s="39"/>
      <c r="I27" s="39"/>
      <c r="J27" s="39"/>
      <c r="K27" s="39"/>
      <c r="L27" s="39"/>
      <c r="M27" s="371">
        <f>N88</f>
        <v>0</v>
      </c>
      <c r="N27" s="371"/>
      <c r="O27" s="371"/>
      <c r="P27" s="371"/>
      <c r="Q27" s="39"/>
      <c r="R27" s="40"/>
    </row>
    <row r="28" spans="2:18" s="1" customFormat="1" ht="14.25" customHeight="1">
      <c r="B28" s="38"/>
      <c r="C28" s="39"/>
      <c r="D28" s="37" t="s">
        <v>130</v>
      </c>
      <c r="E28" s="39"/>
      <c r="F28" s="39"/>
      <c r="G28" s="39"/>
      <c r="H28" s="39"/>
      <c r="I28" s="39"/>
      <c r="J28" s="39"/>
      <c r="K28" s="39"/>
      <c r="L28" s="39"/>
      <c r="M28" s="371">
        <f>N93</f>
        <v>0</v>
      </c>
      <c r="N28" s="371"/>
      <c r="O28" s="371"/>
      <c r="P28" s="371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62</v>
      </c>
      <c r="E30" s="39"/>
      <c r="F30" s="39"/>
      <c r="G30" s="39"/>
      <c r="H30" s="39"/>
      <c r="I30" s="39"/>
      <c r="J30" s="39"/>
      <c r="K30" s="39"/>
      <c r="L30" s="39"/>
      <c r="M30" s="391">
        <f>ROUND(M27+M28,2)</f>
        <v>0</v>
      </c>
      <c r="N30" s="386"/>
      <c r="O30" s="386"/>
      <c r="P30" s="386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63</v>
      </c>
      <c r="E32" s="45" t="s">
        <v>64</v>
      </c>
      <c r="F32" s="46">
        <v>0.21</v>
      </c>
      <c r="G32" s="119" t="s">
        <v>65</v>
      </c>
      <c r="H32" s="392">
        <f>(SUM(BE93:BE100)+SUM(BE118:BE123))</f>
        <v>0</v>
      </c>
      <c r="I32" s="386"/>
      <c r="J32" s="386"/>
      <c r="K32" s="39"/>
      <c r="L32" s="39"/>
      <c r="M32" s="392">
        <f>ROUND((SUM(BE93:BE100)+SUM(BE118:BE123)),2)*F32</f>
        <v>0</v>
      </c>
      <c r="N32" s="386"/>
      <c r="O32" s="386"/>
      <c r="P32" s="386"/>
      <c r="Q32" s="39"/>
      <c r="R32" s="40"/>
    </row>
    <row r="33" spans="2:18" s="1" customFormat="1" ht="14.25" customHeight="1">
      <c r="B33" s="38"/>
      <c r="C33" s="39"/>
      <c r="D33" s="39"/>
      <c r="E33" s="45" t="s">
        <v>66</v>
      </c>
      <c r="F33" s="46">
        <v>0.15</v>
      </c>
      <c r="G33" s="119" t="s">
        <v>65</v>
      </c>
      <c r="H33" s="392">
        <f>(SUM(BF93:BF100)+SUM(BF118:BF123))</f>
        <v>0</v>
      </c>
      <c r="I33" s="386"/>
      <c r="J33" s="386"/>
      <c r="K33" s="39"/>
      <c r="L33" s="39"/>
      <c r="M33" s="392">
        <f>ROUND((SUM(BF93:BF100)+SUM(BF118:BF123)),2)*F33</f>
        <v>0</v>
      </c>
      <c r="N33" s="386"/>
      <c r="O33" s="386"/>
      <c r="P33" s="386"/>
      <c r="Q33" s="39"/>
      <c r="R33" s="40"/>
    </row>
    <row r="34" spans="2:18" s="1" customFormat="1" ht="14.25" customHeight="1" hidden="1">
      <c r="B34" s="38"/>
      <c r="C34" s="39"/>
      <c r="D34" s="39"/>
      <c r="E34" s="45" t="s">
        <v>67</v>
      </c>
      <c r="F34" s="46">
        <v>0.21</v>
      </c>
      <c r="G34" s="119" t="s">
        <v>65</v>
      </c>
      <c r="H34" s="392">
        <f>(SUM(BG93:BG100)+SUM(BG118:BG123))</f>
        <v>0</v>
      </c>
      <c r="I34" s="386"/>
      <c r="J34" s="386"/>
      <c r="K34" s="39"/>
      <c r="L34" s="39"/>
      <c r="M34" s="392">
        <v>0</v>
      </c>
      <c r="N34" s="386"/>
      <c r="O34" s="386"/>
      <c r="P34" s="386"/>
      <c r="Q34" s="39"/>
      <c r="R34" s="40"/>
    </row>
    <row r="35" spans="2:18" s="1" customFormat="1" ht="14.25" customHeight="1" hidden="1">
      <c r="B35" s="38"/>
      <c r="C35" s="39"/>
      <c r="D35" s="39"/>
      <c r="E35" s="45" t="s">
        <v>68</v>
      </c>
      <c r="F35" s="46">
        <v>0.15</v>
      </c>
      <c r="G35" s="119" t="s">
        <v>65</v>
      </c>
      <c r="H35" s="392">
        <f>(SUM(BH93:BH100)+SUM(BH118:BH123))</f>
        <v>0</v>
      </c>
      <c r="I35" s="386"/>
      <c r="J35" s="386"/>
      <c r="K35" s="39"/>
      <c r="L35" s="39"/>
      <c r="M35" s="392">
        <v>0</v>
      </c>
      <c r="N35" s="386"/>
      <c r="O35" s="386"/>
      <c r="P35" s="386"/>
      <c r="Q35" s="39"/>
      <c r="R35" s="40"/>
    </row>
    <row r="36" spans="2:18" s="1" customFormat="1" ht="14.25" customHeight="1" hidden="1">
      <c r="B36" s="38"/>
      <c r="C36" s="39"/>
      <c r="D36" s="39"/>
      <c r="E36" s="45" t="s">
        <v>69</v>
      </c>
      <c r="F36" s="46">
        <v>0</v>
      </c>
      <c r="G36" s="119" t="s">
        <v>65</v>
      </c>
      <c r="H36" s="392">
        <f>(SUM(BI93:BI100)+SUM(BI118:BI123))</f>
        <v>0</v>
      </c>
      <c r="I36" s="386"/>
      <c r="J36" s="386"/>
      <c r="K36" s="39"/>
      <c r="L36" s="39"/>
      <c r="M36" s="392">
        <v>0</v>
      </c>
      <c r="N36" s="386"/>
      <c r="O36" s="386"/>
      <c r="P36" s="386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70</v>
      </c>
      <c r="E38" s="51"/>
      <c r="F38" s="51"/>
      <c r="G38" s="120" t="s">
        <v>71</v>
      </c>
      <c r="H38" s="52" t="s">
        <v>72</v>
      </c>
      <c r="I38" s="51"/>
      <c r="J38" s="51"/>
      <c r="K38" s="51"/>
      <c r="L38" s="379">
        <f>SUM(M30:M36)</f>
        <v>0</v>
      </c>
      <c r="M38" s="379"/>
      <c r="N38" s="379"/>
      <c r="O38" s="379"/>
      <c r="P38" s="393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73</v>
      </c>
      <c r="E50" s="54"/>
      <c r="F50" s="54"/>
      <c r="G50" s="54"/>
      <c r="H50" s="55"/>
      <c r="I50" s="39"/>
      <c r="J50" s="53" t="s">
        <v>74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75</v>
      </c>
      <c r="E59" s="59"/>
      <c r="F59" s="59"/>
      <c r="G59" s="60" t="s">
        <v>76</v>
      </c>
      <c r="H59" s="61"/>
      <c r="I59" s="39"/>
      <c r="J59" s="58" t="s">
        <v>75</v>
      </c>
      <c r="K59" s="59"/>
      <c r="L59" s="59"/>
      <c r="M59" s="59"/>
      <c r="N59" s="60" t="s">
        <v>76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77</v>
      </c>
      <c r="E61" s="54"/>
      <c r="F61" s="54"/>
      <c r="G61" s="54"/>
      <c r="H61" s="55"/>
      <c r="I61" s="39"/>
      <c r="J61" s="53" t="s">
        <v>78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75</v>
      </c>
      <c r="E70" s="59"/>
      <c r="F70" s="59"/>
      <c r="G70" s="60" t="s">
        <v>76</v>
      </c>
      <c r="H70" s="61"/>
      <c r="I70" s="39"/>
      <c r="J70" s="58" t="s">
        <v>75</v>
      </c>
      <c r="K70" s="59"/>
      <c r="L70" s="59"/>
      <c r="M70" s="59"/>
      <c r="N70" s="60" t="s">
        <v>76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361" t="s">
        <v>146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40</v>
      </c>
      <c r="D78" s="39"/>
      <c r="E78" s="39"/>
      <c r="F78" s="384" t="str">
        <f>F6</f>
        <v>Komunitní centrum Hloubětínská 55 - INTERIÉR</v>
      </c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9"/>
      <c r="R78" s="40"/>
    </row>
    <row r="79" spans="2:18" s="1" customFormat="1" ht="36.75" customHeight="1">
      <c r="B79" s="38"/>
      <c r="C79" s="72" t="s">
        <v>143</v>
      </c>
      <c r="D79" s="39"/>
      <c r="E79" s="39"/>
      <c r="F79" s="351" t="str">
        <f>F7</f>
        <v>G - Grafický orientační systém, závěsný systém pro výstavy</v>
      </c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44</v>
      </c>
      <c r="D81" s="39"/>
      <c r="E81" s="39"/>
      <c r="F81" s="31" t="str">
        <f>F9</f>
        <v>Hloubětínská 55, Praha 14</v>
      </c>
      <c r="G81" s="39"/>
      <c r="H81" s="39"/>
      <c r="I81" s="39"/>
      <c r="J81" s="39"/>
      <c r="K81" s="33" t="s">
        <v>46</v>
      </c>
      <c r="L81" s="39"/>
      <c r="M81" s="388" t="str">
        <f>IF(O9="","",O9)</f>
        <v>18. 4. 2018</v>
      </c>
      <c r="N81" s="388"/>
      <c r="O81" s="388"/>
      <c r="P81" s="388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48</v>
      </c>
      <c r="D83" s="39"/>
      <c r="E83" s="39"/>
      <c r="F83" s="31" t="str">
        <f>E12</f>
        <v>Městská část Praha 14</v>
      </c>
      <c r="G83" s="39"/>
      <c r="H83" s="39"/>
      <c r="I83" s="39"/>
      <c r="J83" s="39"/>
      <c r="K83" s="33" t="s">
        <v>54</v>
      </c>
      <c r="L83" s="39"/>
      <c r="M83" s="365" t="str">
        <f>E18</f>
        <v>Ing. arch. Petr Synovec</v>
      </c>
      <c r="N83" s="365"/>
      <c r="O83" s="365"/>
      <c r="P83" s="365"/>
      <c r="Q83" s="365"/>
      <c r="R83" s="40"/>
    </row>
    <row r="84" spans="2:18" s="1" customFormat="1" ht="14.25" customHeight="1">
      <c r="B84" s="38"/>
      <c r="C84" s="33" t="s">
        <v>52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57</v>
      </c>
      <c r="L84" s="39"/>
      <c r="M84" s="365" t="str">
        <f>E21</f>
        <v>Ing. Rostislav Živný</v>
      </c>
      <c r="N84" s="365"/>
      <c r="O84" s="365"/>
      <c r="P84" s="365"/>
      <c r="Q84" s="365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394" t="s">
        <v>147</v>
      </c>
      <c r="D86" s="395"/>
      <c r="E86" s="395"/>
      <c r="F86" s="395"/>
      <c r="G86" s="395"/>
      <c r="H86" s="49"/>
      <c r="I86" s="49"/>
      <c r="J86" s="49"/>
      <c r="K86" s="49"/>
      <c r="L86" s="49"/>
      <c r="M86" s="49"/>
      <c r="N86" s="394" t="s">
        <v>148</v>
      </c>
      <c r="O86" s="395"/>
      <c r="P86" s="395"/>
      <c r="Q86" s="3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149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56">
        <f>N118</f>
        <v>0</v>
      </c>
      <c r="O88" s="396"/>
      <c r="P88" s="396"/>
      <c r="Q88" s="396"/>
      <c r="R88" s="40"/>
      <c r="AU88" s="22" t="s">
        <v>150</v>
      </c>
    </row>
    <row r="89" spans="2:18" s="6" customFormat="1" ht="24.75" customHeight="1">
      <c r="B89" s="122"/>
      <c r="C89" s="123"/>
      <c r="D89" s="124" t="s">
        <v>792</v>
      </c>
      <c r="E89" s="123"/>
      <c r="F89" s="123"/>
      <c r="G89" s="123"/>
      <c r="H89" s="123"/>
      <c r="I89" s="123"/>
      <c r="J89" s="123"/>
      <c r="K89" s="123"/>
      <c r="L89" s="123"/>
      <c r="M89" s="123"/>
      <c r="N89" s="397">
        <f>N119</f>
        <v>0</v>
      </c>
      <c r="O89" s="398"/>
      <c r="P89" s="398"/>
      <c r="Q89" s="398"/>
      <c r="R89" s="125"/>
    </row>
    <row r="90" spans="2:18" s="7" customFormat="1" ht="19.5" customHeight="1">
      <c r="B90" s="126"/>
      <c r="C90" s="127"/>
      <c r="D90" s="104" t="s">
        <v>793</v>
      </c>
      <c r="E90" s="127"/>
      <c r="F90" s="127"/>
      <c r="G90" s="127"/>
      <c r="H90" s="127"/>
      <c r="I90" s="127"/>
      <c r="J90" s="127"/>
      <c r="K90" s="127"/>
      <c r="L90" s="127"/>
      <c r="M90" s="127"/>
      <c r="N90" s="347">
        <f>N120</f>
        <v>0</v>
      </c>
      <c r="O90" s="399"/>
      <c r="P90" s="399"/>
      <c r="Q90" s="399"/>
      <c r="R90" s="128"/>
    </row>
    <row r="91" spans="2:18" s="7" customFormat="1" ht="19.5" customHeight="1">
      <c r="B91" s="126"/>
      <c r="C91" s="127"/>
      <c r="D91" s="104" t="s">
        <v>794</v>
      </c>
      <c r="E91" s="127"/>
      <c r="F91" s="127"/>
      <c r="G91" s="127"/>
      <c r="H91" s="127"/>
      <c r="I91" s="127"/>
      <c r="J91" s="127"/>
      <c r="K91" s="127"/>
      <c r="L91" s="127"/>
      <c r="M91" s="127"/>
      <c r="N91" s="347">
        <f>N122</f>
        <v>0</v>
      </c>
      <c r="O91" s="399"/>
      <c r="P91" s="399"/>
      <c r="Q91" s="399"/>
      <c r="R91" s="128"/>
    </row>
    <row r="92" spans="2:18" s="1" customFormat="1" ht="21.75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</row>
    <row r="93" spans="2:21" s="1" customFormat="1" ht="29.25" customHeight="1">
      <c r="B93" s="38"/>
      <c r="C93" s="121" t="s">
        <v>157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6">
        <f>ROUND(N94+N95+N96+N97+N98+N99,2)</f>
        <v>0</v>
      </c>
      <c r="O93" s="400"/>
      <c r="P93" s="400"/>
      <c r="Q93" s="400"/>
      <c r="R93" s="40"/>
      <c r="T93" s="129"/>
      <c r="U93" s="130" t="s">
        <v>63</v>
      </c>
    </row>
    <row r="94" spans="2:65" s="1" customFormat="1" ht="18" customHeight="1">
      <c r="B94" s="131"/>
      <c r="C94" s="132"/>
      <c r="D94" s="344" t="s">
        <v>158</v>
      </c>
      <c r="E94" s="401"/>
      <c r="F94" s="401"/>
      <c r="G94" s="401"/>
      <c r="H94" s="401"/>
      <c r="I94" s="132"/>
      <c r="J94" s="132"/>
      <c r="K94" s="132"/>
      <c r="L94" s="132"/>
      <c r="M94" s="132"/>
      <c r="N94" s="346">
        <f>ROUND(N88*T94,2)</f>
        <v>0</v>
      </c>
      <c r="O94" s="402"/>
      <c r="P94" s="402"/>
      <c r="Q94" s="402"/>
      <c r="R94" s="134"/>
      <c r="S94" s="135"/>
      <c r="T94" s="136"/>
      <c r="U94" s="137" t="s">
        <v>64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8" t="s">
        <v>159</v>
      </c>
      <c r="AZ94" s="135"/>
      <c r="BA94" s="135"/>
      <c r="BB94" s="135"/>
      <c r="BC94" s="135"/>
      <c r="BD94" s="135"/>
      <c r="BE94" s="139">
        <f aca="true" t="shared" si="0" ref="BE94:BE99">IF(U94="základní",N94,0)</f>
        <v>0</v>
      </c>
      <c r="BF94" s="139">
        <f aca="true" t="shared" si="1" ref="BF94:BF99">IF(U94="snížená",N94,0)</f>
        <v>0</v>
      </c>
      <c r="BG94" s="139">
        <f aca="true" t="shared" si="2" ref="BG94:BG99">IF(U94="zákl. přenesená",N94,0)</f>
        <v>0</v>
      </c>
      <c r="BH94" s="139">
        <f aca="true" t="shared" si="3" ref="BH94:BH99">IF(U94="sníž. přenesená",N94,0)</f>
        <v>0</v>
      </c>
      <c r="BI94" s="139">
        <f aca="true" t="shared" si="4" ref="BI94:BI99">IF(U94="nulová",N94,0)</f>
        <v>0</v>
      </c>
      <c r="BJ94" s="138" t="s">
        <v>107</v>
      </c>
      <c r="BK94" s="135"/>
      <c r="BL94" s="135"/>
      <c r="BM94" s="135"/>
    </row>
    <row r="95" spans="2:65" s="1" customFormat="1" ht="18" customHeight="1">
      <c r="B95" s="131"/>
      <c r="C95" s="132"/>
      <c r="D95" s="344" t="s">
        <v>322</v>
      </c>
      <c r="E95" s="401"/>
      <c r="F95" s="401"/>
      <c r="G95" s="401"/>
      <c r="H95" s="401"/>
      <c r="I95" s="132"/>
      <c r="J95" s="132"/>
      <c r="K95" s="132"/>
      <c r="L95" s="132"/>
      <c r="M95" s="132"/>
      <c r="N95" s="346">
        <f>ROUND(N88*T95,2)</f>
        <v>0</v>
      </c>
      <c r="O95" s="402"/>
      <c r="P95" s="402"/>
      <c r="Q95" s="402"/>
      <c r="R95" s="134"/>
      <c r="S95" s="135"/>
      <c r="T95" s="136"/>
      <c r="U95" s="137" t="s">
        <v>64</v>
      </c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8" t="s">
        <v>159</v>
      </c>
      <c r="AZ95" s="135"/>
      <c r="BA95" s="135"/>
      <c r="BB95" s="135"/>
      <c r="BC95" s="135"/>
      <c r="BD95" s="135"/>
      <c r="BE95" s="139">
        <f t="shared" si="0"/>
        <v>0</v>
      </c>
      <c r="BF95" s="139">
        <f t="shared" si="1"/>
        <v>0</v>
      </c>
      <c r="BG95" s="139">
        <f t="shared" si="2"/>
        <v>0</v>
      </c>
      <c r="BH95" s="139">
        <f t="shared" si="3"/>
        <v>0</v>
      </c>
      <c r="BI95" s="139">
        <f t="shared" si="4"/>
        <v>0</v>
      </c>
      <c r="BJ95" s="138" t="s">
        <v>107</v>
      </c>
      <c r="BK95" s="135"/>
      <c r="BL95" s="135"/>
      <c r="BM95" s="135"/>
    </row>
    <row r="96" spans="2:65" s="1" customFormat="1" ht="18" customHeight="1">
      <c r="B96" s="131"/>
      <c r="C96" s="132"/>
      <c r="D96" s="344" t="s">
        <v>161</v>
      </c>
      <c r="E96" s="401"/>
      <c r="F96" s="401"/>
      <c r="G96" s="401"/>
      <c r="H96" s="401"/>
      <c r="I96" s="132"/>
      <c r="J96" s="132"/>
      <c r="K96" s="132"/>
      <c r="L96" s="132"/>
      <c r="M96" s="132"/>
      <c r="N96" s="346">
        <f>ROUND(N88*T96,2)</f>
        <v>0</v>
      </c>
      <c r="O96" s="402"/>
      <c r="P96" s="402"/>
      <c r="Q96" s="402"/>
      <c r="R96" s="134"/>
      <c r="S96" s="135"/>
      <c r="T96" s="136"/>
      <c r="U96" s="137" t="s">
        <v>64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8" t="s">
        <v>159</v>
      </c>
      <c r="AZ96" s="135"/>
      <c r="BA96" s="135"/>
      <c r="BB96" s="135"/>
      <c r="BC96" s="135"/>
      <c r="BD96" s="135"/>
      <c r="BE96" s="139">
        <f t="shared" si="0"/>
        <v>0</v>
      </c>
      <c r="BF96" s="139">
        <f t="shared" si="1"/>
        <v>0</v>
      </c>
      <c r="BG96" s="139">
        <f t="shared" si="2"/>
        <v>0</v>
      </c>
      <c r="BH96" s="139">
        <f t="shared" si="3"/>
        <v>0</v>
      </c>
      <c r="BI96" s="139">
        <f t="shared" si="4"/>
        <v>0</v>
      </c>
      <c r="BJ96" s="138" t="s">
        <v>107</v>
      </c>
      <c r="BK96" s="135"/>
      <c r="BL96" s="135"/>
      <c r="BM96" s="135"/>
    </row>
    <row r="97" spans="2:65" s="1" customFormat="1" ht="18" customHeight="1">
      <c r="B97" s="131"/>
      <c r="C97" s="132"/>
      <c r="D97" s="344" t="s">
        <v>162</v>
      </c>
      <c r="E97" s="401"/>
      <c r="F97" s="401"/>
      <c r="G97" s="401"/>
      <c r="H97" s="401"/>
      <c r="I97" s="132"/>
      <c r="J97" s="132"/>
      <c r="K97" s="132"/>
      <c r="L97" s="132"/>
      <c r="M97" s="132"/>
      <c r="N97" s="346">
        <f>ROUND(N88*T97,2)</f>
        <v>0</v>
      </c>
      <c r="O97" s="402"/>
      <c r="P97" s="402"/>
      <c r="Q97" s="402"/>
      <c r="R97" s="134"/>
      <c r="S97" s="135"/>
      <c r="T97" s="136"/>
      <c r="U97" s="137" t="s">
        <v>64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159</v>
      </c>
      <c r="AZ97" s="135"/>
      <c r="BA97" s="135"/>
      <c r="BB97" s="135"/>
      <c r="BC97" s="135"/>
      <c r="BD97" s="135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107</v>
      </c>
      <c r="BK97" s="135"/>
      <c r="BL97" s="135"/>
      <c r="BM97" s="135"/>
    </row>
    <row r="98" spans="2:65" s="1" customFormat="1" ht="18" customHeight="1">
      <c r="B98" s="131"/>
      <c r="C98" s="132"/>
      <c r="D98" s="344" t="s">
        <v>323</v>
      </c>
      <c r="E98" s="401"/>
      <c r="F98" s="401"/>
      <c r="G98" s="401"/>
      <c r="H98" s="401"/>
      <c r="I98" s="132"/>
      <c r="J98" s="132"/>
      <c r="K98" s="132"/>
      <c r="L98" s="132"/>
      <c r="M98" s="132"/>
      <c r="N98" s="346">
        <f>ROUND(N88*T98,2)</f>
        <v>0</v>
      </c>
      <c r="O98" s="402"/>
      <c r="P98" s="402"/>
      <c r="Q98" s="402"/>
      <c r="R98" s="134"/>
      <c r="S98" s="135"/>
      <c r="T98" s="136"/>
      <c r="U98" s="137" t="s">
        <v>64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159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107</v>
      </c>
      <c r="BK98" s="135"/>
      <c r="BL98" s="135"/>
      <c r="BM98" s="135"/>
    </row>
    <row r="99" spans="2:65" s="1" customFormat="1" ht="18" customHeight="1">
      <c r="B99" s="131"/>
      <c r="C99" s="132"/>
      <c r="D99" s="133" t="s">
        <v>164</v>
      </c>
      <c r="E99" s="132"/>
      <c r="F99" s="132"/>
      <c r="G99" s="132"/>
      <c r="H99" s="132"/>
      <c r="I99" s="132"/>
      <c r="J99" s="132"/>
      <c r="K99" s="132"/>
      <c r="L99" s="132"/>
      <c r="M99" s="132"/>
      <c r="N99" s="346">
        <f>ROUND(N88*T99,2)</f>
        <v>0</v>
      </c>
      <c r="O99" s="402"/>
      <c r="P99" s="402"/>
      <c r="Q99" s="402"/>
      <c r="R99" s="134"/>
      <c r="S99" s="135"/>
      <c r="T99" s="140"/>
      <c r="U99" s="141" t="s">
        <v>64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165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107</v>
      </c>
      <c r="BK99" s="135"/>
      <c r="BL99" s="135"/>
      <c r="BM99" s="135"/>
    </row>
    <row r="100" spans="2:18" s="1" customFormat="1" ht="13.5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</row>
    <row r="101" spans="2:18" s="1" customFormat="1" ht="29.25" customHeight="1">
      <c r="B101" s="38"/>
      <c r="C101" s="115" t="s">
        <v>135</v>
      </c>
      <c r="D101" s="49"/>
      <c r="E101" s="49"/>
      <c r="F101" s="49"/>
      <c r="G101" s="49"/>
      <c r="H101" s="49"/>
      <c r="I101" s="49"/>
      <c r="J101" s="49"/>
      <c r="K101" s="49"/>
      <c r="L101" s="348">
        <f>ROUND(SUM(N88+N93),2)</f>
        <v>0</v>
      </c>
      <c r="M101" s="348"/>
      <c r="N101" s="348"/>
      <c r="O101" s="348"/>
      <c r="P101" s="348"/>
      <c r="Q101" s="348"/>
      <c r="R101" s="40"/>
    </row>
    <row r="102" spans="2:18" s="1" customFormat="1" ht="6.7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</row>
    <row r="106" spans="2:18" s="1" customFormat="1" ht="6.75" customHeight="1"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7"/>
    </row>
    <row r="107" spans="2:18" s="1" customFormat="1" ht="36.75" customHeight="1">
      <c r="B107" s="38"/>
      <c r="C107" s="361" t="s">
        <v>166</v>
      </c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40"/>
    </row>
    <row r="108" spans="2:18" s="1" customFormat="1" ht="6.75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18" s="1" customFormat="1" ht="30" customHeight="1">
      <c r="B109" s="38"/>
      <c r="C109" s="33" t="s">
        <v>40</v>
      </c>
      <c r="D109" s="39"/>
      <c r="E109" s="39"/>
      <c r="F109" s="384" t="str">
        <f>F6</f>
        <v>Komunitní centrum Hloubětínská 55 - INTERIÉR</v>
      </c>
      <c r="G109" s="385"/>
      <c r="H109" s="385"/>
      <c r="I109" s="385"/>
      <c r="J109" s="385"/>
      <c r="K109" s="385"/>
      <c r="L109" s="385"/>
      <c r="M109" s="385"/>
      <c r="N109" s="385"/>
      <c r="O109" s="385"/>
      <c r="P109" s="385"/>
      <c r="Q109" s="39"/>
      <c r="R109" s="40"/>
    </row>
    <row r="110" spans="2:18" s="1" customFormat="1" ht="36.75" customHeight="1">
      <c r="B110" s="38"/>
      <c r="C110" s="72" t="s">
        <v>143</v>
      </c>
      <c r="D110" s="39"/>
      <c r="E110" s="39"/>
      <c r="F110" s="351" t="str">
        <f>F7</f>
        <v>G - Grafický orientační systém, závěsný systém pro výstavy</v>
      </c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9"/>
      <c r="R110" s="40"/>
    </row>
    <row r="111" spans="2:18" s="1" customFormat="1" ht="6.7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18" customHeight="1">
      <c r="B112" s="38"/>
      <c r="C112" s="33" t="s">
        <v>44</v>
      </c>
      <c r="D112" s="39"/>
      <c r="E112" s="39"/>
      <c r="F112" s="31" t="str">
        <f>F9</f>
        <v>Hloubětínská 55, Praha 14</v>
      </c>
      <c r="G112" s="39"/>
      <c r="H112" s="39"/>
      <c r="I112" s="39"/>
      <c r="J112" s="39"/>
      <c r="K112" s="33" t="s">
        <v>46</v>
      </c>
      <c r="L112" s="39"/>
      <c r="M112" s="388" t="str">
        <f>IF(O9="","",O9)</f>
        <v>18. 4. 2018</v>
      </c>
      <c r="N112" s="388"/>
      <c r="O112" s="388"/>
      <c r="P112" s="388"/>
      <c r="Q112" s="39"/>
      <c r="R112" s="40"/>
    </row>
    <row r="113" spans="2:18" s="1" customFormat="1" ht="6.7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18" s="1" customFormat="1" ht="15">
      <c r="B114" s="38"/>
      <c r="C114" s="33" t="s">
        <v>48</v>
      </c>
      <c r="D114" s="39"/>
      <c r="E114" s="39"/>
      <c r="F114" s="31" t="str">
        <f>E12</f>
        <v>Městská část Praha 14</v>
      </c>
      <c r="G114" s="39"/>
      <c r="H114" s="39"/>
      <c r="I114" s="39"/>
      <c r="J114" s="39"/>
      <c r="K114" s="33" t="s">
        <v>54</v>
      </c>
      <c r="L114" s="39"/>
      <c r="M114" s="365" t="str">
        <f>E18</f>
        <v>Ing. arch. Petr Synovec</v>
      </c>
      <c r="N114" s="365"/>
      <c r="O114" s="365"/>
      <c r="P114" s="365"/>
      <c r="Q114" s="365"/>
      <c r="R114" s="40"/>
    </row>
    <row r="115" spans="2:18" s="1" customFormat="1" ht="14.25" customHeight="1">
      <c r="B115" s="38"/>
      <c r="C115" s="33" t="s">
        <v>52</v>
      </c>
      <c r="D115" s="39"/>
      <c r="E115" s="39"/>
      <c r="F115" s="31" t="str">
        <f>IF(E15="","",E15)</f>
        <v>Vyplň údaj</v>
      </c>
      <c r="G115" s="39"/>
      <c r="H115" s="39"/>
      <c r="I115" s="39"/>
      <c r="J115" s="39"/>
      <c r="K115" s="33" t="s">
        <v>57</v>
      </c>
      <c r="L115" s="39"/>
      <c r="M115" s="365" t="str">
        <f>E21</f>
        <v>Ing. Rostislav Živný</v>
      </c>
      <c r="N115" s="365"/>
      <c r="O115" s="365"/>
      <c r="P115" s="365"/>
      <c r="Q115" s="365"/>
      <c r="R115" s="40"/>
    </row>
    <row r="116" spans="2:18" s="1" customFormat="1" ht="9.7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27" s="8" customFormat="1" ht="29.25" customHeight="1">
      <c r="B117" s="142"/>
      <c r="C117" s="143" t="s">
        <v>167</v>
      </c>
      <c r="D117" s="144" t="s">
        <v>168</v>
      </c>
      <c r="E117" s="144" t="s">
        <v>81</v>
      </c>
      <c r="F117" s="403" t="s">
        <v>169</v>
      </c>
      <c r="G117" s="403"/>
      <c r="H117" s="403"/>
      <c r="I117" s="403"/>
      <c r="J117" s="144" t="s">
        <v>170</v>
      </c>
      <c r="K117" s="144" t="s">
        <v>171</v>
      </c>
      <c r="L117" s="403" t="s">
        <v>172</v>
      </c>
      <c r="M117" s="403"/>
      <c r="N117" s="403" t="s">
        <v>148</v>
      </c>
      <c r="O117" s="403"/>
      <c r="P117" s="403"/>
      <c r="Q117" s="404"/>
      <c r="R117" s="145"/>
      <c r="T117" s="78" t="s">
        <v>173</v>
      </c>
      <c r="U117" s="79" t="s">
        <v>63</v>
      </c>
      <c r="V117" s="79" t="s">
        <v>174</v>
      </c>
      <c r="W117" s="79" t="s">
        <v>175</v>
      </c>
      <c r="X117" s="79" t="s">
        <v>176</v>
      </c>
      <c r="Y117" s="79" t="s">
        <v>177</v>
      </c>
      <c r="Z117" s="79" t="s">
        <v>178</v>
      </c>
      <c r="AA117" s="80" t="s">
        <v>179</v>
      </c>
    </row>
    <row r="118" spans="2:63" s="1" customFormat="1" ht="29.25" customHeight="1">
      <c r="B118" s="38"/>
      <c r="C118" s="82" t="s">
        <v>145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426">
        <f>BK118</f>
        <v>0</v>
      </c>
      <c r="O118" s="427"/>
      <c r="P118" s="427"/>
      <c r="Q118" s="427"/>
      <c r="R118" s="40"/>
      <c r="T118" s="81"/>
      <c r="U118" s="54"/>
      <c r="V118" s="54"/>
      <c r="W118" s="146">
        <f>W119+W124</f>
        <v>0</v>
      </c>
      <c r="X118" s="54"/>
      <c r="Y118" s="146">
        <f>Y119+Y124</f>
        <v>0</v>
      </c>
      <c r="Z118" s="54"/>
      <c r="AA118" s="147">
        <f>AA119+AA124</f>
        <v>0</v>
      </c>
      <c r="AT118" s="22" t="s">
        <v>98</v>
      </c>
      <c r="AU118" s="22" t="s">
        <v>150</v>
      </c>
      <c r="BK118" s="148">
        <f>BK119+BK124</f>
        <v>0</v>
      </c>
    </row>
    <row r="119" spans="2:63" s="9" customFormat="1" ht="36.75" customHeight="1">
      <c r="B119" s="149"/>
      <c r="C119" s="150"/>
      <c r="D119" s="151" t="s">
        <v>792</v>
      </c>
      <c r="E119" s="151"/>
      <c r="F119" s="151"/>
      <c r="G119" s="151"/>
      <c r="H119" s="151"/>
      <c r="I119" s="151"/>
      <c r="J119" s="151"/>
      <c r="K119" s="151"/>
      <c r="L119" s="151"/>
      <c r="M119" s="151"/>
      <c r="N119" s="428">
        <f>BK119</f>
        <v>0</v>
      </c>
      <c r="O119" s="397"/>
      <c r="P119" s="397"/>
      <c r="Q119" s="397"/>
      <c r="R119" s="152"/>
      <c r="T119" s="153"/>
      <c r="U119" s="150"/>
      <c r="V119" s="150"/>
      <c r="W119" s="154">
        <f>W120+W122</f>
        <v>0</v>
      </c>
      <c r="X119" s="150"/>
      <c r="Y119" s="154">
        <f>Y120+Y122</f>
        <v>0</v>
      </c>
      <c r="Z119" s="150"/>
      <c r="AA119" s="155">
        <f>AA120+AA122</f>
        <v>0</v>
      </c>
      <c r="AR119" s="156" t="s">
        <v>240</v>
      </c>
      <c r="AT119" s="157" t="s">
        <v>98</v>
      </c>
      <c r="AU119" s="157" t="s">
        <v>99</v>
      </c>
      <c r="AY119" s="156" t="s">
        <v>180</v>
      </c>
      <c r="BK119" s="158">
        <f>BK120+BK122</f>
        <v>0</v>
      </c>
    </row>
    <row r="120" spans="2:63" s="9" customFormat="1" ht="19.5" customHeight="1">
      <c r="B120" s="149"/>
      <c r="C120" s="150"/>
      <c r="D120" s="159" t="s">
        <v>793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429">
        <f>BK120</f>
        <v>0</v>
      </c>
      <c r="O120" s="430"/>
      <c r="P120" s="430"/>
      <c r="Q120" s="430"/>
      <c r="R120" s="152"/>
      <c r="T120" s="153"/>
      <c r="U120" s="150"/>
      <c r="V120" s="150"/>
      <c r="W120" s="154">
        <f>W121</f>
        <v>0</v>
      </c>
      <c r="X120" s="150"/>
      <c r="Y120" s="154">
        <f>Y121</f>
        <v>0</v>
      </c>
      <c r="Z120" s="150"/>
      <c r="AA120" s="155">
        <f>AA121</f>
        <v>0</v>
      </c>
      <c r="AR120" s="156" t="s">
        <v>240</v>
      </c>
      <c r="AT120" s="157" t="s">
        <v>98</v>
      </c>
      <c r="AU120" s="157" t="s">
        <v>107</v>
      </c>
      <c r="AY120" s="156" t="s">
        <v>180</v>
      </c>
      <c r="BK120" s="158">
        <f>BK121</f>
        <v>0</v>
      </c>
    </row>
    <row r="121" spans="2:65" s="1" customFormat="1" ht="38.25" customHeight="1">
      <c r="B121" s="131"/>
      <c r="C121" s="160" t="s">
        <v>107</v>
      </c>
      <c r="D121" s="160" t="s">
        <v>182</v>
      </c>
      <c r="E121" s="161" t="s">
        <v>795</v>
      </c>
      <c r="F121" s="405" t="s">
        <v>796</v>
      </c>
      <c r="G121" s="405"/>
      <c r="H121" s="405"/>
      <c r="I121" s="405"/>
      <c r="J121" s="162" t="s">
        <v>301</v>
      </c>
      <c r="K121" s="163">
        <v>1</v>
      </c>
      <c r="L121" s="406">
        <v>0</v>
      </c>
      <c r="M121" s="406"/>
      <c r="N121" s="407">
        <f>ROUND(L121*K121,2)</f>
        <v>0</v>
      </c>
      <c r="O121" s="407"/>
      <c r="P121" s="407"/>
      <c r="Q121" s="407"/>
      <c r="R121" s="134"/>
      <c r="T121" s="164" t="s">
        <v>26</v>
      </c>
      <c r="U121" s="47" t="s">
        <v>64</v>
      </c>
      <c r="V121" s="39"/>
      <c r="W121" s="165">
        <f>V121*K121</f>
        <v>0</v>
      </c>
      <c r="X121" s="165">
        <v>0</v>
      </c>
      <c r="Y121" s="165">
        <f>X121*K121</f>
        <v>0</v>
      </c>
      <c r="Z121" s="165">
        <v>0</v>
      </c>
      <c r="AA121" s="166">
        <f>Z121*K121</f>
        <v>0</v>
      </c>
      <c r="AR121" s="22" t="s">
        <v>327</v>
      </c>
      <c r="AT121" s="22" t="s">
        <v>182</v>
      </c>
      <c r="AU121" s="22" t="s">
        <v>141</v>
      </c>
      <c r="AY121" s="22" t="s">
        <v>180</v>
      </c>
      <c r="BE121" s="108">
        <f>IF(U121="základní",N121,0)</f>
        <v>0</v>
      </c>
      <c r="BF121" s="108">
        <f>IF(U121="snížená",N121,0)</f>
        <v>0</v>
      </c>
      <c r="BG121" s="108">
        <f>IF(U121="zákl. přenesená",N121,0)</f>
        <v>0</v>
      </c>
      <c r="BH121" s="108">
        <f>IF(U121="sníž. přenesená",N121,0)</f>
        <v>0</v>
      </c>
      <c r="BI121" s="108">
        <f>IF(U121="nulová",N121,0)</f>
        <v>0</v>
      </c>
      <c r="BJ121" s="22" t="s">
        <v>107</v>
      </c>
      <c r="BK121" s="108">
        <f>ROUND(L121*K121,2)</f>
        <v>0</v>
      </c>
      <c r="BL121" s="22" t="s">
        <v>327</v>
      </c>
      <c r="BM121" s="22" t="s">
        <v>797</v>
      </c>
    </row>
    <row r="122" spans="2:63" s="9" customFormat="1" ht="29.25" customHeight="1">
      <c r="B122" s="149"/>
      <c r="C122" s="150"/>
      <c r="D122" s="159" t="s">
        <v>794</v>
      </c>
      <c r="E122" s="159"/>
      <c r="F122" s="159"/>
      <c r="G122" s="159"/>
      <c r="H122" s="159"/>
      <c r="I122" s="159"/>
      <c r="J122" s="159"/>
      <c r="K122" s="159"/>
      <c r="L122" s="159"/>
      <c r="M122" s="159"/>
      <c r="N122" s="431">
        <f>BK122</f>
        <v>0</v>
      </c>
      <c r="O122" s="432"/>
      <c r="P122" s="432"/>
      <c r="Q122" s="432"/>
      <c r="R122" s="152"/>
      <c r="T122" s="153"/>
      <c r="U122" s="150"/>
      <c r="V122" s="150"/>
      <c r="W122" s="154">
        <f>W123</f>
        <v>0</v>
      </c>
      <c r="X122" s="150"/>
      <c r="Y122" s="154">
        <f>Y123</f>
        <v>0</v>
      </c>
      <c r="Z122" s="150"/>
      <c r="AA122" s="155">
        <f>AA123</f>
        <v>0</v>
      </c>
      <c r="AR122" s="156" t="s">
        <v>107</v>
      </c>
      <c r="AT122" s="157" t="s">
        <v>98</v>
      </c>
      <c r="AU122" s="157" t="s">
        <v>107</v>
      </c>
      <c r="AY122" s="156" t="s">
        <v>180</v>
      </c>
      <c r="BK122" s="158">
        <f>BK123</f>
        <v>0</v>
      </c>
    </row>
    <row r="123" spans="2:65" s="1" customFormat="1" ht="38.25" customHeight="1">
      <c r="B123" s="131"/>
      <c r="C123" s="160" t="s">
        <v>141</v>
      </c>
      <c r="D123" s="160" t="s">
        <v>182</v>
      </c>
      <c r="E123" s="161" t="s">
        <v>798</v>
      </c>
      <c r="F123" s="405" t="s">
        <v>799</v>
      </c>
      <c r="G123" s="405"/>
      <c r="H123" s="405"/>
      <c r="I123" s="405"/>
      <c r="J123" s="162" t="s">
        <v>301</v>
      </c>
      <c r="K123" s="163">
        <v>1</v>
      </c>
      <c r="L123" s="406">
        <v>0</v>
      </c>
      <c r="M123" s="406"/>
      <c r="N123" s="407">
        <f>ROUND(L123*K123,2)</f>
        <v>0</v>
      </c>
      <c r="O123" s="407"/>
      <c r="P123" s="407"/>
      <c r="Q123" s="407"/>
      <c r="R123" s="134"/>
      <c r="T123" s="164" t="s">
        <v>26</v>
      </c>
      <c r="U123" s="47" t="s">
        <v>64</v>
      </c>
      <c r="V123" s="39"/>
      <c r="W123" s="165">
        <f>V123*K123</f>
        <v>0</v>
      </c>
      <c r="X123" s="165">
        <v>0</v>
      </c>
      <c r="Y123" s="165">
        <f>X123*K123</f>
        <v>0</v>
      </c>
      <c r="Z123" s="165">
        <v>0</v>
      </c>
      <c r="AA123" s="166">
        <f>Z123*K123</f>
        <v>0</v>
      </c>
      <c r="AR123" s="22" t="s">
        <v>199</v>
      </c>
      <c r="AT123" s="22" t="s">
        <v>182</v>
      </c>
      <c r="AU123" s="22" t="s">
        <v>141</v>
      </c>
      <c r="AY123" s="22" t="s">
        <v>180</v>
      </c>
      <c r="BE123" s="108">
        <f>IF(U123="základní",N123,0)</f>
        <v>0</v>
      </c>
      <c r="BF123" s="108">
        <f>IF(U123="snížená",N123,0)</f>
        <v>0</v>
      </c>
      <c r="BG123" s="108">
        <f>IF(U123="zákl. přenesená",N123,0)</f>
        <v>0</v>
      </c>
      <c r="BH123" s="108">
        <f>IF(U123="sníž. přenesená",N123,0)</f>
        <v>0</v>
      </c>
      <c r="BI123" s="108">
        <f>IF(U123="nulová",N123,0)</f>
        <v>0</v>
      </c>
      <c r="BJ123" s="22" t="s">
        <v>107</v>
      </c>
      <c r="BK123" s="108">
        <f>ROUND(L123*K123,2)</f>
        <v>0</v>
      </c>
      <c r="BL123" s="22" t="s">
        <v>199</v>
      </c>
      <c r="BM123" s="22" t="s">
        <v>800</v>
      </c>
    </row>
    <row r="124" spans="2:63" s="1" customFormat="1" ht="49.5" customHeight="1">
      <c r="B124" s="38"/>
      <c r="C124" s="39"/>
      <c r="D124" s="151" t="s">
        <v>295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423">
        <f>BK124</f>
        <v>0</v>
      </c>
      <c r="O124" s="424"/>
      <c r="P124" s="424"/>
      <c r="Q124" s="424"/>
      <c r="R124" s="40"/>
      <c r="T124" s="202"/>
      <c r="U124" s="59"/>
      <c r="V124" s="59"/>
      <c r="W124" s="59"/>
      <c r="X124" s="59"/>
      <c r="Y124" s="59"/>
      <c r="Z124" s="59"/>
      <c r="AA124" s="61"/>
      <c r="AT124" s="22" t="s">
        <v>98</v>
      </c>
      <c r="AU124" s="22" t="s">
        <v>99</v>
      </c>
      <c r="AY124" s="22" t="s">
        <v>296</v>
      </c>
      <c r="BK124" s="108">
        <v>0</v>
      </c>
    </row>
    <row r="125" spans="2:18" s="1" customFormat="1" ht="6.75" customHeight="1">
      <c r="B125" s="6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</row>
  </sheetData>
  <sheetProtection/>
  <mergeCells count="76">
    <mergeCell ref="N120:Q120"/>
    <mergeCell ref="M114:Q114"/>
    <mergeCell ref="M115:Q115"/>
    <mergeCell ref="F117:I117"/>
    <mergeCell ref="L117:M117"/>
    <mergeCell ref="N117:Q117"/>
    <mergeCell ref="H1:K1"/>
    <mergeCell ref="S2:AC2"/>
    <mergeCell ref="N118:Q118"/>
    <mergeCell ref="N119:Q119"/>
    <mergeCell ref="L101:Q101"/>
    <mergeCell ref="C107:Q107"/>
    <mergeCell ref="F109:P109"/>
    <mergeCell ref="F110:P110"/>
    <mergeCell ref="M112:P112"/>
    <mergeCell ref="D97:H97"/>
    <mergeCell ref="N122:Q122"/>
    <mergeCell ref="N124:Q124"/>
    <mergeCell ref="F121:I121"/>
    <mergeCell ref="L121:M121"/>
    <mergeCell ref="N121:Q121"/>
    <mergeCell ref="F123:I123"/>
    <mergeCell ref="L123:M123"/>
    <mergeCell ref="N123:Q123"/>
    <mergeCell ref="N99:Q99"/>
    <mergeCell ref="D94:H94"/>
    <mergeCell ref="N94:Q94"/>
    <mergeCell ref="D95:H95"/>
    <mergeCell ref="N95:Q95"/>
    <mergeCell ref="D96:H96"/>
    <mergeCell ref="N96:Q96"/>
    <mergeCell ref="N93:Q93"/>
    <mergeCell ref="N97:Q97"/>
    <mergeCell ref="D98:H98"/>
    <mergeCell ref="N98:Q98"/>
    <mergeCell ref="N88:Q88"/>
    <mergeCell ref="N89:Q89"/>
    <mergeCell ref="N90:Q90"/>
    <mergeCell ref="N91:Q91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6"/>
  <sheetViews>
    <sheetView showGridLines="0" zoomScalePageLayoutView="0" workbookViewId="0" topLeftCell="A1">
      <pane ySplit="1" topLeftCell="BM191" activePane="bottomLeft" state="frozen"/>
      <selection pane="topLeft" activeCell="A1" sqref="A1"/>
      <selection pane="bottomLeft" activeCell="D230" sqref="C230:D23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22</v>
      </c>
      <c r="E1" s="15"/>
      <c r="F1" s="17" t="s">
        <v>136</v>
      </c>
      <c r="G1" s="17"/>
      <c r="H1" s="425" t="s">
        <v>137</v>
      </c>
      <c r="I1" s="425"/>
      <c r="J1" s="425"/>
      <c r="K1" s="425"/>
      <c r="L1" s="17" t="s">
        <v>138</v>
      </c>
      <c r="M1" s="15"/>
      <c r="N1" s="15"/>
      <c r="O1" s="16" t="s">
        <v>139</v>
      </c>
      <c r="P1" s="15"/>
      <c r="Q1" s="15"/>
      <c r="R1" s="15"/>
      <c r="S1" s="17" t="s">
        <v>140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359" t="s">
        <v>28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S2" s="349" t="s">
        <v>29</v>
      </c>
      <c r="T2" s="350"/>
      <c r="U2" s="350"/>
      <c r="V2" s="350"/>
      <c r="W2" s="350"/>
      <c r="X2" s="350"/>
      <c r="Y2" s="350"/>
      <c r="Z2" s="350"/>
      <c r="AA2" s="350"/>
      <c r="AB2" s="350"/>
      <c r="AC2" s="350"/>
      <c r="AT2" s="22" t="s">
        <v>108</v>
      </c>
    </row>
    <row r="3" spans="2:46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141</v>
      </c>
    </row>
    <row r="4" spans="2:46" ht="36.75" customHeight="1">
      <c r="B4" s="26"/>
      <c r="C4" s="361" t="s">
        <v>142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27"/>
      <c r="T4" s="21" t="s">
        <v>34</v>
      </c>
      <c r="AT4" s="22" t="s">
        <v>27</v>
      </c>
    </row>
    <row r="5" spans="2:18" ht="6.7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4.75" customHeight="1">
      <c r="B6" s="26"/>
      <c r="C6" s="29"/>
      <c r="D6" s="33" t="s">
        <v>40</v>
      </c>
      <c r="E6" s="29"/>
      <c r="F6" s="384" t="str">
        <f>'Rekapitulace stavby'!K6</f>
        <v>Komunitní centrum Hloubětínská 55 - INTERIÉR</v>
      </c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29"/>
      <c r="R6" s="27"/>
    </row>
    <row r="7" spans="2:18" s="1" customFormat="1" ht="32.25" customHeight="1">
      <c r="B7" s="38"/>
      <c r="C7" s="39"/>
      <c r="D7" s="32" t="s">
        <v>143</v>
      </c>
      <c r="E7" s="39"/>
      <c r="F7" s="367" t="s">
        <v>144</v>
      </c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9"/>
      <c r="R7" s="40"/>
    </row>
    <row r="8" spans="2:18" s="1" customFormat="1" ht="14.25" customHeight="1">
      <c r="B8" s="38"/>
      <c r="C8" s="39"/>
      <c r="D8" s="33" t="s">
        <v>42</v>
      </c>
      <c r="E8" s="39"/>
      <c r="F8" s="31" t="s">
        <v>26</v>
      </c>
      <c r="G8" s="39"/>
      <c r="H8" s="39"/>
      <c r="I8" s="39"/>
      <c r="J8" s="39"/>
      <c r="K8" s="39"/>
      <c r="L8" s="39"/>
      <c r="M8" s="33" t="s">
        <v>43</v>
      </c>
      <c r="N8" s="39"/>
      <c r="O8" s="31" t="s">
        <v>26</v>
      </c>
      <c r="P8" s="39"/>
      <c r="Q8" s="39"/>
      <c r="R8" s="40"/>
    </row>
    <row r="9" spans="2:18" s="1" customFormat="1" ht="14.25" customHeight="1">
      <c r="B9" s="38"/>
      <c r="C9" s="39"/>
      <c r="D9" s="33" t="s">
        <v>44</v>
      </c>
      <c r="E9" s="39"/>
      <c r="F9" s="31" t="s">
        <v>45</v>
      </c>
      <c r="G9" s="39"/>
      <c r="H9" s="39"/>
      <c r="I9" s="39"/>
      <c r="J9" s="39"/>
      <c r="K9" s="39"/>
      <c r="L9" s="39"/>
      <c r="M9" s="33" t="s">
        <v>46</v>
      </c>
      <c r="N9" s="39"/>
      <c r="O9" s="387" t="str">
        <f>'Rekapitulace stavby'!AN8</f>
        <v>18. 4. 2018</v>
      </c>
      <c r="P9" s="388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48</v>
      </c>
      <c r="E11" s="39"/>
      <c r="F11" s="39"/>
      <c r="G11" s="39"/>
      <c r="H11" s="39"/>
      <c r="I11" s="39"/>
      <c r="J11" s="39"/>
      <c r="K11" s="39"/>
      <c r="L11" s="39"/>
      <c r="M11" s="33" t="s">
        <v>49</v>
      </c>
      <c r="N11" s="39"/>
      <c r="O11" s="365" t="s">
        <v>26</v>
      </c>
      <c r="P11" s="365"/>
      <c r="Q11" s="39"/>
      <c r="R11" s="40"/>
    </row>
    <row r="12" spans="2:18" s="1" customFormat="1" ht="18" customHeight="1">
      <c r="B12" s="38"/>
      <c r="C12" s="39"/>
      <c r="D12" s="39"/>
      <c r="E12" s="31" t="s">
        <v>50</v>
      </c>
      <c r="F12" s="39"/>
      <c r="G12" s="39"/>
      <c r="H12" s="39"/>
      <c r="I12" s="39"/>
      <c r="J12" s="39"/>
      <c r="K12" s="39"/>
      <c r="L12" s="39"/>
      <c r="M12" s="33" t="s">
        <v>51</v>
      </c>
      <c r="N12" s="39"/>
      <c r="O12" s="365" t="s">
        <v>26</v>
      </c>
      <c r="P12" s="365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52</v>
      </c>
      <c r="E14" s="39"/>
      <c r="F14" s="39"/>
      <c r="G14" s="39"/>
      <c r="H14" s="39"/>
      <c r="I14" s="39"/>
      <c r="J14" s="39"/>
      <c r="K14" s="39"/>
      <c r="L14" s="39"/>
      <c r="M14" s="33" t="s">
        <v>49</v>
      </c>
      <c r="N14" s="39"/>
      <c r="O14" s="389" t="str">
        <f>IF('Rekapitulace stavby'!AN13="","",'Rekapitulace stavby'!AN13)</f>
        <v>Vyplň údaj</v>
      </c>
      <c r="P14" s="365"/>
      <c r="Q14" s="39"/>
      <c r="R14" s="40"/>
    </row>
    <row r="15" spans="2:18" s="1" customFormat="1" ht="18" customHeight="1">
      <c r="B15" s="38"/>
      <c r="C15" s="39"/>
      <c r="D15" s="39"/>
      <c r="E15" s="389" t="str">
        <f>IF('Rekapitulace stavby'!E14="","",'Rekapitulace stavby'!E14)</f>
        <v>Vyplň údaj</v>
      </c>
      <c r="F15" s="390"/>
      <c r="G15" s="390"/>
      <c r="H15" s="390"/>
      <c r="I15" s="390"/>
      <c r="J15" s="390"/>
      <c r="K15" s="390"/>
      <c r="L15" s="390"/>
      <c r="M15" s="33" t="s">
        <v>51</v>
      </c>
      <c r="N15" s="39"/>
      <c r="O15" s="389" t="str">
        <f>IF('Rekapitulace stavby'!AN14="","",'Rekapitulace stavby'!AN14)</f>
        <v>Vyplň údaj</v>
      </c>
      <c r="P15" s="365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54</v>
      </c>
      <c r="E17" s="39"/>
      <c r="F17" s="39"/>
      <c r="G17" s="39"/>
      <c r="H17" s="39"/>
      <c r="I17" s="39"/>
      <c r="J17" s="39"/>
      <c r="K17" s="39"/>
      <c r="L17" s="39"/>
      <c r="M17" s="33" t="s">
        <v>49</v>
      </c>
      <c r="N17" s="39"/>
      <c r="O17" s="365" t="s">
        <v>26</v>
      </c>
      <c r="P17" s="365"/>
      <c r="Q17" s="39"/>
      <c r="R17" s="40"/>
    </row>
    <row r="18" spans="2:18" s="1" customFormat="1" ht="18" customHeight="1">
      <c r="B18" s="38"/>
      <c r="C18" s="39"/>
      <c r="D18" s="39"/>
      <c r="E18" s="31" t="s">
        <v>55</v>
      </c>
      <c r="F18" s="39"/>
      <c r="G18" s="39"/>
      <c r="H18" s="39"/>
      <c r="I18" s="39"/>
      <c r="J18" s="39"/>
      <c r="K18" s="39"/>
      <c r="L18" s="39"/>
      <c r="M18" s="33" t="s">
        <v>51</v>
      </c>
      <c r="N18" s="39"/>
      <c r="O18" s="365" t="s">
        <v>26</v>
      </c>
      <c r="P18" s="365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57</v>
      </c>
      <c r="E20" s="39"/>
      <c r="F20" s="39"/>
      <c r="G20" s="39"/>
      <c r="H20" s="39"/>
      <c r="I20" s="39"/>
      <c r="J20" s="39"/>
      <c r="K20" s="39"/>
      <c r="L20" s="39"/>
      <c r="M20" s="33" t="s">
        <v>49</v>
      </c>
      <c r="N20" s="39"/>
      <c r="O20" s="365" t="s">
        <v>26</v>
      </c>
      <c r="P20" s="365"/>
      <c r="Q20" s="39"/>
      <c r="R20" s="40"/>
    </row>
    <row r="21" spans="2:18" s="1" customFormat="1" ht="18" customHeight="1">
      <c r="B21" s="38"/>
      <c r="C21" s="39"/>
      <c r="D21" s="39"/>
      <c r="E21" s="31" t="s">
        <v>58</v>
      </c>
      <c r="F21" s="39"/>
      <c r="G21" s="39"/>
      <c r="H21" s="39"/>
      <c r="I21" s="39"/>
      <c r="J21" s="39"/>
      <c r="K21" s="39"/>
      <c r="L21" s="39"/>
      <c r="M21" s="33" t="s">
        <v>51</v>
      </c>
      <c r="N21" s="39"/>
      <c r="O21" s="365" t="s">
        <v>26</v>
      </c>
      <c r="P21" s="365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59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370" t="s">
        <v>26</v>
      </c>
      <c r="F24" s="370"/>
      <c r="G24" s="370"/>
      <c r="H24" s="370"/>
      <c r="I24" s="370"/>
      <c r="J24" s="370"/>
      <c r="K24" s="370"/>
      <c r="L24" s="370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145</v>
      </c>
      <c r="E27" s="39"/>
      <c r="F27" s="39"/>
      <c r="G27" s="39"/>
      <c r="H27" s="39"/>
      <c r="I27" s="39"/>
      <c r="J27" s="39"/>
      <c r="K27" s="39"/>
      <c r="L27" s="39"/>
      <c r="M27" s="371">
        <f>N88</f>
        <v>0</v>
      </c>
      <c r="N27" s="371"/>
      <c r="O27" s="371"/>
      <c r="P27" s="371"/>
      <c r="Q27" s="39"/>
      <c r="R27" s="40"/>
    </row>
    <row r="28" spans="2:18" s="1" customFormat="1" ht="14.25" customHeight="1">
      <c r="B28" s="38"/>
      <c r="C28" s="39"/>
      <c r="D28" s="37" t="s">
        <v>130</v>
      </c>
      <c r="E28" s="39"/>
      <c r="F28" s="39"/>
      <c r="G28" s="39"/>
      <c r="H28" s="39"/>
      <c r="I28" s="39"/>
      <c r="J28" s="39"/>
      <c r="K28" s="39"/>
      <c r="L28" s="39"/>
      <c r="M28" s="371">
        <f>N96</f>
        <v>0</v>
      </c>
      <c r="N28" s="371"/>
      <c r="O28" s="371"/>
      <c r="P28" s="371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62</v>
      </c>
      <c r="E30" s="39"/>
      <c r="F30" s="39"/>
      <c r="G30" s="39"/>
      <c r="H30" s="39"/>
      <c r="I30" s="39"/>
      <c r="J30" s="39"/>
      <c r="K30" s="39"/>
      <c r="L30" s="39"/>
      <c r="M30" s="391">
        <f>ROUND(M27+M28,2)</f>
        <v>0</v>
      </c>
      <c r="N30" s="386"/>
      <c r="O30" s="386"/>
      <c r="P30" s="386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63</v>
      </c>
      <c r="E32" s="45" t="s">
        <v>64</v>
      </c>
      <c r="F32" s="46">
        <v>0.21</v>
      </c>
      <c r="G32" s="119" t="s">
        <v>65</v>
      </c>
      <c r="H32" s="392">
        <f>(SUM(BE96:BE103)+SUM(BE121:BE254))</f>
        <v>0</v>
      </c>
      <c r="I32" s="386"/>
      <c r="J32" s="386"/>
      <c r="K32" s="39"/>
      <c r="L32" s="39"/>
      <c r="M32" s="392">
        <f>ROUND((SUM(BE96:BE103)+SUM(BE121:BE254)),2)*F32</f>
        <v>0</v>
      </c>
      <c r="N32" s="386"/>
      <c r="O32" s="386"/>
      <c r="P32" s="386"/>
      <c r="Q32" s="39"/>
      <c r="R32" s="40"/>
    </row>
    <row r="33" spans="2:18" s="1" customFormat="1" ht="14.25" customHeight="1">
      <c r="B33" s="38"/>
      <c r="C33" s="39"/>
      <c r="D33" s="39"/>
      <c r="E33" s="45" t="s">
        <v>66</v>
      </c>
      <c r="F33" s="46">
        <v>0.15</v>
      </c>
      <c r="G33" s="119" t="s">
        <v>65</v>
      </c>
      <c r="H33" s="392">
        <f>(SUM(BF96:BF103)+SUM(BF121:BF254))</f>
        <v>0</v>
      </c>
      <c r="I33" s="386"/>
      <c r="J33" s="386"/>
      <c r="K33" s="39"/>
      <c r="L33" s="39"/>
      <c r="M33" s="392">
        <f>ROUND((SUM(BF96:BF103)+SUM(BF121:BF254)),2)*F33</f>
        <v>0</v>
      </c>
      <c r="N33" s="386"/>
      <c r="O33" s="386"/>
      <c r="P33" s="386"/>
      <c r="Q33" s="39"/>
      <c r="R33" s="40"/>
    </row>
    <row r="34" spans="2:18" s="1" customFormat="1" ht="14.25" customHeight="1" hidden="1">
      <c r="B34" s="38"/>
      <c r="C34" s="39"/>
      <c r="D34" s="39"/>
      <c r="E34" s="45" t="s">
        <v>67</v>
      </c>
      <c r="F34" s="46">
        <v>0.21</v>
      </c>
      <c r="G34" s="119" t="s">
        <v>65</v>
      </c>
      <c r="H34" s="392">
        <f>(SUM(BG96:BG103)+SUM(BG121:BG254))</f>
        <v>0</v>
      </c>
      <c r="I34" s="386"/>
      <c r="J34" s="386"/>
      <c r="K34" s="39"/>
      <c r="L34" s="39"/>
      <c r="M34" s="392">
        <v>0</v>
      </c>
      <c r="N34" s="386"/>
      <c r="O34" s="386"/>
      <c r="P34" s="386"/>
      <c r="Q34" s="39"/>
      <c r="R34" s="40"/>
    </row>
    <row r="35" spans="2:18" s="1" customFormat="1" ht="14.25" customHeight="1" hidden="1">
      <c r="B35" s="38"/>
      <c r="C35" s="39"/>
      <c r="D35" s="39"/>
      <c r="E35" s="45" t="s">
        <v>68</v>
      </c>
      <c r="F35" s="46">
        <v>0.15</v>
      </c>
      <c r="G35" s="119" t="s">
        <v>65</v>
      </c>
      <c r="H35" s="392">
        <f>(SUM(BH96:BH103)+SUM(BH121:BH254))</f>
        <v>0</v>
      </c>
      <c r="I35" s="386"/>
      <c r="J35" s="386"/>
      <c r="K35" s="39"/>
      <c r="L35" s="39"/>
      <c r="M35" s="392">
        <v>0</v>
      </c>
      <c r="N35" s="386"/>
      <c r="O35" s="386"/>
      <c r="P35" s="386"/>
      <c r="Q35" s="39"/>
      <c r="R35" s="40"/>
    </row>
    <row r="36" spans="2:18" s="1" customFormat="1" ht="14.25" customHeight="1" hidden="1">
      <c r="B36" s="38"/>
      <c r="C36" s="39"/>
      <c r="D36" s="39"/>
      <c r="E36" s="45" t="s">
        <v>69</v>
      </c>
      <c r="F36" s="46">
        <v>0</v>
      </c>
      <c r="G36" s="119" t="s">
        <v>65</v>
      </c>
      <c r="H36" s="392">
        <f>(SUM(BI96:BI103)+SUM(BI121:BI254))</f>
        <v>0</v>
      </c>
      <c r="I36" s="386"/>
      <c r="J36" s="386"/>
      <c r="K36" s="39"/>
      <c r="L36" s="39"/>
      <c r="M36" s="392">
        <v>0</v>
      </c>
      <c r="N36" s="386"/>
      <c r="O36" s="386"/>
      <c r="P36" s="386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70</v>
      </c>
      <c r="E38" s="51"/>
      <c r="F38" s="51"/>
      <c r="G38" s="120" t="s">
        <v>71</v>
      </c>
      <c r="H38" s="52" t="s">
        <v>72</v>
      </c>
      <c r="I38" s="51"/>
      <c r="J38" s="51"/>
      <c r="K38" s="51"/>
      <c r="L38" s="379">
        <f>SUM(M30:M36)</f>
        <v>0</v>
      </c>
      <c r="M38" s="379"/>
      <c r="N38" s="379"/>
      <c r="O38" s="379"/>
      <c r="P38" s="393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73</v>
      </c>
      <c r="E50" s="54"/>
      <c r="F50" s="54"/>
      <c r="G50" s="54"/>
      <c r="H50" s="55"/>
      <c r="I50" s="39"/>
      <c r="J50" s="53" t="s">
        <v>74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75</v>
      </c>
      <c r="E59" s="59"/>
      <c r="F59" s="59"/>
      <c r="G59" s="60" t="s">
        <v>76</v>
      </c>
      <c r="H59" s="61"/>
      <c r="I59" s="39"/>
      <c r="J59" s="58" t="s">
        <v>75</v>
      </c>
      <c r="K59" s="59"/>
      <c r="L59" s="59"/>
      <c r="M59" s="59"/>
      <c r="N59" s="60" t="s">
        <v>76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77</v>
      </c>
      <c r="E61" s="54"/>
      <c r="F61" s="54"/>
      <c r="G61" s="54"/>
      <c r="H61" s="55"/>
      <c r="I61" s="39"/>
      <c r="J61" s="53" t="s">
        <v>78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75</v>
      </c>
      <c r="E70" s="59"/>
      <c r="F70" s="59"/>
      <c r="G70" s="60" t="s">
        <v>76</v>
      </c>
      <c r="H70" s="61"/>
      <c r="I70" s="39"/>
      <c r="J70" s="58" t="s">
        <v>75</v>
      </c>
      <c r="K70" s="59"/>
      <c r="L70" s="59"/>
      <c r="M70" s="59"/>
      <c r="N70" s="60" t="s">
        <v>76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361" t="s">
        <v>146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40</v>
      </c>
      <c r="D78" s="39"/>
      <c r="E78" s="39"/>
      <c r="F78" s="384" t="str">
        <f>F6</f>
        <v>Komunitní centrum Hloubětínská 55 - INTERIÉR</v>
      </c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9"/>
      <c r="R78" s="40"/>
    </row>
    <row r="79" spans="2:18" s="1" customFormat="1" ht="36.75" customHeight="1">
      <c r="B79" s="38"/>
      <c r="C79" s="72" t="s">
        <v>143</v>
      </c>
      <c r="D79" s="39"/>
      <c r="E79" s="39"/>
      <c r="F79" s="351" t="str">
        <f>F7</f>
        <v>SAR - Stavební a architektonická čát</v>
      </c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44</v>
      </c>
      <c r="D81" s="39"/>
      <c r="E81" s="39"/>
      <c r="F81" s="31" t="str">
        <f>F9</f>
        <v>Hloubětínská 55, Praha 14</v>
      </c>
      <c r="G81" s="39"/>
      <c r="H81" s="39"/>
      <c r="I81" s="39"/>
      <c r="J81" s="39"/>
      <c r="K81" s="33" t="s">
        <v>46</v>
      </c>
      <c r="L81" s="39"/>
      <c r="M81" s="388" t="str">
        <f>IF(O9="","",O9)</f>
        <v>18. 4. 2018</v>
      </c>
      <c r="N81" s="388"/>
      <c r="O81" s="388"/>
      <c r="P81" s="388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48</v>
      </c>
      <c r="D83" s="39"/>
      <c r="E83" s="39"/>
      <c r="F83" s="31" t="str">
        <f>E12</f>
        <v>Městská část Praha 14</v>
      </c>
      <c r="G83" s="39"/>
      <c r="H83" s="39"/>
      <c r="I83" s="39"/>
      <c r="J83" s="39"/>
      <c r="K83" s="33" t="s">
        <v>54</v>
      </c>
      <c r="L83" s="39"/>
      <c r="M83" s="365" t="str">
        <f>E18</f>
        <v>Ing. arch. Petr Synovec</v>
      </c>
      <c r="N83" s="365"/>
      <c r="O83" s="365"/>
      <c r="P83" s="365"/>
      <c r="Q83" s="365"/>
      <c r="R83" s="40"/>
    </row>
    <row r="84" spans="2:18" s="1" customFormat="1" ht="14.25" customHeight="1">
      <c r="B84" s="38"/>
      <c r="C84" s="33" t="s">
        <v>52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57</v>
      </c>
      <c r="L84" s="39"/>
      <c r="M84" s="365" t="str">
        <f>E21</f>
        <v>Ing. Rostislav Živný</v>
      </c>
      <c r="N84" s="365"/>
      <c r="O84" s="365"/>
      <c r="P84" s="365"/>
      <c r="Q84" s="365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394" t="s">
        <v>147</v>
      </c>
      <c r="D86" s="395"/>
      <c r="E86" s="395"/>
      <c r="F86" s="395"/>
      <c r="G86" s="395"/>
      <c r="H86" s="49"/>
      <c r="I86" s="49"/>
      <c r="J86" s="49"/>
      <c r="K86" s="49"/>
      <c r="L86" s="49"/>
      <c r="M86" s="49"/>
      <c r="N86" s="394" t="s">
        <v>148</v>
      </c>
      <c r="O86" s="395"/>
      <c r="P86" s="395"/>
      <c r="Q86" s="3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149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56">
        <f>N121</f>
        <v>0</v>
      </c>
      <c r="O88" s="396"/>
      <c r="P88" s="396"/>
      <c r="Q88" s="396"/>
      <c r="R88" s="40"/>
      <c r="AU88" s="22" t="s">
        <v>150</v>
      </c>
    </row>
    <row r="89" spans="2:18" s="6" customFormat="1" ht="24.75" customHeight="1">
      <c r="B89" s="122"/>
      <c r="C89" s="123"/>
      <c r="D89" s="124" t="s">
        <v>151</v>
      </c>
      <c r="E89" s="123"/>
      <c r="F89" s="123"/>
      <c r="G89" s="123"/>
      <c r="H89" s="123"/>
      <c r="I89" s="123"/>
      <c r="J89" s="123"/>
      <c r="K89" s="123"/>
      <c r="L89" s="123"/>
      <c r="M89" s="123"/>
      <c r="N89" s="397">
        <f>N122</f>
        <v>0</v>
      </c>
      <c r="O89" s="398"/>
      <c r="P89" s="398"/>
      <c r="Q89" s="398"/>
      <c r="R89" s="125"/>
    </row>
    <row r="90" spans="2:18" s="7" customFormat="1" ht="19.5" customHeight="1">
      <c r="B90" s="126"/>
      <c r="C90" s="127"/>
      <c r="D90" s="104" t="s">
        <v>152</v>
      </c>
      <c r="E90" s="127"/>
      <c r="F90" s="127"/>
      <c r="G90" s="127"/>
      <c r="H90" s="127"/>
      <c r="I90" s="127"/>
      <c r="J90" s="127"/>
      <c r="K90" s="127"/>
      <c r="L90" s="127"/>
      <c r="M90" s="127"/>
      <c r="N90" s="347">
        <f>N123</f>
        <v>0</v>
      </c>
      <c r="O90" s="399"/>
      <c r="P90" s="399"/>
      <c r="Q90" s="399"/>
      <c r="R90" s="128"/>
    </row>
    <row r="91" spans="2:18" s="7" customFormat="1" ht="19.5" customHeight="1">
      <c r="B91" s="126"/>
      <c r="C91" s="127"/>
      <c r="D91" s="104" t="s">
        <v>153</v>
      </c>
      <c r="E91" s="127"/>
      <c r="F91" s="127"/>
      <c r="G91" s="127"/>
      <c r="H91" s="127"/>
      <c r="I91" s="127"/>
      <c r="J91" s="127"/>
      <c r="K91" s="127"/>
      <c r="L91" s="127"/>
      <c r="M91" s="127"/>
      <c r="N91" s="347">
        <f>N128</f>
        <v>0</v>
      </c>
      <c r="O91" s="399"/>
      <c r="P91" s="399"/>
      <c r="Q91" s="399"/>
      <c r="R91" s="128"/>
    </row>
    <row r="92" spans="2:18" s="7" customFormat="1" ht="19.5" customHeight="1">
      <c r="B92" s="126"/>
      <c r="C92" s="127"/>
      <c r="D92" s="104" t="s">
        <v>154</v>
      </c>
      <c r="E92" s="127"/>
      <c r="F92" s="127"/>
      <c r="G92" s="127"/>
      <c r="H92" s="127"/>
      <c r="I92" s="127"/>
      <c r="J92" s="127"/>
      <c r="K92" s="127"/>
      <c r="L92" s="127"/>
      <c r="M92" s="127"/>
      <c r="N92" s="347">
        <f>N159</f>
        <v>0</v>
      </c>
      <c r="O92" s="399"/>
      <c r="P92" s="399"/>
      <c r="Q92" s="399"/>
      <c r="R92" s="128"/>
    </row>
    <row r="93" spans="2:18" s="7" customFormat="1" ht="19.5" customHeight="1">
      <c r="B93" s="126"/>
      <c r="C93" s="127"/>
      <c r="D93" s="104" t="s">
        <v>155</v>
      </c>
      <c r="E93" s="127"/>
      <c r="F93" s="127"/>
      <c r="G93" s="127"/>
      <c r="H93" s="127"/>
      <c r="I93" s="127"/>
      <c r="J93" s="127"/>
      <c r="K93" s="127"/>
      <c r="L93" s="127"/>
      <c r="M93" s="127"/>
      <c r="N93" s="347">
        <f>N169</f>
        <v>0</v>
      </c>
      <c r="O93" s="399"/>
      <c r="P93" s="399"/>
      <c r="Q93" s="399"/>
      <c r="R93" s="128"/>
    </row>
    <row r="94" spans="2:18" s="7" customFormat="1" ht="19.5" customHeight="1">
      <c r="B94" s="126"/>
      <c r="C94" s="127"/>
      <c r="D94" s="104" t="s">
        <v>156</v>
      </c>
      <c r="E94" s="127"/>
      <c r="F94" s="127"/>
      <c r="G94" s="127"/>
      <c r="H94" s="127"/>
      <c r="I94" s="127"/>
      <c r="J94" s="127"/>
      <c r="K94" s="127"/>
      <c r="L94" s="127"/>
      <c r="M94" s="127"/>
      <c r="N94" s="347">
        <f>N219</f>
        <v>0</v>
      </c>
      <c r="O94" s="399"/>
      <c r="P94" s="399"/>
      <c r="Q94" s="399"/>
      <c r="R94" s="128"/>
    </row>
    <row r="95" spans="2:18" s="1" customFormat="1" ht="21.75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spans="2:21" s="1" customFormat="1" ht="29.25" customHeight="1">
      <c r="B96" s="38"/>
      <c r="C96" s="121" t="s">
        <v>157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6">
        <f>ROUND(N97+N98+N99+N100+N101+N102,2)</f>
        <v>0</v>
      </c>
      <c r="O96" s="400"/>
      <c r="P96" s="400"/>
      <c r="Q96" s="400"/>
      <c r="R96" s="40"/>
      <c r="T96" s="129"/>
      <c r="U96" s="130" t="s">
        <v>63</v>
      </c>
    </row>
    <row r="97" spans="2:65" s="1" customFormat="1" ht="18" customHeight="1">
      <c r="B97" s="131"/>
      <c r="C97" s="132"/>
      <c r="D97" s="344" t="s">
        <v>158</v>
      </c>
      <c r="E97" s="401"/>
      <c r="F97" s="401"/>
      <c r="G97" s="401"/>
      <c r="H97" s="401"/>
      <c r="I97" s="132"/>
      <c r="J97" s="132"/>
      <c r="K97" s="132"/>
      <c r="L97" s="132"/>
      <c r="M97" s="132"/>
      <c r="N97" s="346">
        <f>ROUND(N88*T97,2)</f>
        <v>0</v>
      </c>
      <c r="O97" s="402"/>
      <c r="P97" s="402"/>
      <c r="Q97" s="402"/>
      <c r="R97" s="134"/>
      <c r="S97" s="135"/>
      <c r="T97" s="136"/>
      <c r="U97" s="137" t="s">
        <v>64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159</v>
      </c>
      <c r="AZ97" s="135"/>
      <c r="BA97" s="135"/>
      <c r="BB97" s="135"/>
      <c r="BC97" s="135"/>
      <c r="BD97" s="135"/>
      <c r="BE97" s="139">
        <f aca="true" t="shared" si="0" ref="BE97:BE102">IF(U97="základní",N97,0)</f>
        <v>0</v>
      </c>
      <c r="BF97" s="139">
        <f aca="true" t="shared" si="1" ref="BF97:BF102">IF(U97="snížená",N97,0)</f>
        <v>0</v>
      </c>
      <c r="BG97" s="139">
        <f aca="true" t="shared" si="2" ref="BG97:BG102">IF(U97="zákl. přenesená",N97,0)</f>
        <v>0</v>
      </c>
      <c r="BH97" s="139">
        <f aca="true" t="shared" si="3" ref="BH97:BH102">IF(U97="sníž. přenesená",N97,0)</f>
        <v>0</v>
      </c>
      <c r="BI97" s="139">
        <f aca="true" t="shared" si="4" ref="BI97:BI102">IF(U97="nulová",N97,0)</f>
        <v>0</v>
      </c>
      <c r="BJ97" s="138" t="s">
        <v>107</v>
      </c>
      <c r="BK97" s="135"/>
      <c r="BL97" s="135"/>
      <c r="BM97" s="135"/>
    </row>
    <row r="98" spans="2:65" s="1" customFormat="1" ht="18" customHeight="1">
      <c r="B98" s="131"/>
      <c r="C98" s="132"/>
      <c r="D98" s="344" t="s">
        <v>160</v>
      </c>
      <c r="E98" s="401"/>
      <c r="F98" s="401"/>
      <c r="G98" s="401"/>
      <c r="H98" s="401"/>
      <c r="I98" s="132"/>
      <c r="J98" s="132"/>
      <c r="K98" s="132"/>
      <c r="L98" s="132"/>
      <c r="M98" s="132"/>
      <c r="N98" s="346">
        <f>ROUND(N88*T98,2)</f>
        <v>0</v>
      </c>
      <c r="O98" s="402"/>
      <c r="P98" s="402"/>
      <c r="Q98" s="402"/>
      <c r="R98" s="134"/>
      <c r="S98" s="135"/>
      <c r="T98" s="136"/>
      <c r="U98" s="137" t="s">
        <v>64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159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107</v>
      </c>
      <c r="BK98" s="135"/>
      <c r="BL98" s="135"/>
      <c r="BM98" s="135"/>
    </row>
    <row r="99" spans="2:65" s="1" customFormat="1" ht="18" customHeight="1">
      <c r="B99" s="131"/>
      <c r="C99" s="132"/>
      <c r="D99" s="344" t="s">
        <v>161</v>
      </c>
      <c r="E99" s="401"/>
      <c r="F99" s="401"/>
      <c r="G99" s="401"/>
      <c r="H99" s="401"/>
      <c r="I99" s="132"/>
      <c r="J99" s="132"/>
      <c r="K99" s="132"/>
      <c r="L99" s="132"/>
      <c r="M99" s="132"/>
      <c r="N99" s="346">
        <f>ROUND(N88*T99,2)</f>
        <v>0</v>
      </c>
      <c r="O99" s="402"/>
      <c r="P99" s="402"/>
      <c r="Q99" s="402"/>
      <c r="R99" s="134"/>
      <c r="S99" s="135"/>
      <c r="T99" s="136"/>
      <c r="U99" s="137" t="s">
        <v>64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159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107</v>
      </c>
      <c r="BK99" s="135"/>
      <c r="BL99" s="135"/>
      <c r="BM99" s="135"/>
    </row>
    <row r="100" spans="2:65" s="1" customFormat="1" ht="18" customHeight="1">
      <c r="B100" s="131"/>
      <c r="C100" s="132"/>
      <c r="D100" s="344" t="s">
        <v>162</v>
      </c>
      <c r="E100" s="401"/>
      <c r="F100" s="401"/>
      <c r="G100" s="401"/>
      <c r="H100" s="401"/>
      <c r="I100" s="132"/>
      <c r="J100" s="132"/>
      <c r="K100" s="132"/>
      <c r="L100" s="132"/>
      <c r="M100" s="132"/>
      <c r="N100" s="346">
        <f>ROUND(N88*T100,2)</f>
        <v>0</v>
      </c>
      <c r="O100" s="402"/>
      <c r="P100" s="402"/>
      <c r="Q100" s="402"/>
      <c r="R100" s="134"/>
      <c r="S100" s="135"/>
      <c r="T100" s="136"/>
      <c r="U100" s="137" t="s">
        <v>64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159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107</v>
      </c>
      <c r="BK100" s="135"/>
      <c r="BL100" s="135"/>
      <c r="BM100" s="135"/>
    </row>
    <row r="101" spans="2:65" s="1" customFormat="1" ht="18" customHeight="1">
      <c r="B101" s="131"/>
      <c r="C101" s="132"/>
      <c r="D101" s="344" t="s">
        <v>163</v>
      </c>
      <c r="E101" s="401"/>
      <c r="F101" s="401"/>
      <c r="G101" s="401"/>
      <c r="H101" s="401"/>
      <c r="I101" s="132"/>
      <c r="J101" s="132"/>
      <c r="K101" s="132"/>
      <c r="L101" s="132"/>
      <c r="M101" s="132"/>
      <c r="N101" s="346">
        <f>ROUND(N88*T101,2)</f>
        <v>0</v>
      </c>
      <c r="O101" s="402"/>
      <c r="P101" s="402"/>
      <c r="Q101" s="402"/>
      <c r="R101" s="134"/>
      <c r="S101" s="135"/>
      <c r="T101" s="136"/>
      <c r="U101" s="137" t="s">
        <v>64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159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107</v>
      </c>
      <c r="BK101" s="135"/>
      <c r="BL101" s="135"/>
      <c r="BM101" s="135"/>
    </row>
    <row r="102" spans="2:65" s="1" customFormat="1" ht="18" customHeight="1">
      <c r="B102" s="131"/>
      <c r="C102" s="132"/>
      <c r="D102" s="133" t="s">
        <v>164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346">
        <f>ROUND(N88*T102,2)</f>
        <v>0</v>
      </c>
      <c r="O102" s="402"/>
      <c r="P102" s="402"/>
      <c r="Q102" s="402"/>
      <c r="R102" s="134"/>
      <c r="S102" s="135"/>
      <c r="T102" s="140"/>
      <c r="U102" s="141" t="s">
        <v>64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8" t="s">
        <v>165</v>
      </c>
      <c r="AZ102" s="135"/>
      <c r="BA102" s="135"/>
      <c r="BB102" s="135"/>
      <c r="BC102" s="135"/>
      <c r="BD102" s="135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107</v>
      </c>
      <c r="BK102" s="135"/>
      <c r="BL102" s="135"/>
      <c r="BM102" s="135"/>
    </row>
    <row r="103" spans="2:18" s="1" customFormat="1" ht="13.5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</row>
    <row r="104" spans="2:18" s="1" customFormat="1" ht="29.25" customHeight="1">
      <c r="B104" s="38"/>
      <c r="C104" s="115" t="s">
        <v>135</v>
      </c>
      <c r="D104" s="49"/>
      <c r="E104" s="49"/>
      <c r="F104" s="49"/>
      <c r="G104" s="49"/>
      <c r="H104" s="49"/>
      <c r="I104" s="49"/>
      <c r="J104" s="49"/>
      <c r="K104" s="49"/>
      <c r="L104" s="348">
        <f>ROUND(SUM(N88+N96),2)</f>
        <v>0</v>
      </c>
      <c r="M104" s="348"/>
      <c r="N104" s="348"/>
      <c r="O104" s="348"/>
      <c r="P104" s="348"/>
      <c r="Q104" s="348"/>
      <c r="R104" s="40"/>
    </row>
    <row r="105" spans="2:18" s="1" customFormat="1" ht="6.7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9" spans="2:18" s="1" customFormat="1" ht="6.75" customHeight="1"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7"/>
    </row>
    <row r="110" spans="2:18" s="1" customFormat="1" ht="36.75" customHeight="1">
      <c r="B110" s="38"/>
      <c r="C110" s="361" t="s">
        <v>166</v>
      </c>
      <c r="D110" s="386"/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40"/>
    </row>
    <row r="111" spans="2:18" s="1" customFormat="1" ht="6.7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30" customHeight="1">
      <c r="B112" s="38"/>
      <c r="C112" s="33" t="s">
        <v>40</v>
      </c>
      <c r="D112" s="39"/>
      <c r="E112" s="39"/>
      <c r="F112" s="384" t="str">
        <f>F6</f>
        <v>Komunitní centrum Hloubětínská 55 - INTERIÉR</v>
      </c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9"/>
      <c r="R112" s="40"/>
    </row>
    <row r="113" spans="2:18" s="1" customFormat="1" ht="36.75" customHeight="1">
      <c r="B113" s="38"/>
      <c r="C113" s="72" t="s">
        <v>143</v>
      </c>
      <c r="D113" s="39"/>
      <c r="E113" s="39"/>
      <c r="F113" s="351" t="str">
        <f>F7</f>
        <v>SAR - Stavební a architektonická čát</v>
      </c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9"/>
      <c r="R113" s="40"/>
    </row>
    <row r="114" spans="2:18" s="1" customFormat="1" ht="6.7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18" s="1" customFormat="1" ht="18" customHeight="1">
      <c r="B115" s="38"/>
      <c r="C115" s="33" t="s">
        <v>44</v>
      </c>
      <c r="D115" s="39"/>
      <c r="E115" s="39"/>
      <c r="F115" s="31" t="str">
        <f>F9</f>
        <v>Hloubětínská 55, Praha 14</v>
      </c>
      <c r="G115" s="39"/>
      <c r="H115" s="39"/>
      <c r="I115" s="39"/>
      <c r="J115" s="39"/>
      <c r="K115" s="33" t="s">
        <v>46</v>
      </c>
      <c r="L115" s="39"/>
      <c r="M115" s="388" t="str">
        <f>IF(O9="","",O9)</f>
        <v>18. 4. 2018</v>
      </c>
      <c r="N115" s="388"/>
      <c r="O115" s="388"/>
      <c r="P115" s="388"/>
      <c r="Q115" s="39"/>
      <c r="R115" s="40"/>
    </row>
    <row r="116" spans="2:18" s="1" customFormat="1" ht="6.7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18" s="1" customFormat="1" ht="15">
      <c r="B117" s="38"/>
      <c r="C117" s="33" t="s">
        <v>48</v>
      </c>
      <c r="D117" s="39"/>
      <c r="E117" s="39"/>
      <c r="F117" s="31" t="str">
        <f>E12</f>
        <v>Městská část Praha 14</v>
      </c>
      <c r="G117" s="39"/>
      <c r="H117" s="39"/>
      <c r="I117" s="39"/>
      <c r="J117" s="39"/>
      <c r="K117" s="33" t="s">
        <v>54</v>
      </c>
      <c r="L117" s="39"/>
      <c r="M117" s="365" t="str">
        <f>E18</f>
        <v>Ing. arch. Petr Synovec</v>
      </c>
      <c r="N117" s="365"/>
      <c r="O117" s="365"/>
      <c r="P117" s="365"/>
      <c r="Q117" s="365"/>
      <c r="R117" s="40"/>
    </row>
    <row r="118" spans="2:18" s="1" customFormat="1" ht="14.25" customHeight="1">
      <c r="B118" s="38"/>
      <c r="C118" s="33" t="s">
        <v>52</v>
      </c>
      <c r="D118" s="39"/>
      <c r="E118" s="39"/>
      <c r="F118" s="31" t="str">
        <f>IF(E15="","",E15)</f>
        <v>Vyplň údaj</v>
      </c>
      <c r="G118" s="39"/>
      <c r="H118" s="39"/>
      <c r="I118" s="39"/>
      <c r="J118" s="39"/>
      <c r="K118" s="33" t="s">
        <v>57</v>
      </c>
      <c r="L118" s="39"/>
      <c r="M118" s="365" t="str">
        <f>E21</f>
        <v>Ing. Rostislav Živný</v>
      </c>
      <c r="N118" s="365"/>
      <c r="O118" s="365"/>
      <c r="P118" s="365"/>
      <c r="Q118" s="365"/>
      <c r="R118" s="40"/>
    </row>
    <row r="119" spans="2:18" s="1" customFormat="1" ht="9.7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27" s="8" customFormat="1" ht="29.25" customHeight="1">
      <c r="B120" s="142"/>
      <c r="C120" s="143" t="s">
        <v>167</v>
      </c>
      <c r="D120" s="144" t="s">
        <v>168</v>
      </c>
      <c r="E120" s="144" t="s">
        <v>81</v>
      </c>
      <c r="F120" s="403" t="s">
        <v>169</v>
      </c>
      <c r="G120" s="403"/>
      <c r="H120" s="403"/>
      <c r="I120" s="403"/>
      <c r="J120" s="144" t="s">
        <v>170</v>
      </c>
      <c r="K120" s="144" t="s">
        <v>171</v>
      </c>
      <c r="L120" s="403" t="s">
        <v>172</v>
      </c>
      <c r="M120" s="403"/>
      <c r="N120" s="403" t="s">
        <v>148</v>
      </c>
      <c r="O120" s="403"/>
      <c r="P120" s="403"/>
      <c r="Q120" s="404"/>
      <c r="R120" s="145"/>
      <c r="T120" s="78" t="s">
        <v>173</v>
      </c>
      <c r="U120" s="79" t="s">
        <v>63</v>
      </c>
      <c r="V120" s="79" t="s">
        <v>174</v>
      </c>
      <c r="W120" s="79" t="s">
        <v>175</v>
      </c>
      <c r="X120" s="79" t="s">
        <v>176</v>
      </c>
      <c r="Y120" s="79" t="s">
        <v>177</v>
      </c>
      <c r="Z120" s="79" t="s">
        <v>178</v>
      </c>
      <c r="AA120" s="80" t="s">
        <v>179</v>
      </c>
    </row>
    <row r="121" spans="2:63" s="1" customFormat="1" ht="29.25" customHeight="1">
      <c r="B121" s="38"/>
      <c r="C121" s="82" t="s">
        <v>145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426">
        <f>BK121</f>
        <v>0</v>
      </c>
      <c r="O121" s="427"/>
      <c r="P121" s="427"/>
      <c r="Q121" s="427"/>
      <c r="R121" s="40"/>
      <c r="T121" s="81"/>
      <c r="U121" s="54"/>
      <c r="V121" s="54"/>
      <c r="W121" s="146">
        <f>W122+W255</f>
        <v>0</v>
      </c>
      <c r="X121" s="54"/>
      <c r="Y121" s="146">
        <f>Y122+Y255</f>
        <v>0</v>
      </c>
      <c r="Z121" s="54"/>
      <c r="AA121" s="147">
        <f>AA122+AA255</f>
        <v>0</v>
      </c>
      <c r="AT121" s="22" t="s">
        <v>98</v>
      </c>
      <c r="AU121" s="22" t="s">
        <v>150</v>
      </c>
      <c r="BK121" s="148">
        <f>BK122+BK255</f>
        <v>0</v>
      </c>
    </row>
    <row r="122" spans="2:63" s="9" customFormat="1" ht="36.75" customHeight="1">
      <c r="B122" s="149"/>
      <c r="C122" s="150"/>
      <c r="D122" s="151" t="s">
        <v>151</v>
      </c>
      <c r="E122" s="151"/>
      <c r="F122" s="151"/>
      <c r="G122" s="151"/>
      <c r="H122" s="151"/>
      <c r="I122" s="151"/>
      <c r="J122" s="151"/>
      <c r="K122" s="151"/>
      <c r="L122" s="151"/>
      <c r="M122" s="151"/>
      <c r="N122" s="428">
        <f>BK122</f>
        <v>0</v>
      </c>
      <c r="O122" s="397"/>
      <c r="P122" s="397"/>
      <c r="Q122" s="397"/>
      <c r="R122" s="152"/>
      <c r="T122" s="153"/>
      <c r="U122" s="150"/>
      <c r="V122" s="150"/>
      <c r="W122" s="154">
        <f>W123+W128+W159+W169+W219</f>
        <v>0</v>
      </c>
      <c r="X122" s="150"/>
      <c r="Y122" s="154">
        <f>Y123+Y128+Y159+Y169+Y219</f>
        <v>0</v>
      </c>
      <c r="Z122" s="150"/>
      <c r="AA122" s="155">
        <f>AA123+AA128+AA159+AA169+AA219</f>
        <v>0</v>
      </c>
      <c r="AR122" s="156" t="s">
        <v>141</v>
      </c>
      <c r="AT122" s="157" t="s">
        <v>98</v>
      </c>
      <c r="AU122" s="157" t="s">
        <v>99</v>
      </c>
      <c r="AY122" s="156" t="s">
        <v>180</v>
      </c>
      <c r="BK122" s="158">
        <f>BK123+BK128+BK159+BK169+BK219</f>
        <v>0</v>
      </c>
    </row>
    <row r="123" spans="2:63" s="9" customFormat="1" ht="19.5" customHeight="1">
      <c r="B123" s="149"/>
      <c r="C123" s="150"/>
      <c r="D123" s="159" t="s">
        <v>152</v>
      </c>
      <c r="E123" s="159"/>
      <c r="F123" s="159"/>
      <c r="G123" s="159"/>
      <c r="H123" s="159"/>
      <c r="I123" s="159"/>
      <c r="J123" s="159"/>
      <c r="K123" s="159"/>
      <c r="L123" s="159"/>
      <c r="M123" s="159"/>
      <c r="N123" s="429">
        <f>BK123</f>
        <v>0</v>
      </c>
      <c r="O123" s="430"/>
      <c r="P123" s="430"/>
      <c r="Q123" s="430"/>
      <c r="R123" s="152"/>
      <c r="T123" s="153"/>
      <c r="U123" s="150"/>
      <c r="V123" s="150"/>
      <c r="W123" s="154">
        <f>SUM(W124:W127)</f>
        <v>0</v>
      </c>
      <c r="X123" s="150"/>
      <c r="Y123" s="154">
        <f>SUM(Y124:Y127)</f>
        <v>0</v>
      </c>
      <c r="Z123" s="150"/>
      <c r="AA123" s="155">
        <f>SUM(AA124:AA127)</f>
        <v>0</v>
      </c>
      <c r="AR123" s="156" t="s">
        <v>141</v>
      </c>
      <c r="AT123" s="157" t="s">
        <v>98</v>
      </c>
      <c r="AU123" s="157" t="s">
        <v>107</v>
      </c>
      <c r="AY123" s="156" t="s">
        <v>180</v>
      </c>
      <c r="BK123" s="158">
        <f>SUM(BK124:BK127)</f>
        <v>0</v>
      </c>
    </row>
    <row r="124" spans="2:65" s="1" customFormat="1" ht="38.25" customHeight="1">
      <c r="B124" s="131"/>
      <c r="C124" s="160"/>
      <c r="D124" s="160"/>
      <c r="E124" s="161"/>
      <c r="F124" s="405"/>
      <c r="G124" s="405"/>
      <c r="H124" s="405"/>
      <c r="I124" s="405"/>
      <c r="J124" s="162"/>
      <c r="K124" s="163"/>
      <c r="L124" s="406"/>
      <c r="M124" s="406"/>
      <c r="N124" s="407"/>
      <c r="O124" s="407"/>
      <c r="P124" s="407"/>
      <c r="Q124" s="407"/>
      <c r="R124" s="134"/>
      <c r="T124" s="164" t="s">
        <v>26</v>
      </c>
      <c r="U124" s="47" t="s">
        <v>64</v>
      </c>
      <c r="V124" s="39"/>
      <c r="W124" s="165">
        <f>V124*K124</f>
        <v>0</v>
      </c>
      <c r="X124" s="165">
        <v>0.0017</v>
      </c>
      <c r="Y124" s="165">
        <f>X124*K124</f>
        <v>0</v>
      </c>
      <c r="Z124" s="165">
        <v>0.00425</v>
      </c>
      <c r="AA124" s="166">
        <f>Z124*K124</f>
        <v>0</v>
      </c>
      <c r="AR124" s="22" t="s">
        <v>184</v>
      </c>
      <c r="AT124" s="22" t="s">
        <v>182</v>
      </c>
      <c r="AU124" s="22" t="s">
        <v>141</v>
      </c>
      <c r="AY124" s="22" t="s">
        <v>180</v>
      </c>
      <c r="BE124" s="108">
        <f>IF(U124="základní",N124,0)</f>
        <v>0</v>
      </c>
      <c r="BF124" s="108">
        <f>IF(U124="snížená",N124,0)</f>
        <v>0</v>
      </c>
      <c r="BG124" s="108">
        <f>IF(U124="zákl. přenesená",N124,0)</f>
        <v>0</v>
      </c>
      <c r="BH124" s="108">
        <f>IF(U124="sníž. přenesená",N124,0)</f>
        <v>0</v>
      </c>
      <c r="BI124" s="108">
        <f>IF(U124="nulová",N124,0)</f>
        <v>0</v>
      </c>
      <c r="BJ124" s="22" t="s">
        <v>107</v>
      </c>
      <c r="BK124" s="108">
        <f>ROUND(L124*K124,2)</f>
        <v>0</v>
      </c>
      <c r="BL124" s="22" t="s">
        <v>184</v>
      </c>
      <c r="BM124" s="22" t="s">
        <v>185</v>
      </c>
    </row>
    <row r="125" spans="2:65" s="1" customFormat="1" ht="38.25" customHeight="1">
      <c r="B125" s="131"/>
      <c r="C125" s="160"/>
      <c r="D125" s="160"/>
      <c r="E125" s="161"/>
      <c r="F125" s="405"/>
      <c r="G125" s="405"/>
      <c r="H125" s="405"/>
      <c r="I125" s="405"/>
      <c r="J125" s="162"/>
      <c r="K125" s="163"/>
      <c r="L125" s="406"/>
      <c r="M125" s="406"/>
      <c r="N125" s="407"/>
      <c r="O125" s="407"/>
      <c r="P125" s="407"/>
      <c r="Q125" s="407"/>
      <c r="R125" s="134"/>
      <c r="T125" s="164" t="s">
        <v>26</v>
      </c>
      <c r="U125" s="47" t="s">
        <v>64</v>
      </c>
      <c r="V125" s="39"/>
      <c r="W125" s="165">
        <f>V125*K125</f>
        <v>0</v>
      </c>
      <c r="X125" s="165">
        <v>0.02655</v>
      </c>
      <c r="Y125" s="165">
        <f>X125*K125</f>
        <v>0</v>
      </c>
      <c r="Z125" s="165">
        <v>0</v>
      </c>
      <c r="AA125" s="166">
        <f>Z125*K125</f>
        <v>0</v>
      </c>
      <c r="AR125" s="22" t="s">
        <v>184</v>
      </c>
      <c r="AT125" s="22" t="s">
        <v>182</v>
      </c>
      <c r="AU125" s="22" t="s">
        <v>141</v>
      </c>
      <c r="AY125" s="22" t="s">
        <v>180</v>
      </c>
      <c r="BE125" s="108">
        <f>IF(U125="základní",N125,0)</f>
        <v>0</v>
      </c>
      <c r="BF125" s="108">
        <f>IF(U125="snížená",N125,0)</f>
        <v>0</v>
      </c>
      <c r="BG125" s="108">
        <f>IF(U125="zákl. přenesená",N125,0)</f>
        <v>0</v>
      </c>
      <c r="BH125" s="108">
        <f>IF(U125="sníž. přenesená",N125,0)</f>
        <v>0</v>
      </c>
      <c r="BI125" s="108">
        <f>IF(U125="nulová",N125,0)</f>
        <v>0</v>
      </c>
      <c r="BJ125" s="22" t="s">
        <v>107</v>
      </c>
      <c r="BK125" s="108">
        <f>ROUND(L125*K125,2)</f>
        <v>0</v>
      </c>
      <c r="BL125" s="22" t="s">
        <v>184</v>
      </c>
      <c r="BM125" s="22" t="s">
        <v>187</v>
      </c>
    </row>
    <row r="126" spans="2:65" s="1" customFormat="1" ht="25.5" customHeight="1">
      <c r="B126" s="131"/>
      <c r="C126" s="160"/>
      <c r="D126" s="160"/>
      <c r="E126" s="161"/>
      <c r="F126" s="405"/>
      <c r="G126" s="405"/>
      <c r="H126" s="405"/>
      <c r="I126" s="405"/>
      <c r="J126" s="162"/>
      <c r="K126" s="163"/>
      <c r="L126" s="406"/>
      <c r="M126" s="406"/>
      <c r="N126" s="407"/>
      <c r="O126" s="407"/>
      <c r="P126" s="407"/>
      <c r="Q126" s="407"/>
      <c r="R126" s="134"/>
      <c r="T126" s="164" t="s">
        <v>26</v>
      </c>
      <c r="U126" s="47" t="s">
        <v>64</v>
      </c>
      <c r="V126" s="39"/>
      <c r="W126" s="165">
        <f>V126*K126</f>
        <v>0</v>
      </c>
      <c r="X126" s="165">
        <v>1E-05</v>
      </c>
      <c r="Y126" s="165">
        <f>X126*K126</f>
        <v>0</v>
      </c>
      <c r="Z126" s="165">
        <v>0</v>
      </c>
      <c r="AA126" s="166">
        <f>Z126*K126</f>
        <v>0</v>
      </c>
      <c r="AR126" s="22" t="s">
        <v>184</v>
      </c>
      <c r="AT126" s="22" t="s">
        <v>182</v>
      </c>
      <c r="AU126" s="22" t="s">
        <v>141</v>
      </c>
      <c r="AY126" s="22" t="s">
        <v>180</v>
      </c>
      <c r="BE126" s="108">
        <f>IF(U126="základní",N126,0)</f>
        <v>0</v>
      </c>
      <c r="BF126" s="108">
        <f>IF(U126="snížená",N126,0)</f>
        <v>0</v>
      </c>
      <c r="BG126" s="108">
        <f>IF(U126="zákl. přenesená",N126,0)</f>
        <v>0</v>
      </c>
      <c r="BH126" s="108">
        <f>IF(U126="sníž. přenesená",N126,0)</f>
        <v>0</v>
      </c>
      <c r="BI126" s="108">
        <f>IF(U126="nulová",N126,0)</f>
        <v>0</v>
      </c>
      <c r="BJ126" s="22" t="s">
        <v>107</v>
      </c>
      <c r="BK126" s="108">
        <f>ROUND(L126*K126,2)</f>
        <v>0</v>
      </c>
      <c r="BL126" s="22" t="s">
        <v>184</v>
      </c>
      <c r="BM126" s="22" t="s">
        <v>189</v>
      </c>
    </row>
    <row r="127" spans="2:65" s="1" customFormat="1" ht="25.5" customHeight="1">
      <c r="B127" s="131"/>
      <c r="C127" s="160"/>
      <c r="D127" s="160"/>
      <c r="E127" s="161"/>
      <c r="F127" s="405"/>
      <c r="G127" s="405"/>
      <c r="H127" s="405"/>
      <c r="I127" s="405"/>
      <c r="J127" s="162"/>
      <c r="K127" s="163"/>
      <c r="L127" s="406"/>
      <c r="M127" s="406"/>
      <c r="N127" s="407"/>
      <c r="O127" s="407"/>
      <c r="P127" s="407"/>
      <c r="Q127" s="407"/>
      <c r="R127" s="134"/>
      <c r="T127" s="164" t="s">
        <v>26</v>
      </c>
      <c r="U127" s="47" t="s">
        <v>64</v>
      </c>
      <c r="V127" s="39"/>
      <c r="W127" s="165">
        <f>V127*K127</f>
        <v>0</v>
      </c>
      <c r="X127" s="165">
        <v>0</v>
      </c>
      <c r="Y127" s="165">
        <f>X127*K127</f>
        <v>0</v>
      </c>
      <c r="Z127" s="165">
        <v>0</v>
      </c>
      <c r="AA127" s="166">
        <f>Z127*K127</f>
        <v>0</v>
      </c>
      <c r="AR127" s="22" t="s">
        <v>184</v>
      </c>
      <c r="AT127" s="22" t="s">
        <v>182</v>
      </c>
      <c r="AU127" s="22" t="s">
        <v>141</v>
      </c>
      <c r="AY127" s="22" t="s">
        <v>180</v>
      </c>
      <c r="BE127" s="108">
        <f>IF(U127="základní",N127,0)</f>
        <v>0</v>
      </c>
      <c r="BF127" s="108">
        <f>IF(U127="snížená",N127,0)</f>
        <v>0</v>
      </c>
      <c r="BG127" s="108">
        <f>IF(U127="zákl. přenesená",N127,0)</f>
        <v>0</v>
      </c>
      <c r="BH127" s="108">
        <f>IF(U127="sníž. přenesená",N127,0)</f>
        <v>0</v>
      </c>
      <c r="BI127" s="108">
        <f>IF(U127="nulová",N127,0)</f>
        <v>0</v>
      </c>
      <c r="BJ127" s="22" t="s">
        <v>107</v>
      </c>
      <c r="BK127" s="108">
        <f>ROUND(L127*K127,2)</f>
        <v>0</v>
      </c>
      <c r="BL127" s="22" t="s">
        <v>184</v>
      </c>
      <c r="BM127" s="22" t="s">
        <v>191</v>
      </c>
    </row>
    <row r="128" spans="2:63" s="9" customFormat="1" ht="29.25" customHeight="1">
      <c r="B128" s="149"/>
      <c r="C128" s="150"/>
      <c r="D128" s="159" t="s">
        <v>153</v>
      </c>
      <c r="E128" s="159"/>
      <c r="F128" s="159"/>
      <c r="G128" s="159"/>
      <c r="H128" s="159"/>
      <c r="I128" s="159"/>
      <c r="J128" s="159"/>
      <c r="K128" s="159"/>
      <c r="L128" s="159"/>
      <c r="M128" s="159"/>
      <c r="N128" s="431">
        <f>BK128</f>
        <v>0</v>
      </c>
      <c r="O128" s="432"/>
      <c r="P128" s="432"/>
      <c r="Q128" s="432"/>
      <c r="R128" s="152"/>
      <c r="T128" s="153"/>
      <c r="U128" s="150"/>
      <c r="V128" s="150"/>
      <c r="W128" s="154">
        <f>SUM(W129:W158)</f>
        <v>0</v>
      </c>
      <c r="X128" s="150"/>
      <c r="Y128" s="154">
        <f>SUM(Y129:Y158)</f>
        <v>0</v>
      </c>
      <c r="Z128" s="150"/>
      <c r="AA128" s="155">
        <f>SUM(AA129:AA158)</f>
        <v>0</v>
      </c>
      <c r="AR128" s="156" t="s">
        <v>141</v>
      </c>
      <c r="AT128" s="157" t="s">
        <v>98</v>
      </c>
      <c r="AU128" s="157" t="s">
        <v>107</v>
      </c>
      <c r="AY128" s="156" t="s">
        <v>180</v>
      </c>
      <c r="BK128" s="158">
        <f>SUM(BK129:BK158)</f>
        <v>0</v>
      </c>
    </row>
    <row r="129" spans="2:65" s="1" customFormat="1" ht="38.25" customHeight="1">
      <c r="B129" s="131"/>
      <c r="C129" s="160"/>
      <c r="D129" s="160"/>
      <c r="E129" s="161"/>
      <c r="F129" s="405"/>
      <c r="G129" s="405"/>
      <c r="H129" s="405"/>
      <c r="I129" s="405"/>
      <c r="J129" s="162"/>
      <c r="K129" s="163"/>
      <c r="L129" s="406"/>
      <c r="M129" s="406"/>
      <c r="N129" s="407"/>
      <c r="O129" s="407"/>
      <c r="P129" s="407"/>
      <c r="Q129" s="407"/>
      <c r="R129" s="134"/>
      <c r="T129" s="164" t="s">
        <v>26</v>
      </c>
      <c r="U129" s="47" t="s">
        <v>64</v>
      </c>
      <c r="V129" s="39"/>
      <c r="W129" s="165">
        <f>V129*K129</f>
        <v>0</v>
      </c>
      <c r="X129" s="165">
        <v>0</v>
      </c>
      <c r="Y129" s="165">
        <f>X129*K129</f>
        <v>0</v>
      </c>
      <c r="Z129" s="165">
        <v>0</v>
      </c>
      <c r="AA129" s="166">
        <f>Z129*K129</f>
        <v>0</v>
      </c>
      <c r="AR129" s="22" t="s">
        <v>184</v>
      </c>
      <c r="AT129" s="22" t="s">
        <v>182</v>
      </c>
      <c r="AU129" s="22" t="s">
        <v>141</v>
      </c>
      <c r="AY129" s="22" t="s">
        <v>180</v>
      </c>
      <c r="BE129" s="108">
        <f>IF(U129="základní",N129,0)</f>
        <v>0</v>
      </c>
      <c r="BF129" s="108">
        <f>IF(U129="snížená",N129,0)</f>
        <v>0</v>
      </c>
      <c r="BG129" s="108">
        <f>IF(U129="zákl. přenesená",N129,0)</f>
        <v>0</v>
      </c>
      <c r="BH129" s="108">
        <f>IF(U129="sníž. přenesená",N129,0)</f>
        <v>0</v>
      </c>
      <c r="BI129" s="108">
        <f>IF(U129="nulová",N129,0)</f>
        <v>0</v>
      </c>
      <c r="BJ129" s="22" t="s">
        <v>107</v>
      </c>
      <c r="BK129" s="108">
        <f>ROUND(L129*K129,2)</f>
        <v>0</v>
      </c>
      <c r="BL129" s="22" t="s">
        <v>184</v>
      </c>
      <c r="BM129" s="22" t="s">
        <v>192</v>
      </c>
    </row>
    <row r="130" spans="2:51" s="10" customFormat="1" ht="16.5" customHeight="1">
      <c r="B130" s="167"/>
      <c r="C130" s="168"/>
      <c r="D130" s="168"/>
      <c r="E130" s="169" t="s">
        <v>26</v>
      </c>
      <c r="F130" s="408"/>
      <c r="G130" s="409"/>
      <c r="H130" s="409"/>
      <c r="I130" s="409"/>
      <c r="J130" s="168"/>
      <c r="K130" s="170"/>
      <c r="L130" s="168"/>
      <c r="M130" s="168"/>
      <c r="N130" s="168"/>
      <c r="O130" s="168"/>
      <c r="P130" s="168"/>
      <c r="Q130" s="168"/>
      <c r="R130" s="171"/>
      <c r="T130" s="172"/>
      <c r="U130" s="168"/>
      <c r="V130" s="168"/>
      <c r="W130" s="168"/>
      <c r="X130" s="168"/>
      <c r="Y130" s="168"/>
      <c r="Z130" s="168"/>
      <c r="AA130" s="173"/>
      <c r="AT130" s="174" t="s">
        <v>193</v>
      </c>
      <c r="AU130" s="174" t="s">
        <v>141</v>
      </c>
      <c r="AV130" s="10" t="s">
        <v>141</v>
      </c>
      <c r="AW130" s="10" t="s">
        <v>56</v>
      </c>
      <c r="AX130" s="10" t="s">
        <v>107</v>
      </c>
      <c r="AY130" s="174" t="s">
        <v>180</v>
      </c>
    </row>
    <row r="131" spans="2:65" s="1" customFormat="1" ht="25.5" customHeight="1">
      <c r="B131" s="131"/>
      <c r="C131" s="175"/>
      <c r="D131" s="175"/>
      <c r="E131" s="176"/>
      <c r="F131" s="410"/>
      <c r="G131" s="410"/>
      <c r="H131" s="410"/>
      <c r="I131" s="410"/>
      <c r="J131" s="177"/>
      <c r="K131" s="178"/>
      <c r="L131" s="411"/>
      <c r="M131" s="411"/>
      <c r="N131" s="412"/>
      <c r="O131" s="407"/>
      <c r="P131" s="407"/>
      <c r="Q131" s="407"/>
      <c r="R131" s="134"/>
      <c r="T131" s="164" t="s">
        <v>26</v>
      </c>
      <c r="U131" s="47" t="s">
        <v>64</v>
      </c>
      <c r="V131" s="39"/>
      <c r="W131" s="165">
        <f>V131*K131</f>
        <v>0</v>
      </c>
      <c r="X131" s="165">
        <v>0</v>
      </c>
      <c r="Y131" s="165">
        <f>X131*K131</f>
        <v>0</v>
      </c>
      <c r="Z131" s="165">
        <v>0</v>
      </c>
      <c r="AA131" s="166">
        <f>Z131*K131</f>
        <v>0</v>
      </c>
      <c r="AR131" s="22" t="s">
        <v>195</v>
      </c>
      <c r="AT131" s="22" t="s">
        <v>194</v>
      </c>
      <c r="AU131" s="22" t="s">
        <v>141</v>
      </c>
      <c r="AY131" s="22" t="s">
        <v>180</v>
      </c>
      <c r="BE131" s="108">
        <f>IF(U131="základní",N131,0)</f>
        <v>0</v>
      </c>
      <c r="BF131" s="108">
        <f>IF(U131="snížená",N131,0)</f>
        <v>0</v>
      </c>
      <c r="BG131" s="108">
        <f>IF(U131="zákl. přenesená",N131,0)</f>
        <v>0</v>
      </c>
      <c r="BH131" s="108">
        <f>IF(U131="sníž. přenesená",N131,0)</f>
        <v>0</v>
      </c>
      <c r="BI131" s="108">
        <f>IF(U131="nulová",N131,0)</f>
        <v>0</v>
      </c>
      <c r="BJ131" s="22" t="s">
        <v>107</v>
      </c>
      <c r="BK131" s="108">
        <f>ROUND(L131*K131,2)</f>
        <v>0</v>
      </c>
      <c r="BL131" s="22" t="s">
        <v>184</v>
      </c>
      <c r="BM131" s="22" t="s">
        <v>196</v>
      </c>
    </row>
    <row r="132" spans="2:65" s="1" customFormat="1" ht="38.25" customHeight="1">
      <c r="B132" s="131"/>
      <c r="C132" s="160"/>
      <c r="D132" s="160"/>
      <c r="E132" s="161"/>
      <c r="F132" s="405"/>
      <c r="G132" s="405"/>
      <c r="H132" s="405"/>
      <c r="I132" s="405"/>
      <c r="J132" s="162"/>
      <c r="K132" s="163"/>
      <c r="L132" s="406"/>
      <c r="M132" s="406"/>
      <c r="N132" s="407"/>
      <c r="O132" s="407"/>
      <c r="P132" s="407"/>
      <c r="Q132" s="407"/>
      <c r="R132" s="134"/>
      <c r="T132" s="164" t="s">
        <v>26</v>
      </c>
      <c r="U132" s="47" t="s">
        <v>64</v>
      </c>
      <c r="V132" s="39"/>
      <c r="W132" s="165">
        <f>V132*K132</f>
        <v>0</v>
      </c>
      <c r="X132" s="165">
        <v>0</v>
      </c>
      <c r="Y132" s="165">
        <f>X132*K132</f>
        <v>0</v>
      </c>
      <c r="Z132" s="165">
        <v>0</v>
      </c>
      <c r="AA132" s="166">
        <f>Z132*K132</f>
        <v>0</v>
      </c>
      <c r="AR132" s="22" t="s">
        <v>184</v>
      </c>
      <c r="AT132" s="22" t="s">
        <v>182</v>
      </c>
      <c r="AU132" s="22" t="s">
        <v>141</v>
      </c>
      <c r="AY132" s="22" t="s">
        <v>180</v>
      </c>
      <c r="BE132" s="108">
        <f>IF(U132="základní",N132,0)</f>
        <v>0</v>
      </c>
      <c r="BF132" s="108">
        <f>IF(U132="snížená",N132,0)</f>
        <v>0</v>
      </c>
      <c r="BG132" s="108">
        <f>IF(U132="zákl. přenesená",N132,0)</f>
        <v>0</v>
      </c>
      <c r="BH132" s="108">
        <f>IF(U132="sníž. přenesená",N132,0)</f>
        <v>0</v>
      </c>
      <c r="BI132" s="108">
        <f>IF(U132="nulová",N132,0)</f>
        <v>0</v>
      </c>
      <c r="BJ132" s="22" t="s">
        <v>107</v>
      </c>
      <c r="BK132" s="108">
        <f>ROUND(L132*K132,2)</f>
        <v>0</v>
      </c>
      <c r="BL132" s="22" t="s">
        <v>184</v>
      </c>
      <c r="BM132" s="22" t="s">
        <v>198</v>
      </c>
    </row>
    <row r="133" spans="2:51" s="10" customFormat="1" ht="16.5" customHeight="1">
      <c r="B133" s="167"/>
      <c r="C133" s="168"/>
      <c r="D133" s="168"/>
      <c r="E133" s="169" t="s">
        <v>26</v>
      </c>
      <c r="F133" s="408"/>
      <c r="G133" s="409"/>
      <c r="H133" s="409"/>
      <c r="I133" s="409"/>
      <c r="J133" s="168"/>
      <c r="K133" s="170"/>
      <c r="L133" s="168"/>
      <c r="M133" s="168"/>
      <c r="N133" s="168"/>
      <c r="O133" s="168"/>
      <c r="P133" s="168"/>
      <c r="Q133" s="168"/>
      <c r="R133" s="171"/>
      <c r="T133" s="172"/>
      <c r="U133" s="168"/>
      <c r="V133" s="168"/>
      <c r="W133" s="168"/>
      <c r="X133" s="168"/>
      <c r="Y133" s="168"/>
      <c r="Z133" s="168"/>
      <c r="AA133" s="173"/>
      <c r="AT133" s="174" t="s">
        <v>193</v>
      </c>
      <c r="AU133" s="174" t="s">
        <v>141</v>
      </c>
      <c r="AV133" s="10" t="s">
        <v>141</v>
      </c>
      <c r="AW133" s="10" t="s">
        <v>56</v>
      </c>
      <c r="AX133" s="10" t="s">
        <v>99</v>
      </c>
      <c r="AY133" s="174" t="s">
        <v>180</v>
      </c>
    </row>
    <row r="134" spans="2:51" s="11" customFormat="1" ht="16.5" customHeight="1">
      <c r="B134" s="179"/>
      <c r="C134" s="180"/>
      <c r="D134" s="180"/>
      <c r="E134" s="181" t="s">
        <v>26</v>
      </c>
      <c r="F134" s="413"/>
      <c r="G134" s="414"/>
      <c r="H134" s="414"/>
      <c r="I134" s="414"/>
      <c r="J134" s="180"/>
      <c r="K134" s="182"/>
      <c r="L134" s="180"/>
      <c r="M134" s="180"/>
      <c r="N134" s="180"/>
      <c r="O134" s="180"/>
      <c r="P134" s="180"/>
      <c r="Q134" s="180"/>
      <c r="R134" s="183"/>
      <c r="T134" s="184"/>
      <c r="U134" s="180"/>
      <c r="V134" s="180"/>
      <c r="W134" s="180"/>
      <c r="X134" s="180"/>
      <c r="Y134" s="180"/>
      <c r="Z134" s="180"/>
      <c r="AA134" s="185"/>
      <c r="AT134" s="186" t="s">
        <v>193</v>
      </c>
      <c r="AU134" s="186" t="s">
        <v>141</v>
      </c>
      <c r="AV134" s="11" t="s">
        <v>199</v>
      </c>
      <c r="AW134" s="11" t="s">
        <v>56</v>
      </c>
      <c r="AX134" s="11" t="s">
        <v>107</v>
      </c>
      <c r="AY134" s="186" t="s">
        <v>180</v>
      </c>
    </row>
    <row r="135" spans="2:65" s="1" customFormat="1" ht="38.25" customHeight="1">
      <c r="B135" s="131"/>
      <c r="C135" s="175"/>
      <c r="D135" s="175"/>
      <c r="E135" s="176"/>
      <c r="F135" s="410"/>
      <c r="G135" s="410"/>
      <c r="H135" s="410"/>
      <c r="I135" s="410"/>
      <c r="J135" s="177"/>
      <c r="K135" s="178"/>
      <c r="L135" s="411"/>
      <c r="M135" s="411"/>
      <c r="N135" s="412"/>
      <c r="O135" s="407"/>
      <c r="P135" s="407"/>
      <c r="Q135" s="407"/>
      <c r="R135" s="134"/>
      <c r="T135" s="164" t="s">
        <v>26</v>
      </c>
      <c r="U135" s="47" t="s">
        <v>64</v>
      </c>
      <c r="V135" s="39"/>
      <c r="W135" s="165">
        <f>V135*K135</f>
        <v>0</v>
      </c>
      <c r="X135" s="165">
        <v>0</v>
      </c>
      <c r="Y135" s="165">
        <f>X135*K135</f>
        <v>0</v>
      </c>
      <c r="Z135" s="165">
        <v>0</v>
      </c>
      <c r="AA135" s="166">
        <f>Z135*K135</f>
        <v>0</v>
      </c>
      <c r="AR135" s="22" t="s">
        <v>195</v>
      </c>
      <c r="AT135" s="22" t="s">
        <v>194</v>
      </c>
      <c r="AU135" s="22" t="s">
        <v>141</v>
      </c>
      <c r="AY135" s="22" t="s">
        <v>180</v>
      </c>
      <c r="BE135" s="108">
        <f>IF(U135="základní",N135,0)</f>
        <v>0</v>
      </c>
      <c r="BF135" s="108">
        <f>IF(U135="snížená",N135,0)</f>
        <v>0</v>
      </c>
      <c r="BG135" s="108">
        <f>IF(U135="zákl. přenesená",N135,0)</f>
        <v>0</v>
      </c>
      <c r="BH135" s="108">
        <f>IF(U135="sníž. přenesená",N135,0)</f>
        <v>0</v>
      </c>
      <c r="BI135" s="108">
        <f>IF(U135="nulová",N135,0)</f>
        <v>0</v>
      </c>
      <c r="BJ135" s="22" t="s">
        <v>107</v>
      </c>
      <c r="BK135" s="108">
        <f>ROUND(L135*K135,2)</f>
        <v>0</v>
      </c>
      <c r="BL135" s="22" t="s">
        <v>184</v>
      </c>
      <c r="BM135" s="22" t="s">
        <v>201</v>
      </c>
    </row>
    <row r="136" spans="2:65" s="1" customFormat="1" ht="38.25" customHeight="1">
      <c r="B136" s="131"/>
      <c r="C136" s="160"/>
      <c r="D136" s="160"/>
      <c r="E136" s="161"/>
      <c r="F136" s="405"/>
      <c r="G136" s="405"/>
      <c r="H136" s="405"/>
      <c r="I136" s="405"/>
      <c r="J136" s="162"/>
      <c r="K136" s="163"/>
      <c r="L136" s="406"/>
      <c r="M136" s="406"/>
      <c r="N136" s="407"/>
      <c r="O136" s="407"/>
      <c r="P136" s="407"/>
      <c r="Q136" s="407"/>
      <c r="R136" s="134"/>
      <c r="T136" s="164" t="s">
        <v>26</v>
      </c>
      <c r="U136" s="47" t="s">
        <v>64</v>
      </c>
      <c r="V136" s="39"/>
      <c r="W136" s="165">
        <f>V136*K136</f>
        <v>0</v>
      </c>
      <c r="X136" s="165">
        <v>0</v>
      </c>
      <c r="Y136" s="165">
        <f>X136*K136</f>
        <v>0</v>
      </c>
      <c r="Z136" s="165">
        <v>0</v>
      </c>
      <c r="AA136" s="166">
        <f>Z136*K136</f>
        <v>0</v>
      </c>
      <c r="AR136" s="22" t="s">
        <v>184</v>
      </c>
      <c r="AT136" s="22" t="s">
        <v>182</v>
      </c>
      <c r="AU136" s="22" t="s">
        <v>141</v>
      </c>
      <c r="AY136" s="22" t="s">
        <v>180</v>
      </c>
      <c r="BE136" s="108">
        <f>IF(U136="základní",N136,0)</f>
        <v>0</v>
      </c>
      <c r="BF136" s="108">
        <f>IF(U136="snížená",N136,0)</f>
        <v>0</v>
      </c>
      <c r="BG136" s="108">
        <f>IF(U136="zákl. přenesená",N136,0)</f>
        <v>0</v>
      </c>
      <c r="BH136" s="108">
        <f>IF(U136="sníž. přenesená",N136,0)</f>
        <v>0</v>
      </c>
      <c r="BI136" s="108">
        <f>IF(U136="nulová",N136,0)</f>
        <v>0</v>
      </c>
      <c r="BJ136" s="22" t="s">
        <v>107</v>
      </c>
      <c r="BK136" s="108">
        <f>ROUND(L136*K136,2)</f>
        <v>0</v>
      </c>
      <c r="BL136" s="22" t="s">
        <v>184</v>
      </c>
      <c r="BM136" s="22" t="s">
        <v>203</v>
      </c>
    </row>
    <row r="137" spans="2:51" s="10" customFormat="1" ht="16.5" customHeight="1">
      <c r="B137" s="167"/>
      <c r="C137" s="168"/>
      <c r="D137" s="168"/>
      <c r="E137" s="169"/>
      <c r="F137" s="408"/>
      <c r="G137" s="409"/>
      <c r="H137" s="409"/>
      <c r="I137" s="409"/>
      <c r="J137" s="168"/>
      <c r="K137" s="170"/>
      <c r="L137" s="168"/>
      <c r="M137" s="168"/>
      <c r="N137" s="168"/>
      <c r="O137" s="168"/>
      <c r="P137" s="168"/>
      <c r="Q137" s="168"/>
      <c r="R137" s="171"/>
      <c r="T137" s="172"/>
      <c r="U137" s="168"/>
      <c r="V137" s="168"/>
      <c r="W137" s="168"/>
      <c r="X137" s="168"/>
      <c r="Y137" s="168"/>
      <c r="Z137" s="168"/>
      <c r="AA137" s="173"/>
      <c r="AT137" s="174" t="s">
        <v>193</v>
      </c>
      <c r="AU137" s="174" t="s">
        <v>141</v>
      </c>
      <c r="AV137" s="10" t="s">
        <v>141</v>
      </c>
      <c r="AW137" s="10" t="s">
        <v>56</v>
      </c>
      <c r="AX137" s="10" t="s">
        <v>107</v>
      </c>
      <c r="AY137" s="174" t="s">
        <v>180</v>
      </c>
    </row>
    <row r="138" spans="2:65" s="1" customFormat="1" ht="38.25" customHeight="1">
      <c r="B138" s="131"/>
      <c r="C138" s="175"/>
      <c r="D138" s="175"/>
      <c r="E138" s="176"/>
      <c r="F138" s="410"/>
      <c r="G138" s="410"/>
      <c r="H138" s="410"/>
      <c r="I138" s="410"/>
      <c r="J138" s="177"/>
      <c r="K138" s="178"/>
      <c r="L138" s="411"/>
      <c r="M138" s="411"/>
      <c r="N138" s="412"/>
      <c r="O138" s="407"/>
      <c r="P138" s="407"/>
      <c r="Q138" s="407"/>
      <c r="R138" s="134"/>
      <c r="T138" s="164" t="s">
        <v>26</v>
      </c>
      <c r="U138" s="47" t="s">
        <v>64</v>
      </c>
      <c r="V138" s="39"/>
      <c r="W138" s="165">
        <f aca="true" t="shared" si="5" ref="W138:W143">V138*K138</f>
        <v>0</v>
      </c>
      <c r="X138" s="165">
        <v>0</v>
      </c>
      <c r="Y138" s="165">
        <f aca="true" t="shared" si="6" ref="Y138:Y143">X138*K138</f>
        <v>0</v>
      </c>
      <c r="Z138" s="165">
        <v>0</v>
      </c>
      <c r="AA138" s="166">
        <f aca="true" t="shared" si="7" ref="AA138:AA143">Z138*K138</f>
        <v>0</v>
      </c>
      <c r="AR138" s="22" t="s">
        <v>195</v>
      </c>
      <c r="AT138" s="22" t="s">
        <v>194</v>
      </c>
      <c r="AU138" s="22" t="s">
        <v>141</v>
      </c>
      <c r="AY138" s="22" t="s">
        <v>180</v>
      </c>
      <c r="BE138" s="108">
        <f aca="true" t="shared" si="8" ref="BE138:BE143">IF(U138="základní",N138,0)</f>
        <v>0</v>
      </c>
      <c r="BF138" s="108">
        <f aca="true" t="shared" si="9" ref="BF138:BF143">IF(U138="snížená",N138,0)</f>
        <v>0</v>
      </c>
      <c r="BG138" s="108">
        <f aca="true" t="shared" si="10" ref="BG138:BG143">IF(U138="zákl. přenesená",N138,0)</f>
        <v>0</v>
      </c>
      <c r="BH138" s="108">
        <f aca="true" t="shared" si="11" ref="BH138:BH143">IF(U138="sníž. přenesená",N138,0)</f>
        <v>0</v>
      </c>
      <c r="BI138" s="108">
        <f aca="true" t="shared" si="12" ref="BI138:BI143">IF(U138="nulová",N138,0)</f>
        <v>0</v>
      </c>
      <c r="BJ138" s="22" t="s">
        <v>107</v>
      </c>
      <c r="BK138" s="108">
        <f aca="true" t="shared" si="13" ref="BK138:BK143">ROUND(L138*K138,2)</f>
        <v>0</v>
      </c>
      <c r="BL138" s="22" t="s">
        <v>184</v>
      </c>
      <c r="BM138" s="22" t="s">
        <v>205</v>
      </c>
    </row>
    <row r="139" spans="2:65" s="1" customFormat="1" ht="38.25" customHeight="1">
      <c r="B139" s="131"/>
      <c r="C139" s="160"/>
      <c r="D139" s="160"/>
      <c r="E139" s="161"/>
      <c r="F139" s="405"/>
      <c r="G139" s="405"/>
      <c r="H139" s="405"/>
      <c r="I139" s="405"/>
      <c r="J139" s="162"/>
      <c r="K139" s="163"/>
      <c r="L139" s="406"/>
      <c r="M139" s="406"/>
      <c r="N139" s="407"/>
      <c r="O139" s="407"/>
      <c r="P139" s="407"/>
      <c r="Q139" s="407"/>
      <c r="R139" s="134"/>
      <c r="T139" s="164" t="s">
        <v>26</v>
      </c>
      <c r="U139" s="47" t="s">
        <v>64</v>
      </c>
      <c r="V139" s="39"/>
      <c r="W139" s="165">
        <f t="shared" si="5"/>
        <v>0</v>
      </c>
      <c r="X139" s="165">
        <v>0</v>
      </c>
      <c r="Y139" s="165">
        <f t="shared" si="6"/>
        <v>0</v>
      </c>
      <c r="Z139" s="165">
        <v>0</v>
      </c>
      <c r="AA139" s="166">
        <f t="shared" si="7"/>
        <v>0</v>
      </c>
      <c r="AR139" s="22" t="s">
        <v>184</v>
      </c>
      <c r="AT139" s="22" t="s">
        <v>182</v>
      </c>
      <c r="AU139" s="22" t="s">
        <v>141</v>
      </c>
      <c r="AY139" s="22" t="s">
        <v>180</v>
      </c>
      <c r="BE139" s="108">
        <f t="shared" si="8"/>
        <v>0</v>
      </c>
      <c r="BF139" s="108">
        <f t="shared" si="9"/>
        <v>0</v>
      </c>
      <c r="BG139" s="108">
        <f t="shared" si="10"/>
        <v>0</v>
      </c>
      <c r="BH139" s="108">
        <f t="shared" si="11"/>
        <v>0</v>
      </c>
      <c r="BI139" s="108">
        <f t="shared" si="12"/>
        <v>0</v>
      </c>
      <c r="BJ139" s="22" t="s">
        <v>107</v>
      </c>
      <c r="BK139" s="108">
        <f t="shared" si="13"/>
        <v>0</v>
      </c>
      <c r="BL139" s="22" t="s">
        <v>184</v>
      </c>
      <c r="BM139" s="22" t="s">
        <v>207</v>
      </c>
    </row>
    <row r="140" spans="2:65" s="1" customFormat="1" ht="38.25" customHeight="1">
      <c r="B140" s="131"/>
      <c r="C140" s="160"/>
      <c r="D140" s="160"/>
      <c r="E140" s="161"/>
      <c r="F140" s="405"/>
      <c r="G140" s="405"/>
      <c r="H140" s="405"/>
      <c r="I140" s="405"/>
      <c r="J140" s="162"/>
      <c r="K140" s="163"/>
      <c r="L140" s="406"/>
      <c r="M140" s="406"/>
      <c r="N140" s="407"/>
      <c r="O140" s="407"/>
      <c r="P140" s="407"/>
      <c r="Q140" s="407"/>
      <c r="R140" s="134"/>
      <c r="T140" s="164" t="s">
        <v>26</v>
      </c>
      <c r="U140" s="47" t="s">
        <v>64</v>
      </c>
      <c r="V140" s="39"/>
      <c r="W140" s="165">
        <f t="shared" si="5"/>
        <v>0</v>
      </c>
      <c r="X140" s="165">
        <v>0</v>
      </c>
      <c r="Y140" s="165">
        <f t="shared" si="6"/>
        <v>0</v>
      </c>
      <c r="Z140" s="165">
        <v>0</v>
      </c>
      <c r="AA140" s="166">
        <f t="shared" si="7"/>
        <v>0</v>
      </c>
      <c r="AR140" s="22" t="s">
        <v>184</v>
      </c>
      <c r="AT140" s="22" t="s">
        <v>182</v>
      </c>
      <c r="AU140" s="22" t="s">
        <v>141</v>
      </c>
      <c r="AY140" s="22" t="s">
        <v>180</v>
      </c>
      <c r="BE140" s="108">
        <f t="shared" si="8"/>
        <v>0</v>
      </c>
      <c r="BF140" s="108">
        <f t="shared" si="9"/>
        <v>0</v>
      </c>
      <c r="BG140" s="108">
        <f t="shared" si="10"/>
        <v>0</v>
      </c>
      <c r="BH140" s="108">
        <f t="shared" si="11"/>
        <v>0</v>
      </c>
      <c r="BI140" s="108">
        <f t="shared" si="12"/>
        <v>0</v>
      </c>
      <c r="BJ140" s="22" t="s">
        <v>107</v>
      </c>
      <c r="BK140" s="108">
        <f t="shared" si="13"/>
        <v>0</v>
      </c>
      <c r="BL140" s="22" t="s">
        <v>184</v>
      </c>
      <c r="BM140" s="22" t="s">
        <v>209</v>
      </c>
    </row>
    <row r="141" spans="2:65" s="1" customFormat="1" ht="38.25" customHeight="1">
      <c r="B141" s="131"/>
      <c r="C141" s="175"/>
      <c r="D141" s="175"/>
      <c r="E141" s="176"/>
      <c r="F141" s="410"/>
      <c r="G141" s="410"/>
      <c r="H141" s="410"/>
      <c r="I141" s="410"/>
      <c r="J141" s="177"/>
      <c r="K141" s="178"/>
      <c r="L141" s="411"/>
      <c r="M141" s="411"/>
      <c r="N141" s="412"/>
      <c r="O141" s="407"/>
      <c r="P141" s="407"/>
      <c r="Q141" s="407"/>
      <c r="R141" s="134"/>
      <c r="T141" s="164" t="s">
        <v>26</v>
      </c>
      <c r="U141" s="47" t="s">
        <v>64</v>
      </c>
      <c r="V141" s="39"/>
      <c r="W141" s="165">
        <f t="shared" si="5"/>
        <v>0</v>
      </c>
      <c r="X141" s="165">
        <v>0</v>
      </c>
      <c r="Y141" s="165">
        <f t="shared" si="6"/>
        <v>0</v>
      </c>
      <c r="Z141" s="165">
        <v>0</v>
      </c>
      <c r="AA141" s="166">
        <f t="shared" si="7"/>
        <v>0</v>
      </c>
      <c r="AR141" s="22" t="s">
        <v>195</v>
      </c>
      <c r="AT141" s="22" t="s">
        <v>194</v>
      </c>
      <c r="AU141" s="22" t="s">
        <v>141</v>
      </c>
      <c r="AY141" s="22" t="s">
        <v>180</v>
      </c>
      <c r="BE141" s="108">
        <f t="shared" si="8"/>
        <v>0</v>
      </c>
      <c r="BF141" s="108">
        <f t="shared" si="9"/>
        <v>0</v>
      </c>
      <c r="BG141" s="108">
        <f t="shared" si="10"/>
        <v>0</v>
      </c>
      <c r="BH141" s="108">
        <f t="shared" si="11"/>
        <v>0</v>
      </c>
      <c r="BI141" s="108">
        <f t="shared" si="12"/>
        <v>0</v>
      </c>
      <c r="BJ141" s="22" t="s">
        <v>107</v>
      </c>
      <c r="BK141" s="108">
        <f t="shared" si="13"/>
        <v>0</v>
      </c>
      <c r="BL141" s="22" t="s">
        <v>184</v>
      </c>
      <c r="BM141" s="22" t="s">
        <v>211</v>
      </c>
    </row>
    <row r="142" spans="2:65" s="1" customFormat="1" ht="38.25" customHeight="1">
      <c r="B142" s="131"/>
      <c r="C142" s="175"/>
      <c r="D142" s="175"/>
      <c r="E142" s="176"/>
      <c r="F142" s="410"/>
      <c r="G142" s="410"/>
      <c r="H142" s="410"/>
      <c r="I142" s="410"/>
      <c r="J142" s="177"/>
      <c r="K142" s="178"/>
      <c r="L142" s="411"/>
      <c r="M142" s="411"/>
      <c r="N142" s="412"/>
      <c r="O142" s="407"/>
      <c r="P142" s="407"/>
      <c r="Q142" s="407"/>
      <c r="R142" s="134"/>
      <c r="T142" s="164" t="s">
        <v>26</v>
      </c>
      <c r="U142" s="47" t="s">
        <v>64</v>
      </c>
      <c r="V142" s="39"/>
      <c r="W142" s="165">
        <f t="shared" si="5"/>
        <v>0</v>
      </c>
      <c r="X142" s="165">
        <v>0</v>
      </c>
      <c r="Y142" s="165">
        <f t="shared" si="6"/>
        <v>0</v>
      </c>
      <c r="Z142" s="165">
        <v>0</v>
      </c>
      <c r="AA142" s="166">
        <f t="shared" si="7"/>
        <v>0</v>
      </c>
      <c r="AR142" s="22" t="s">
        <v>195</v>
      </c>
      <c r="AT142" s="22" t="s">
        <v>194</v>
      </c>
      <c r="AU142" s="22" t="s">
        <v>141</v>
      </c>
      <c r="AY142" s="22" t="s">
        <v>180</v>
      </c>
      <c r="BE142" s="108">
        <f t="shared" si="8"/>
        <v>0</v>
      </c>
      <c r="BF142" s="108">
        <f t="shared" si="9"/>
        <v>0</v>
      </c>
      <c r="BG142" s="108">
        <f t="shared" si="10"/>
        <v>0</v>
      </c>
      <c r="BH142" s="108">
        <f t="shared" si="11"/>
        <v>0</v>
      </c>
      <c r="BI142" s="108">
        <f t="shared" si="12"/>
        <v>0</v>
      </c>
      <c r="BJ142" s="22" t="s">
        <v>107</v>
      </c>
      <c r="BK142" s="108">
        <f t="shared" si="13"/>
        <v>0</v>
      </c>
      <c r="BL142" s="22" t="s">
        <v>184</v>
      </c>
      <c r="BM142" s="22" t="s">
        <v>213</v>
      </c>
    </row>
    <row r="143" spans="2:65" s="1" customFormat="1" ht="38.25" customHeight="1">
      <c r="B143" s="131"/>
      <c r="C143" s="160"/>
      <c r="D143" s="160"/>
      <c r="E143" s="161"/>
      <c r="F143" s="405"/>
      <c r="G143" s="405"/>
      <c r="H143" s="405"/>
      <c r="I143" s="405"/>
      <c r="J143" s="162"/>
      <c r="K143" s="163"/>
      <c r="L143" s="406"/>
      <c r="M143" s="406"/>
      <c r="N143" s="407"/>
      <c r="O143" s="407"/>
      <c r="P143" s="407"/>
      <c r="Q143" s="407"/>
      <c r="R143" s="134"/>
      <c r="T143" s="164" t="s">
        <v>26</v>
      </c>
      <c r="U143" s="47" t="s">
        <v>64</v>
      </c>
      <c r="V143" s="39"/>
      <c r="W143" s="165">
        <f t="shared" si="5"/>
        <v>0</v>
      </c>
      <c r="X143" s="165">
        <v>0</v>
      </c>
      <c r="Y143" s="165">
        <f t="shared" si="6"/>
        <v>0</v>
      </c>
      <c r="Z143" s="165">
        <v>0</v>
      </c>
      <c r="AA143" s="166">
        <f t="shared" si="7"/>
        <v>0</v>
      </c>
      <c r="AR143" s="22" t="s">
        <v>184</v>
      </c>
      <c r="AT143" s="22" t="s">
        <v>182</v>
      </c>
      <c r="AU143" s="22" t="s">
        <v>141</v>
      </c>
      <c r="AY143" s="22" t="s">
        <v>180</v>
      </c>
      <c r="BE143" s="108">
        <f t="shared" si="8"/>
        <v>0</v>
      </c>
      <c r="BF143" s="108">
        <f t="shared" si="9"/>
        <v>0</v>
      </c>
      <c r="BG143" s="108">
        <f t="shared" si="10"/>
        <v>0</v>
      </c>
      <c r="BH143" s="108">
        <f t="shared" si="11"/>
        <v>0</v>
      </c>
      <c r="BI143" s="108">
        <f t="shared" si="12"/>
        <v>0</v>
      </c>
      <c r="BJ143" s="22" t="s">
        <v>107</v>
      </c>
      <c r="BK143" s="108">
        <f t="shared" si="13"/>
        <v>0</v>
      </c>
      <c r="BL143" s="22" t="s">
        <v>184</v>
      </c>
      <c r="BM143" s="22" t="s">
        <v>215</v>
      </c>
    </row>
    <row r="144" spans="2:51" s="10" customFormat="1" ht="16.5" customHeight="1">
      <c r="B144" s="167"/>
      <c r="C144" s="168"/>
      <c r="D144" s="168"/>
      <c r="E144" s="169"/>
      <c r="F144" s="408"/>
      <c r="G144" s="409"/>
      <c r="H144" s="409"/>
      <c r="I144" s="409"/>
      <c r="J144" s="168"/>
      <c r="K144" s="170"/>
      <c r="L144" s="168"/>
      <c r="M144" s="168"/>
      <c r="N144" s="168"/>
      <c r="O144" s="168"/>
      <c r="P144" s="168"/>
      <c r="Q144" s="168"/>
      <c r="R144" s="171"/>
      <c r="T144" s="172"/>
      <c r="U144" s="168"/>
      <c r="V144" s="168"/>
      <c r="W144" s="168"/>
      <c r="X144" s="168"/>
      <c r="Y144" s="168"/>
      <c r="Z144" s="168"/>
      <c r="AA144" s="173"/>
      <c r="AT144" s="174" t="s">
        <v>193</v>
      </c>
      <c r="AU144" s="174" t="s">
        <v>141</v>
      </c>
      <c r="AV144" s="10" t="s">
        <v>141</v>
      </c>
      <c r="AW144" s="10" t="s">
        <v>56</v>
      </c>
      <c r="AX144" s="10" t="s">
        <v>107</v>
      </c>
      <c r="AY144" s="174" t="s">
        <v>180</v>
      </c>
    </row>
    <row r="145" spans="2:65" s="1" customFormat="1" ht="38.25" customHeight="1">
      <c r="B145" s="131"/>
      <c r="C145" s="160"/>
      <c r="D145" s="160"/>
      <c r="E145" s="161"/>
      <c r="F145" s="405"/>
      <c r="G145" s="405"/>
      <c r="H145" s="405"/>
      <c r="I145" s="405"/>
      <c r="J145" s="162"/>
      <c r="K145" s="163"/>
      <c r="L145" s="406"/>
      <c r="M145" s="406"/>
      <c r="N145" s="407"/>
      <c r="O145" s="407"/>
      <c r="P145" s="407"/>
      <c r="Q145" s="407"/>
      <c r="R145" s="134"/>
      <c r="T145" s="164" t="s">
        <v>26</v>
      </c>
      <c r="U145" s="47" t="s">
        <v>64</v>
      </c>
      <c r="V145" s="39"/>
      <c r="W145" s="165">
        <f>V145*K145</f>
        <v>0</v>
      </c>
      <c r="X145" s="165">
        <v>0</v>
      </c>
      <c r="Y145" s="165">
        <f>X145*K145</f>
        <v>0</v>
      </c>
      <c r="Z145" s="165">
        <v>0</v>
      </c>
      <c r="AA145" s="166">
        <f>Z145*K145</f>
        <v>0</v>
      </c>
      <c r="AR145" s="22" t="s">
        <v>184</v>
      </c>
      <c r="AT145" s="22" t="s">
        <v>182</v>
      </c>
      <c r="AU145" s="22" t="s">
        <v>141</v>
      </c>
      <c r="AY145" s="22" t="s">
        <v>180</v>
      </c>
      <c r="BE145" s="108">
        <f>IF(U145="základní",N145,0)</f>
        <v>0</v>
      </c>
      <c r="BF145" s="108">
        <f>IF(U145="snížená",N145,0)</f>
        <v>0</v>
      </c>
      <c r="BG145" s="108">
        <f>IF(U145="zákl. přenesená",N145,0)</f>
        <v>0</v>
      </c>
      <c r="BH145" s="108">
        <f>IF(U145="sníž. přenesená",N145,0)</f>
        <v>0</v>
      </c>
      <c r="BI145" s="108">
        <f>IF(U145="nulová",N145,0)</f>
        <v>0</v>
      </c>
      <c r="BJ145" s="22" t="s">
        <v>107</v>
      </c>
      <c r="BK145" s="108">
        <f>ROUND(L145*K145,2)</f>
        <v>0</v>
      </c>
      <c r="BL145" s="22" t="s">
        <v>184</v>
      </c>
      <c r="BM145" s="22" t="s">
        <v>218</v>
      </c>
    </row>
    <row r="146" spans="2:51" s="10" customFormat="1" ht="16.5" customHeight="1">
      <c r="B146" s="167"/>
      <c r="C146" s="168"/>
      <c r="D146" s="168"/>
      <c r="E146" s="169"/>
      <c r="F146" s="408"/>
      <c r="G146" s="409"/>
      <c r="H146" s="409"/>
      <c r="I146" s="409"/>
      <c r="J146" s="168"/>
      <c r="K146" s="170"/>
      <c r="L146" s="168"/>
      <c r="M146" s="168"/>
      <c r="N146" s="168"/>
      <c r="O146" s="168"/>
      <c r="P146" s="168"/>
      <c r="Q146" s="168"/>
      <c r="R146" s="171"/>
      <c r="T146" s="172"/>
      <c r="U146" s="168"/>
      <c r="V146" s="168"/>
      <c r="W146" s="168"/>
      <c r="X146" s="168"/>
      <c r="Y146" s="168"/>
      <c r="Z146" s="168"/>
      <c r="AA146" s="173"/>
      <c r="AT146" s="174" t="s">
        <v>193</v>
      </c>
      <c r="AU146" s="174" t="s">
        <v>141</v>
      </c>
      <c r="AV146" s="10" t="s">
        <v>141</v>
      </c>
      <c r="AW146" s="10" t="s">
        <v>56</v>
      </c>
      <c r="AX146" s="10" t="s">
        <v>107</v>
      </c>
      <c r="AY146" s="174" t="s">
        <v>180</v>
      </c>
    </row>
    <row r="147" spans="2:65" s="1" customFormat="1" ht="38.25" customHeight="1">
      <c r="B147" s="131"/>
      <c r="C147" s="175"/>
      <c r="D147" s="175"/>
      <c r="E147" s="176"/>
      <c r="F147" s="410"/>
      <c r="G147" s="410"/>
      <c r="H147" s="410"/>
      <c r="I147" s="410"/>
      <c r="J147" s="177"/>
      <c r="K147" s="178"/>
      <c r="L147" s="411"/>
      <c r="M147" s="411"/>
      <c r="N147" s="412"/>
      <c r="O147" s="407"/>
      <c r="P147" s="407"/>
      <c r="Q147" s="407"/>
      <c r="R147" s="134"/>
      <c r="T147" s="164" t="s">
        <v>26</v>
      </c>
      <c r="U147" s="47" t="s">
        <v>64</v>
      </c>
      <c r="V147" s="39"/>
      <c r="W147" s="165">
        <f aca="true" t="shared" si="14" ref="W147:W158">V147*K147</f>
        <v>0</v>
      </c>
      <c r="X147" s="165">
        <v>0.016</v>
      </c>
      <c r="Y147" s="165">
        <f aca="true" t="shared" si="15" ref="Y147:Y158">X147*K147</f>
        <v>0</v>
      </c>
      <c r="Z147" s="165">
        <v>0</v>
      </c>
      <c r="AA147" s="166">
        <f aca="true" t="shared" si="16" ref="AA147:AA158">Z147*K147</f>
        <v>0</v>
      </c>
      <c r="AR147" s="22" t="s">
        <v>195</v>
      </c>
      <c r="AT147" s="22" t="s">
        <v>194</v>
      </c>
      <c r="AU147" s="22" t="s">
        <v>141</v>
      </c>
      <c r="AY147" s="22" t="s">
        <v>180</v>
      </c>
      <c r="BE147" s="108">
        <f aca="true" t="shared" si="17" ref="BE147:BE158">IF(U147="základní",N147,0)</f>
        <v>0</v>
      </c>
      <c r="BF147" s="108">
        <f aca="true" t="shared" si="18" ref="BF147:BF158">IF(U147="snížená",N147,0)</f>
        <v>0</v>
      </c>
      <c r="BG147" s="108">
        <f aca="true" t="shared" si="19" ref="BG147:BG158">IF(U147="zákl. přenesená",N147,0)</f>
        <v>0</v>
      </c>
      <c r="BH147" s="108">
        <f aca="true" t="shared" si="20" ref="BH147:BH158">IF(U147="sníž. přenesená",N147,0)</f>
        <v>0</v>
      </c>
      <c r="BI147" s="108">
        <f aca="true" t="shared" si="21" ref="BI147:BI158">IF(U147="nulová",N147,0)</f>
        <v>0</v>
      </c>
      <c r="BJ147" s="22" t="s">
        <v>107</v>
      </c>
      <c r="BK147" s="108">
        <f aca="true" t="shared" si="22" ref="BK147:BK158">ROUND(L147*K147,2)</f>
        <v>0</v>
      </c>
      <c r="BL147" s="22" t="s">
        <v>184</v>
      </c>
      <c r="BM147" s="22" t="s">
        <v>220</v>
      </c>
    </row>
    <row r="148" spans="2:65" s="1" customFormat="1" ht="38.25" customHeight="1">
      <c r="B148" s="131"/>
      <c r="C148" s="175"/>
      <c r="D148" s="175"/>
      <c r="E148" s="176"/>
      <c r="F148" s="410"/>
      <c r="G148" s="410"/>
      <c r="H148" s="410"/>
      <c r="I148" s="410"/>
      <c r="J148" s="177"/>
      <c r="K148" s="178"/>
      <c r="L148" s="411"/>
      <c r="M148" s="411"/>
      <c r="N148" s="412"/>
      <c r="O148" s="407"/>
      <c r="P148" s="407"/>
      <c r="Q148" s="407"/>
      <c r="R148" s="134"/>
      <c r="T148" s="164" t="s">
        <v>26</v>
      </c>
      <c r="U148" s="47" t="s">
        <v>64</v>
      </c>
      <c r="V148" s="39"/>
      <c r="W148" s="165">
        <f t="shared" si="14"/>
        <v>0</v>
      </c>
      <c r="X148" s="165">
        <v>0.016</v>
      </c>
      <c r="Y148" s="165">
        <f t="shared" si="15"/>
        <v>0</v>
      </c>
      <c r="Z148" s="165">
        <v>0</v>
      </c>
      <c r="AA148" s="166">
        <f t="shared" si="16"/>
        <v>0</v>
      </c>
      <c r="AR148" s="22" t="s">
        <v>195</v>
      </c>
      <c r="AT148" s="22" t="s">
        <v>194</v>
      </c>
      <c r="AU148" s="22" t="s">
        <v>141</v>
      </c>
      <c r="AY148" s="22" t="s">
        <v>180</v>
      </c>
      <c r="BE148" s="108">
        <f t="shared" si="17"/>
        <v>0</v>
      </c>
      <c r="BF148" s="108">
        <f t="shared" si="18"/>
        <v>0</v>
      </c>
      <c r="BG148" s="108">
        <f t="shared" si="19"/>
        <v>0</v>
      </c>
      <c r="BH148" s="108">
        <f t="shared" si="20"/>
        <v>0</v>
      </c>
      <c r="BI148" s="108">
        <f t="shared" si="21"/>
        <v>0</v>
      </c>
      <c r="BJ148" s="22" t="s">
        <v>107</v>
      </c>
      <c r="BK148" s="108">
        <f t="shared" si="22"/>
        <v>0</v>
      </c>
      <c r="BL148" s="22" t="s">
        <v>184</v>
      </c>
      <c r="BM148" s="22" t="s">
        <v>222</v>
      </c>
    </row>
    <row r="149" spans="2:65" s="1" customFormat="1" ht="38.25" customHeight="1">
      <c r="B149" s="131"/>
      <c r="C149" s="175"/>
      <c r="D149" s="175"/>
      <c r="E149" s="176"/>
      <c r="F149" s="410"/>
      <c r="G149" s="410"/>
      <c r="H149" s="410"/>
      <c r="I149" s="410"/>
      <c r="J149" s="177"/>
      <c r="K149" s="178"/>
      <c r="L149" s="411"/>
      <c r="M149" s="411"/>
      <c r="N149" s="412"/>
      <c r="O149" s="407"/>
      <c r="P149" s="407"/>
      <c r="Q149" s="407"/>
      <c r="R149" s="134"/>
      <c r="T149" s="164" t="s">
        <v>26</v>
      </c>
      <c r="U149" s="47" t="s">
        <v>64</v>
      </c>
      <c r="V149" s="39"/>
      <c r="W149" s="165">
        <f t="shared" si="14"/>
        <v>0</v>
      </c>
      <c r="X149" s="165">
        <v>0.016</v>
      </c>
      <c r="Y149" s="165">
        <f t="shared" si="15"/>
        <v>0</v>
      </c>
      <c r="Z149" s="165">
        <v>0</v>
      </c>
      <c r="AA149" s="166">
        <f t="shared" si="16"/>
        <v>0</v>
      </c>
      <c r="AR149" s="22" t="s">
        <v>195</v>
      </c>
      <c r="AT149" s="22" t="s">
        <v>194</v>
      </c>
      <c r="AU149" s="22" t="s">
        <v>141</v>
      </c>
      <c r="AY149" s="22" t="s">
        <v>180</v>
      </c>
      <c r="BE149" s="108">
        <f t="shared" si="17"/>
        <v>0</v>
      </c>
      <c r="BF149" s="108">
        <f t="shared" si="18"/>
        <v>0</v>
      </c>
      <c r="BG149" s="108">
        <f t="shared" si="19"/>
        <v>0</v>
      </c>
      <c r="BH149" s="108">
        <f t="shared" si="20"/>
        <v>0</v>
      </c>
      <c r="BI149" s="108">
        <f t="shared" si="21"/>
        <v>0</v>
      </c>
      <c r="BJ149" s="22" t="s">
        <v>107</v>
      </c>
      <c r="BK149" s="108">
        <f t="shared" si="22"/>
        <v>0</v>
      </c>
      <c r="BL149" s="22" t="s">
        <v>184</v>
      </c>
      <c r="BM149" s="22" t="s">
        <v>224</v>
      </c>
    </row>
    <row r="150" spans="2:65" s="1" customFormat="1" ht="38.25" customHeight="1">
      <c r="B150" s="131"/>
      <c r="C150" s="175"/>
      <c r="D150" s="175"/>
      <c r="E150" s="176"/>
      <c r="F150" s="410"/>
      <c r="G150" s="410"/>
      <c r="H150" s="410"/>
      <c r="I150" s="410"/>
      <c r="J150" s="177"/>
      <c r="K150" s="178"/>
      <c r="L150" s="411"/>
      <c r="M150" s="411"/>
      <c r="N150" s="412"/>
      <c r="O150" s="407"/>
      <c r="P150" s="407"/>
      <c r="Q150" s="407"/>
      <c r="R150" s="134"/>
      <c r="T150" s="164" t="s">
        <v>26</v>
      </c>
      <c r="U150" s="47" t="s">
        <v>64</v>
      </c>
      <c r="V150" s="39"/>
      <c r="W150" s="165">
        <f t="shared" si="14"/>
        <v>0</v>
      </c>
      <c r="X150" s="165">
        <v>0.016</v>
      </c>
      <c r="Y150" s="165">
        <f t="shared" si="15"/>
        <v>0</v>
      </c>
      <c r="Z150" s="165">
        <v>0</v>
      </c>
      <c r="AA150" s="166">
        <f t="shared" si="16"/>
        <v>0</v>
      </c>
      <c r="AR150" s="22" t="s">
        <v>195</v>
      </c>
      <c r="AT150" s="22" t="s">
        <v>194</v>
      </c>
      <c r="AU150" s="22" t="s">
        <v>141</v>
      </c>
      <c r="AY150" s="22" t="s">
        <v>180</v>
      </c>
      <c r="BE150" s="108">
        <f t="shared" si="17"/>
        <v>0</v>
      </c>
      <c r="BF150" s="108">
        <f t="shared" si="18"/>
        <v>0</v>
      </c>
      <c r="BG150" s="108">
        <f t="shared" si="19"/>
        <v>0</v>
      </c>
      <c r="BH150" s="108">
        <f t="shared" si="20"/>
        <v>0</v>
      </c>
      <c r="BI150" s="108">
        <f t="shared" si="21"/>
        <v>0</v>
      </c>
      <c r="BJ150" s="22" t="s">
        <v>107</v>
      </c>
      <c r="BK150" s="108">
        <f t="shared" si="22"/>
        <v>0</v>
      </c>
      <c r="BL150" s="22" t="s">
        <v>184</v>
      </c>
      <c r="BM150" s="22" t="s">
        <v>226</v>
      </c>
    </row>
    <row r="151" spans="2:65" s="1" customFormat="1" ht="38.25" customHeight="1">
      <c r="B151" s="131"/>
      <c r="C151" s="160"/>
      <c r="D151" s="160"/>
      <c r="E151" s="161"/>
      <c r="F151" s="405"/>
      <c r="G151" s="405"/>
      <c r="H151" s="405"/>
      <c r="I151" s="405"/>
      <c r="J151" s="162"/>
      <c r="K151" s="163"/>
      <c r="L151" s="406"/>
      <c r="M151" s="406"/>
      <c r="N151" s="407"/>
      <c r="O151" s="407"/>
      <c r="P151" s="407"/>
      <c r="Q151" s="407"/>
      <c r="R151" s="134"/>
      <c r="T151" s="164" t="s">
        <v>26</v>
      </c>
      <c r="U151" s="47" t="s">
        <v>64</v>
      </c>
      <c r="V151" s="39"/>
      <c r="W151" s="165">
        <f t="shared" si="14"/>
        <v>0</v>
      </c>
      <c r="X151" s="165">
        <v>0</v>
      </c>
      <c r="Y151" s="165">
        <f t="shared" si="15"/>
        <v>0</v>
      </c>
      <c r="Z151" s="165">
        <v>0</v>
      </c>
      <c r="AA151" s="166">
        <f t="shared" si="16"/>
        <v>0</v>
      </c>
      <c r="AR151" s="22" t="s">
        <v>184</v>
      </c>
      <c r="AT151" s="22" t="s">
        <v>182</v>
      </c>
      <c r="AU151" s="22" t="s">
        <v>141</v>
      </c>
      <c r="AY151" s="22" t="s">
        <v>180</v>
      </c>
      <c r="BE151" s="108">
        <f t="shared" si="17"/>
        <v>0</v>
      </c>
      <c r="BF151" s="108">
        <f t="shared" si="18"/>
        <v>0</v>
      </c>
      <c r="BG151" s="108">
        <f t="shared" si="19"/>
        <v>0</v>
      </c>
      <c r="BH151" s="108">
        <f t="shared" si="20"/>
        <v>0</v>
      </c>
      <c r="BI151" s="108">
        <f t="shared" si="21"/>
        <v>0</v>
      </c>
      <c r="BJ151" s="22" t="s">
        <v>107</v>
      </c>
      <c r="BK151" s="108">
        <f t="shared" si="22"/>
        <v>0</v>
      </c>
      <c r="BL151" s="22" t="s">
        <v>184</v>
      </c>
      <c r="BM151" s="22" t="s">
        <v>228</v>
      </c>
    </row>
    <row r="152" spans="2:65" s="1" customFormat="1" ht="38.25" customHeight="1">
      <c r="B152" s="131"/>
      <c r="C152" s="175"/>
      <c r="D152" s="175"/>
      <c r="E152" s="176"/>
      <c r="F152" s="410"/>
      <c r="G152" s="410"/>
      <c r="H152" s="410"/>
      <c r="I152" s="410"/>
      <c r="J152" s="177"/>
      <c r="K152" s="178"/>
      <c r="L152" s="411"/>
      <c r="M152" s="411"/>
      <c r="N152" s="412"/>
      <c r="O152" s="407"/>
      <c r="P152" s="407"/>
      <c r="Q152" s="407"/>
      <c r="R152" s="134"/>
      <c r="T152" s="164" t="s">
        <v>26</v>
      </c>
      <c r="U152" s="47" t="s">
        <v>64</v>
      </c>
      <c r="V152" s="39"/>
      <c r="W152" s="165">
        <f t="shared" si="14"/>
        <v>0</v>
      </c>
      <c r="X152" s="165">
        <v>0.016</v>
      </c>
      <c r="Y152" s="165">
        <f t="shared" si="15"/>
        <v>0</v>
      </c>
      <c r="Z152" s="165">
        <v>0</v>
      </c>
      <c r="AA152" s="166">
        <f t="shared" si="16"/>
        <v>0</v>
      </c>
      <c r="AR152" s="22" t="s">
        <v>195</v>
      </c>
      <c r="AT152" s="22" t="s">
        <v>194</v>
      </c>
      <c r="AU152" s="22" t="s">
        <v>141</v>
      </c>
      <c r="AY152" s="22" t="s">
        <v>180</v>
      </c>
      <c r="BE152" s="108">
        <f t="shared" si="17"/>
        <v>0</v>
      </c>
      <c r="BF152" s="108">
        <f t="shared" si="18"/>
        <v>0</v>
      </c>
      <c r="BG152" s="108">
        <f t="shared" si="19"/>
        <v>0</v>
      </c>
      <c r="BH152" s="108">
        <f t="shared" si="20"/>
        <v>0</v>
      </c>
      <c r="BI152" s="108">
        <f t="shared" si="21"/>
        <v>0</v>
      </c>
      <c r="BJ152" s="22" t="s">
        <v>107</v>
      </c>
      <c r="BK152" s="108">
        <f t="shared" si="22"/>
        <v>0</v>
      </c>
      <c r="BL152" s="22" t="s">
        <v>184</v>
      </c>
      <c r="BM152" s="22" t="s">
        <v>230</v>
      </c>
    </row>
    <row r="153" spans="2:65" s="1" customFormat="1" ht="38.25" customHeight="1">
      <c r="B153" s="131"/>
      <c r="C153" s="175"/>
      <c r="D153" s="175"/>
      <c r="E153" s="176"/>
      <c r="F153" s="410"/>
      <c r="G153" s="410"/>
      <c r="H153" s="410"/>
      <c r="I153" s="410"/>
      <c r="J153" s="177"/>
      <c r="K153" s="178"/>
      <c r="L153" s="411"/>
      <c r="M153" s="411"/>
      <c r="N153" s="412"/>
      <c r="O153" s="407"/>
      <c r="P153" s="407"/>
      <c r="Q153" s="407"/>
      <c r="R153" s="134"/>
      <c r="T153" s="164" t="s">
        <v>26</v>
      </c>
      <c r="U153" s="47" t="s">
        <v>64</v>
      </c>
      <c r="V153" s="39"/>
      <c r="W153" s="165">
        <f t="shared" si="14"/>
        <v>0</v>
      </c>
      <c r="X153" s="165">
        <v>0.016</v>
      </c>
      <c r="Y153" s="165">
        <f t="shared" si="15"/>
        <v>0</v>
      </c>
      <c r="Z153" s="165">
        <v>0</v>
      </c>
      <c r="AA153" s="166">
        <f t="shared" si="16"/>
        <v>0</v>
      </c>
      <c r="AR153" s="22" t="s">
        <v>195</v>
      </c>
      <c r="AT153" s="22" t="s">
        <v>194</v>
      </c>
      <c r="AU153" s="22" t="s">
        <v>141</v>
      </c>
      <c r="AY153" s="22" t="s">
        <v>180</v>
      </c>
      <c r="BE153" s="108">
        <f t="shared" si="17"/>
        <v>0</v>
      </c>
      <c r="BF153" s="108">
        <f t="shared" si="18"/>
        <v>0</v>
      </c>
      <c r="BG153" s="108">
        <f t="shared" si="19"/>
        <v>0</v>
      </c>
      <c r="BH153" s="108">
        <f t="shared" si="20"/>
        <v>0</v>
      </c>
      <c r="BI153" s="108">
        <f t="shared" si="21"/>
        <v>0</v>
      </c>
      <c r="BJ153" s="22" t="s">
        <v>107</v>
      </c>
      <c r="BK153" s="108">
        <f t="shared" si="22"/>
        <v>0</v>
      </c>
      <c r="BL153" s="22" t="s">
        <v>184</v>
      </c>
      <c r="BM153" s="22" t="s">
        <v>232</v>
      </c>
    </row>
    <row r="154" spans="2:65" s="1" customFormat="1" ht="25.5" customHeight="1">
      <c r="B154" s="131"/>
      <c r="C154" s="160"/>
      <c r="D154" s="160"/>
      <c r="E154" s="161"/>
      <c r="F154" s="405"/>
      <c r="G154" s="405"/>
      <c r="H154" s="405"/>
      <c r="I154" s="405"/>
      <c r="J154" s="162"/>
      <c r="K154" s="163"/>
      <c r="L154" s="406"/>
      <c r="M154" s="406"/>
      <c r="N154" s="407"/>
      <c r="O154" s="407"/>
      <c r="P154" s="407"/>
      <c r="Q154" s="407"/>
      <c r="R154" s="134"/>
      <c r="T154" s="164" t="s">
        <v>26</v>
      </c>
      <c r="U154" s="47" t="s">
        <v>64</v>
      </c>
      <c r="V154" s="39"/>
      <c r="W154" s="165">
        <f t="shared" si="14"/>
        <v>0</v>
      </c>
      <c r="X154" s="165">
        <v>0.00047</v>
      </c>
      <c r="Y154" s="165">
        <f t="shared" si="15"/>
        <v>0</v>
      </c>
      <c r="Z154" s="165">
        <v>0</v>
      </c>
      <c r="AA154" s="166">
        <f t="shared" si="16"/>
        <v>0</v>
      </c>
      <c r="AR154" s="22" t="s">
        <v>184</v>
      </c>
      <c r="AT154" s="22" t="s">
        <v>182</v>
      </c>
      <c r="AU154" s="22" t="s">
        <v>141</v>
      </c>
      <c r="AY154" s="22" t="s">
        <v>180</v>
      </c>
      <c r="BE154" s="108">
        <f t="shared" si="17"/>
        <v>0</v>
      </c>
      <c r="BF154" s="108">
        <f t="shared" si="18"/>
        <v>0</v>
      </c>
      <c r="BG154" s="108">
        <f t="shared" si="19"/>
        <v>0</v>
      </c>
      <c r="BH154" s="108">
        <f t="shared" si="20"/>
        <v>0</v>
      </c>
      <c r="BI154" s="108">
        <f t="shared" si="21"/>
        <v>0</v>
      </c>
      <c r="BJ154" s="22" t="s">
        <v>107</v>
      </c>
      <c r="BK154" s="108">
        <f t="shared" si="22"/>
        <v>0</v>
      </c>
      <c r="BL154" s="22" t="s">
        <v>184</v>
      </c>
      <c r="BM154" s="22" t="s">
        <v>233</v>
      </c>
    </row>
    <row r="155" spans="2:65" s="1" customFormat="1" ht="63.75" customHeight="1">
      <c r="B155" s="131"/>
      <c r="C155" s="175"/>
      <c r="D155" s="175"/>
      <c r="E155" s="176"/>
      <c r="F155" s="410"/>
      <c r="G155" s="410"/>
      <c r="H155" s="410"/>
      <c r="I155" s="410"/>
      <c r="J155" s="177"/>
      <c r="K155" s="178"/>
      <c r="L155" s="411"/>
      <c r="M155" s="411"/>
      <c r="N155" s="412"/>
      <c r="O155" s="407"/>
      <c r="P155" s="407"/>
      <c r="Q155" s="407"/>
      <c r="R155" s="134"/>
      <c r="T155" s="164" t="s">
        <v>26</v>
      </c>
      <c r="U155" s="47" t="s">
        <v>64</v>
      </c>
      <c r="V155" s="39"/>
      <c r="W155" s="165">
        <f t="shared" si="14"/>
        <v>0</v>
      </c>
      <c r="X155" s="165">
        <v>0.026</v>
      </c>
      <c r="Y155" s="165">
        <f t="shared" si="15"/>
        <v>0</v>
      </c>
      <c r="Z155" s="165">
        <v>0</v>
      </c>
      <c r="AA155" s="166">
        <f t="shared" si="16"/>
        <v>0</v>
      </c>
      <c r="AR155" s="22" t="s">
        <v>195</v>
      </c>
      <c r="AT155" s="22" t="s">
        <v>194</v>
      </c>
      <c r="AU155" s="22" t="s">
        <v>141</v>
      </c>
      <c r="AY155" s="22" t="s">
        <v>180</v>
      </c>
      <c r="BE155" s="108">
        <f t="shared" si="17"/>
        <v>0</v>
      </c>
      <c r="BF155" s="108">
        <f t="shared" si="18"/>
        <v>0</v>
      </c>
      <c r="BG155" s="108">
        <f t="shared" si="19"/>
        <v>0</v>
      </c>
      <c r="BH155" s="108">
        <f t="shared" si="20"/>
        <v>0</v>
      </c>
      <c r="BI155" s="108">
        <f t="shared" si="21"/>
        <v>0</v>
      </c>
      <c r="BJ155" s="22" t="s">
        <v>107</v>
      </c>
      <c r="BK155" s="108">
        <f t="shared" si="22"/>
        <v>0</v>
      </c>
      <c r="BL155" s="22" t="s">
        <v>184</v>
      </c>
      <c r="BM155" s="22" t="s">
        <v>235</v>
      </c>
    </row>
    <row r="156" spans="2:65" s="1" customFormat="1" ht="38.25" customHeight="1">
      <c r="B156" s="131"/>
      <c r="C156" s="160"/>
      <c r="D156" s="160"/>
      <c r="E156" s="161"/>
      <c r="F156" s="405"/>
      <c r="G156" s="405"/>
      <c r="H156" s="405"/>
      <c r="I156" s="405"/>
      <c r="J156" s="162"/>
      <c r="K156" s="163"/>
      <c r="L156" s="406"/>
      <c r="M156" s="406"/>
      <c r="N156" s="407"/>
      <c r="O156" s="407"/>
      <c r="P156" s="407"/>
      <c r="Q156" s="407"/>
      <c r="R156" s="134"/>
      <c r="T156" s="164" t="s">
        <v>26</v>
      </c>
      <c r="U156" s="47" t="s">
        <v>64</v>
      </c>
      <c r="V156" s="39"/>
      <c r="W156" s="165">
        <f t="shared" si="14"/>
        <v>0</v>
      </c>
      <c r="X156" s="165">
        <v>0.00048</v>
      </c>
      <c r="Y156" s="165">
        <f t="shared" si="15"/>
        <v>0</v>
      </c>
      <c r="Z156" s="165">
        <v>0</v>
      </c>
      <c r="AA156" s="166">
        <f t="shared" si="16"/>
        <v>0</v>
      </c>
      <c r="AR156" s="22" t="s">
        <v>184</v>
      </c>
      <c r="AT156" s="22" t="s">
        <v>182</v>
      </c>
      <c r="AU156" s="22" t="s">
        <v>141</v>
      </c>
      <c r="AY156" s="22" t="s">
        <v>180</v>
      </c>
      <c r="BE156" s="108">
        <f t="shared" si="17"/>
        <v>0</v>
      </c>
      <c r="BF156" s="108">
        <f t="shared" si="18"/>
        <v>0</v>
      </c>
      <c r="BG156" s="108">
        <f t="shared" si="19"/>
        <v>0</v>
      </c>
      <c r="BH156" s="108">
        <f t="shared" si="20"/>
        <v>0</v>
      </c>
      <c r="BI156" s="108">
        <f t="shared" si="21"/>
        <v>0</v>
      </c>
      <c r="BJ156" s="22" t="s">
        <v>107</v>
      </c>
      <c r="BK156" s="108">
        <f t="shared" si="22"/>
        <v>0</v>
      </c>
      <c r="BL156" s="22" t="s">
        <v>184</v>
      </c>
      <c r="BM156" s="22" t="s">
        <v>237</v>
      </c>
    </row>
    <row r="157" spans="2:65" s="1" customFormat="1" ht="63.75" customHeight="1">
      <c r="B157" s="131"/>
      <c r="C157" s="175"/>
      <c r="D157" s="175"/>
      <c r="E157" s="176"/>
      <c r="F157" s="410"/>
      <c r="G157" s="410"/>
      <c r="H157" s="410"/>
      <c r="I157" s="410"/>
      <c r="J157" s="177"/>
      <c r="K157" s="178"/>
      <c r="L157" s="411"/>
      <c r="M157" s="411"/>
      <c r="N157" s="412"/>
      <c r="O157" s="407"/>
      <c r="P157" s="407"/>
      <c r="Q157" s="407"/>
      <c r="R157" s="134"/>
      <c r="T157" s="164" t="s">
        <v>26</v>
      </c>
      <c r="U157" s="47" t="s">
        <v>64</v>
      </c>
      <c r="V157" s="39"/>
      <c r="W157" s="165">
        <f t="shared" si="14"/>
        <v>0</v>
      </c>
      <c r="X157" s="165">
        <v>0.026</v>
      </c>
      <c r="Y157" s="165">
        <f t="shared" si="15"/>
        <v>0</v>
      </c>
      <c r="Z157" s="165">
        <v>0</v>
      </c>
      <c r="AA157" s="166">
        <f t="shared" si="16"/>
        <v>0</v>
      </c>
      <c r="AR157" s="22" t="s">
        <v>195</v>
      </c>
      <c r="AT157" s="22" t="s">
        <v>194</v>
      </c>
      <c r="AU157" s="22" t="s">
        <v>141</v>
      </c>
      <c r="AY157" s="22" t="s">
        <v>180</v>
      </c>
      <c r="BE157" s="108">
        <f t="shared" si="17"/>
        <v>0</v>
      </c>
      <c r="BF157" s="108">
        <f t="shared" si="18"/>
        <v>0</v>
      </c>
      <c r="BG157" s="108">
        <f t="shared" si="19"/>
        <v>0</v>
      </c>
      <c r="BH157" s="108">
        <f t="shared" si="20"/>
        <v>0</v>
      </c>
      <c r="BI157" s="108">
        <f t="shared" si="21"/>
        <v>0</v>
      </c>
      <c r="BJ157" s="22" t="s">
        <v>107</v>
      </c>
      <c r="BK157" s="108">
        <f t="shared" si="22"/>
        <v>0</v>
      </c>
      <c r="BL157" s="22" t="s">
        <v>184</v>
      </c>
      <c r="BM157" s="22" t="s">
        <v>239</v>
      </c>
    </row>
    <row r="158" spans="2:65" s="1" customFormat="1" ht="25.5" customHeight="1">
      <c r="B158" s="131"/>
      <c r="C158" s="160"/>
      <c r="D158" s="160"/>
      <c r="E158" s="161"/>
      <c r="F158" s="405"/>
      <c r="G158" s="405"/>
      <c r="H158" s="405"/>
      <c r="I158" s="405"/>
      <c r="J158" s="162"/>
      <c r="K158" s="163"/>
      <c r="L158" s="406"/>
      <c r="M158" s="406"/>
      <c r="N158" s="407"/>
      <c r="O158" s="407"/>
      <c r="P158" s="407"/>
      <c r="Q158" s="407"/>
      <c r="R158" s="134"/>
      <c r="T158" s="164" t="s">
        <v>26</v>
      </c>
      <c r="U158" s="47" t="s">
        <v>64</v>
      </c>
      <c r="V158" s="39"/>
      <c r="W158" s="165">
        <f t="shared" si="14"/>
        <v>0</v>
      </c>
      <c r="X158" s="165">
        <v>0</v>
      </c>
      <c r="Y158" s="165">
        <f t="shared" si="15"/>
        <v>0</v>
      </c>
      <c r="Z158" s="165">
        <v>0</v>
      </c>
      <c r="AA158" s="166">
        <f t="shared" si="16"/>
        <v>0</v>
      </c>
      <c r="AR158" s="22" t="s">
        <v>184</v>
      </c>
      <c r="AT158" s="22" t="s">
        <v>182</v>
      </c>
      <c r="AU158" s="22" t="s">
        <v>141</v>
      </c>
      <c r="AY158" s="22" t="s">
        <v>180</v>
      </c>
      <c r="BE158" s="108">
        <f t="shared" si="17"/>
        <v>0</v>
      </c>
      <c r="BF158" s="108">
        <f t="shared" si="18"/>
        <v>0</v>
      </c>
      <c r="BG158" s="108">
        <f t="shared" si="19"/>
        <v>0</v>
      </c>
      <c r="BH158" s="108">
        <f t="shared" si="20"/>
        <v>0</v>
      </c>
      <c r="BI158" s="108">
        <f t="shared" si="21"/>
        <v>0</v>
      </c>
      <c r="BJ158" s="22" t="s">
        <v>107</v>
      </c>
      <c r="BK158" s="108">
        <f t="shared" si="22"/>
        <v>0</v>
      </c>
      <c r="BL158" s="22" t="s">
        <v>184</v>
      </c>
      <c r="BM158" s="22" t="s">
        <v>241</v>
      </c>
    </row>
    <row r="159" spans="2:63" s="9" customFormat="1" ht="29.25" customHeight="1">
      <c r="B159" s="149"/>
      <c r="C159" s="150"/>
      <c r="D159" s="159" t="s">
        <v>154</v>
      </c>
      <c r="E159" s="159"/>
      <c r="F159" s="159"/>
      <c r="G159" s="159"/>
      <c r="H159" s="159"/>
      <c r="I159" s="159"/>
      <c r="J159" s="159"/>
      <c r="K159" s="159"/>
      <c r="L159" s="159"/>
      <c r="M159" s="159"/>
      <c r="N159" s="431"/>
      <c r="O159" s="432"/>
      <c r="P159" s="432"/>
      <c r="Q159" s="432"/>
      <c r="R159" s="152"/>
      <c r="T159" s="153"/>
      <c r="U159" s="150"/>
      <c r="V159" s="150"/>
      <c r="W159" s="154">
        <f>SUM(W160:W168)</f>
        <v>0</v>
      </c>
      <c r="X159" s="150"/>
      <c r="Y159" s="154">
        <f>SUM(Y160:Y168)</f>
        <v>0</v>
      </c>
      <c r="Z159" s="150"/>
      <c r="AA159" s="155">
        <f>SUM(AA160:AA168)</f>
        <v>0</v>
      </c>
      <c r="AR159" s="156" t="s">
        <v>141</v>
      </c>
      <c r="AT159" s="157" t="s">
        <v>98</v>
      </c>
      <c r="AU159" s="157" t="s">
        <v>107</v>
      </c>
      <c r="AY159" s="156" t="s">
        <v>180</v>
      </c>
      <c r="BK159" s="158">
        <f>SUM(BK160:BK168)</f>
        <v>0</v>
      </c>
    </row>
    <row r="160" spans="2:65" s="1" customFormat="1" ht="25.5" customHeight="1">
      <c r="B160" s="131"/>
      <c r="C160" s="160"/>
      <c r="D160" s="160"/>
      <c r="E160" s="161"/>
      <c r="F160" s="405"/>
      <c r="G160" s="405"/>
      <c r="H160" s="405"/>
      <c r="I160" s="405"/>
      <c r="J160" s="162"/>
      <c r="K160" s="163"/>
      <c r="L160" s="406"/>
      <c r="M160" s="406"/>
      <c r="N160" s="407"/>
      <c r="O160" s="407"/>
      <c r="P160" s="407"/>
      <c r="Q160" s="407"/>
      <c r="R160" s="134"/>
      <c r="T160" s="164" t="s">
        <v>26</v>
      </c>
      <c r="U160" s="47" t="s">
        <v>64</v>
      </c>
      <c r="V160" s="39"/>
      <c r="W160" s="165">
        <f>V160*K160</f>
        <v>0</v>
      </c>
      <c r="X160" s="165">
        <v>0</v>
      </c>
      <c r="Y160" s="165">
        <f>X160*K160</f>
        <v>0</v>
      </c>
      <c r="Z160" s="165">
        <v>0</v>
      </c>
      <c r="AA160" s="166">
        <f>Z160*K160</f>
        <v>0</v>
      </c>
      <c r="AR160" s="22" t="s">
        <v>184</v>
      </c>
      <c r="AT160" s="22" t="s">
        <v>182</v>
      </c>
      <c r="AU160" s="22" t="s">
        <v>141</v>
      </c>
      <c r="AY160" s="22" t="s">
        <v>180</v>
      </c>
      <c r="BE160" s="108">
        <f>IF(U160="základní",N160,0)</f>
        <v>0</v>
      </c>
      <c r="BF160" s="108">
        <f>IF(U160="snížená",N160,0)</f>
        <v>0</v>
      </c>
      <c r="BG160" s="108">
        <f>IF(U160="zákl. přenesená",N160,0)</f>
        <v>0</v>
      </c>
      <c r="BH160" s="108">
        <f>IF(U160="sníž. přenesená",N160,0)</f>
        <v>0</v>
      </c>
      <c r="BI160" s="108">
        <f>IF(U160="nulová",N160,0)</f>
        <v>0</v>
      </c>
      <c r="BJ160" s="22" t="s">
        <v>107</v>
      </c>
      <c r="BK160" s="108">
        <f>ROUND(L160*K160,2)</f>
        <v>0</v>
      </c>
      <c r="BL160" s="22" t="s">
        <v>184</v>
      </c>
      <c r="BM160" s="22" t="s">
        <v>242</v>
      </c>
    </row>
    <row r="161" spans="2:65" s="1" customFormat="1" ht="38.25" customHeight="1">
      <c r="B161" s="131"/>
      <c r="C161" s="160"/>
      <c r="D161" s="160"/>
      <c r="E161" s="161"/>
      <c r="F161" s="405"/>
      <c r="G161" s="405"/>
      <c r="H161" s="405"/>
      <c r="I161" s="405"/>
      <c r="J161" s="162"/>
      <c r="K161" s="163"/>
      <c r="L161" s="406"/>
      <c r="M161" s="406"/>
      <c r="N161" s="407"/>
      <c r="O161" s="407"/>
      <c r="P161" s="407"/>
      <c r="Q161" s="407"/>
      <c r="R161" s="134"/>
      <c r="T161" s="164" t="s">
        <v>26</v>
      </c>
      <c r="U161" s="47" t="s">
        <v>64</v>
      </c>
      <c r="V161" s="39"/>
      <c r="W161" s="165">
        <f>V161*K161</f>
        <v>0</v>
      </c>
      <c r="X161" s="165">
        <v>0</v>
      </c>
      <c r="Y161" s="165">
        <f>X161*K161</f>
        <v>0</v>
      </c>
      <c r="Z161" s="165">
        <v>0</v>
      </c>
      <c r="AA161" s="166">
        <f>Z161*K161</f>
        <v>0</v>
      </c>
      <c r="AR161" s="22" t="s">
        <v>184</v>
      </c>
      <c r="AT161" s="22" t="s">
        <v>182</v>
      </c>
      <c r="AU161" s="22" t="s">
        <v>141</v>
      </c>
      <c r="AY161" s="22" t="s">
        <v>180</v>
      </c>
      <c r="BE161" s="108">
        <f>IF(U161="základní",N161,0)</f>
        <v>0</v>
      </c>
      <c r="BF161" s="108">
        <f>IF(U161="snížená",N161,0)</f>
        <v>0</v>
      </c>
      <c r="BG161" s="108">
        <f>IF(U161="zákl. přenesená",N161,0)</f>
        <v>0</v>
      </c>
      <c r="BH161" s="108">
        <f>IF(U161="sníž. přenesená",N161,0)</f>
        <v>0</v>
      </c>
      <c r="BI161" s="108">
        <f>IF(U161="nulová",N161,0)</f>
        <v>0</v>
      </c>
      <c r="BJ161" s="22" t="s">
        <v>107</v>
      </c>
      <c r="BK161" s="108">
        <f>ROUND(L161*K161,2)</f>
        <v>0</v>
      </c>
      <c r="BL161" s="22" t="s">
        <v>184</v>
      </c>
      <c r="BM161" s="22" t="s">
        <v>243</v>
      </c>
    </row>
    <row r="162" spans="2:51" s="10" customFormat="1" ht="16.5" customHeight="1">
      <c r="B162" s="167"/>
      <c r="C162" s="168"/>
      <c r="D162" s="168"/>
      <c r="E162" s="169"/>
      <c r="F162" s="408"/>
      <c r="G162" s="409"/>
      <c r="H162" s="409"/>
      <c r="I162" s="409"/>
      <c r="J162" s="168"/>
      <c r="K162" s="170"/>
      <c r="L162" s="168"/>
      <c r="M162" s="168"/>
      <c r="N162" s="168"/>
      <c r="O162" s="168"/>
      <c r="P162" s="168"/>
      <c r="Q162" s="168"/>
      <c r="R162" s="171"/>
      <c r="T162" s="172"/>
      <c r="U162" s="168"/>
      <c r="V162" s="168"/>
      <c r="W162" s="168"/>
      <c r="X162" s="168"/>
      <c r="Y162" s="168"/>
      <c r="Z162" s="168"/>
      <c r="AA162" s="173"/>
      <c r="AT162" s="174" t="s">
        <v>193</v>
      </c>
      <c r="AU162" s="174" t="s">
        <v>141</v>
      </c>
      <c r="AV162" s="10" t="s">
        <v>141</v>
      </c>
      <c r="AW162" s="10" t="s">
        <v>56</v>
      </c>
      <c r="AX162" s="10" t="s">
        <v>107</v>
      </c>
      <c r="AY162" s="174" t="s">
        <v>180</v>
      </c>
    </row>
    <row r="163" spans="2:65" s="1" customFormat="1" ht="16.5" customHeight="1">
      <c r="B163" s="131"/>
      <c r="C163" s="175"/>
      <c r="D163" s="175"/>
      <c r="E163" s="176"/>
      <c r="F163" s="410"/>
      <c r="G163" s="410"/>
      <c r="H163" s="410"/>
      <c r="I163" s="410"/>
      <c r="J163" s="177"/>
      <c r="K163" s="178"/>
      <c r="L163" s="411"/>
      <c r="M163" s="411"/>
      <c r="N163" s="412"/>
      <c r="O163" s="407"/>
      <c r="P163" s="407"/>
      <c r="Q163" s="407"/>
      <c r="R163" s="134"/>
      <c r="T163" s="164" t="s">
        <v>26</v>
      </c>
      <c r="U163" s="47" t="s">
        <v>64</v>
      </c>
      <c r="V163" s="39"/>
      <c r="W163" s="165">
        <f aca="true" t="shared" si="23" ref="W163:W168">V163*K163</f>
        <v>0</v>
      </c>
      <c r="X163" s="165">
        <v>0</v>
      </c>
      <c r="Y163" s="165">
        <f aca="true" t="shared" si="24" ref="Y163:Y168">X163*K163</f>
        <v>0</v>
      </c>
      <c r="Z163" s="165">
        <v>0</v>
      </c>
      <c r="AA163" s="166">
        <f aca="true" t="shared" si="25" ref="AA163:AA168">Z163*K163</f>
        <v>0</v>
      </c>
      <c r="AR163" s="22" t="s">
        <v>195</v>
      </c>
      <c r="AT163" s="22" t="s">
        <v>194</v>
      </c>
      <c r="AU163" s="22" t="s">
        <v>141</v>
      </c>
      <c r="AY163" s="22" t="s">
        <v>180</v>
      </c>
      <c r="BE163" s="108">
        <f aca="true" t="shared" si="26" ref="BE163:BE168">IF(U163="základní",N163,0)</f>
        <v>0</v>
      </c>
      <c r="BF163" s="108">
        <f aca="true" t="shared" si="27" ref="BF163:BF168">IF(U163="snížená",N163,0)</f>
        <v>0</v>
      </c>
      <c r="BG163" s="108">
        <f aca="true" t="shared" si="28" ref="BG163:BG168">IF(U163="zákl. přenesená",N163,0)</f>
        <v>0</v>
      </c>
      <c r="BH163" s="108">
        <f aca="true" t="shared" si="29" ref="BH163:BH168">IF(U163="sníž. přenesená",N163,0)</f>
        <v>0</v>
      </c>
      <c r="BI163" s="108">
        <f aca="true" t="shared" si="30" ref="BI163:BI168">IF(U163="nulová",N163,0)</f>
        <v>0</v>
      </c>
      <c r="BJ163" s="22" t="s">
        <v>107</v>
      </c>
      <c r="BK163" s="108">
        <f aca="true" t="shared" si="31" ref="BK163:BK168">ROUND(L163*K163,2)</f>
        <v>0</v>
      </c>
      <c r="BL163" s="22" t="s">
        <v>184</v>
      </c>
      <c r="BM163" s="22" t="s">
        <v>245</v>
      </c>
    </row>
    <row r="164" spans="2:65" s="1" customFormat="1" ht="25.5" customHeight="1">
      <c r="B164" s="131"/>
      <c r="C164" s="160"/>
      <c r="D164" s="160"/>
      <c r="E164" s="161"/>
      <c r="F164" s="405"/>
      <c r="G164" s="405"/>
      <c r="H164" s="405"/>
      <c r="I164" s="405"/>
      <c r="J164" s="162"/>
      <c r="K164" s="163"/>
      <c r="L164" s="406"/>
      <c r="M164" s="406"/>
      <c r="N164" s="407"/>
      <c r="O164" s="407"/>
      <c r="P164" s="407"/>
      <c r="Q164" s="407"/>
      <c r="R164" s="134"/>
      <c r="T164" s="164" t="s">
        <v>26</v>
      </c>
      <c r="U164" s="47" t="s">
        <v>64</v>
      </c>
      <c r="V164" s="39"/>
      <c r="W164" s="165">
        <f t="shared" si="23"/>
        <v>0</v>
      </c>
      <c r="X164" s="165">
        <v>0</v>
      </c>
      <c r="Y164" s="165">
        <f t="shared" si="24"/>
        <v>0</v>
      </c>
      <c r="Z164" s="165">
        <v>0</v>
      </c>
      <c r="AA164" s="166">
        <f t="shared" si="25"/>
        <v>0</v>
      </c>
      <c r="AR164" s="22" t="s">
        <v>184</v>
      </c>
      <c r="AT164" s="22" t="s">
        <v>182</v>
      </c>
      <c r="AU164" s="22" t="s">
        <v>141</v>
      </c>
      <c r="AY164" s="22" t="s">
        <v>180</v>
      </c>
      <c r="BE164" s="108">
        <f t="shared" si="26"/>
        <v>0</v>
      </c>
      <c r="BF164" s="108">
        <f t="shared" si="27"/>
        <v>0</v>
      </c>
      <c r="BG164" s="108">
        <f t="shared" si="28"/>
        <v>0</v>
      </c>
      <c r="BH164" s="108">
        <f t="shared" si="29"/>
        <v>0</v>
      </c>
      <c r="BI164" s="108">
        <f t="shared" si="30"/>
        <v>0</v>
      </c>
      <c r="BJ164" s="22" t="s">
        <v>107</v>
      </c>
      <c r="BK164" s="108">
        <f t="shared" si="31"/>
        <v>0</v>
      </c>
      <c r="BL164" s="22" t="s">
        <v>184</v>
      </c>
      <c r="BM164" s="22" t="s">
        <v>247</v>
      </c>
    </row>
    <row r="165" spans="2:65" s="1" customFormat="1" ht="51" customHeight="1">
      <c r="B165" s="131"/>
      <c r="C165" s="175"/>
      <c r="D165" s="175"/>
      <c r="E165" s="176"/>
      <c r="F165" s="410"/>
      <c r="G165" s="410"/>
      <c r="H165" s="410"/>
      <c r="I165" s="410"/>
      <c r="J165" s="177"/>
      <c r="K165" s="178"/>
      <c r="L165" s="411"/>
      <c r="M165" s="411"/>
      <c r="N165" s="412"/>
      <c r="O165" s="407"/>
      <c r="P165" s="407"/>
      <c r="Q165" s="407"/>
      <c r="R165" s="134"/>
      <c r="T165" s="164" t="s">
        <v>26</v>
      </c>
      <c r="U165" s="47" t="s">
        <v>64</v>
      </c>
      <c r="V165" s="39"/>
      <c r="W165" s="165">
        <f t="shared" si="23"/>
        <v>0</v>
      </c>
      <c r="X165" s="165">
        <v>0.00214</v>
      </c>
      <c r="Y165" s="165">
        <f t="shared" si="24"/>
        <v>0</v>
      </c>
      <c r="Z165" s="165">
        <v>0</v>
      </c>
      <c r="AA165" s="166">
        <f t="shared" si="25"/>
        <v>0</v>
      </c>
      <c r="AR165" s="22" t="s">
        <v>195</v>
      </c>
      <c r="AT165" s="22" t="s">
        <v>194</v>
      </c>
      <c r="AU165" s="22" t="s">
        <v>141</v>
      </c>
      <c r="AY165" s="22" t="s">
        <v>180</v>
      </c>
      <c r="BE165" s="108">
        <f t="shared" si="26"/>
        <v>0</v>
      </c>
      <c r="BF165" s="108">
        <f t="shared" si="27"/>
        <v>0</v>
      </c>
      <c r="BG165" s="108">
        <f t="shared" si="28"/>
        <v>0</v>
      </c>
      <c r="BH165" s="108">
        <f t="shared" si="29"/>
        <v>0</v>
      </c>
      <c r="BI165" s="108">
        <f t="shared" si="30"/>
        <v>0</v>
      </c>
      <c r="BJ165" s="22" t="s">
        <v>107</v>
      </c>
      <c r="BK165" s="108">
        <f t="shared" si="31"/>
        <v>0</v>
      </c>
      <c r="BL165" s="22" t="s">
        <v>184</v>
      </c>
      <c r="BM165" s="22" t="s">
        <v>249</v>
      </c>
    </row>
    <row r="166" spans="2:65" s="1" customFormat="1" ht="38.25" customHeight="1">
      <c r="B166" s="131"/>
      <c r="C166" s="160"/>
      <c r="D166" s="160"/>
      <c r="E166" s="161"/>
      <c r="F166" s="405"/>
      <c r="G166" s="405"/>
      <c r="H166" s="405"/>
      <c r="I166" s="405"/>
      <c r="J166" s="162"/>
      <c r="K166" s="163"/>
      <c r="L166" s="406"/>
      <c r="M166" s="406"/>
      <c r="N166" s="407"/>
      <c r="O166" s="407"/>
      <c r="P166" s="407"/>
      <c r="Q166" s="407"/>
      <c r="R166" s="134"/>
      <c r="T166" s="164" t="s">
        <v>26</v>
      </c>
      <c r="U166" s="47" t="s">
        <v>64</v>
      </c>
      <c r="V166" s="39"/>
      <c r="W166" s="165">
        <f t="shared" si="23"/>
        <v>0</v>
      </c>
      <c r="X166" s="165">
        <v>5E-05</v>
      </c>
      <c r="Y166" s="165">
        <f t="shared" si="24"/>
        <v>0</v>
      </c>
      <c r="Z166" s="165">
        <v>0</v>
      </c>
      <c r="AA166" s="166">
        <f t="shared" si="25"/>
        <v>0</v>
      </c>
      <c r="AR166" s="22" t="s">
        <v>184</v>
      </c>
      <c r="AT166" s="22" t="s">
        <v>182</v>
      </c>
      <c r="AU166" s="22" t="s">
        <v>141</v>
      </c>
      <c r="AY166" s="22" t="s">
        <v>180</v>
      </c>
      <c r="BE166" s="108">
        <f t="shared" si="26"/>
        <v>0</v>
      </c>
      <c r="BF166" s="108">
        <f t="shared" si="27"/>
        <v>0</v>
      </c>
      <c r="BG166" s="108">
        <f t="shared" si="28"/>
        <v>0</v>
      </c>
      <c r="BH166" s="108">
        <f t="shared" si="29"/>
        <v>0</v>
      </c>
      <c r="BI166" s="108">
        <f t="shared" si="30"/>
        <v>0</v>
      </c>
      <c r="BJ166" s="22" t="s">
        <v>107</v>
      </c>
      <c r="BK166" s="108">
        <f t="shared" si="31"/>
        <v>0</v>
      </c>
      <c r="BL166" s="22" t="s">
        <v>184</v>
      </c>
      <c r="BM166" s="22" t="s">
        <v>251</v>
      </c>
    </row>
    <row r="167" spans="2:65" s="1" customFormat="1" ht="25.5" customHeight="1">
      <c r="B167" s="131"/>
      <c r="C167" s="175"/>
      <c r="D167" s="175"/>
      <c r="E167" s="176"/>
      <c r="F167" s="410"/>
      <c r="G167" s="410"/>
      <c r="H167" s="410"/>
      <c r="I167" s="410"/>
      <c r="J167" s="177"/>
      <c r="K167" s="178"/>
      <c r="L167" s="411"/>
      <c r="M167" s="411"/>
      <c r="N167" s="412"/>
      <c r="O167" s="407"/>
      <c r="P167" s="407"/>
      <c r="Q167" s="407"/>
      <c r="R167" s="134"/>
      <c r="T167" s="164" t="s">
        <v>26</v>
      </c>
      <c r="U167" s="47" t="s">
        <v>64</v>
      </c>
      <c r="V167" s="39"/>
      <c r="W167" s="165">
        <f t="shared" si="23"/>
        <v>0</v>
      </c>
      <c r="X167" s="165">
        <v>0.00214</v>
      </c>
      <c r="Y167" s="165">
        <f t="shared" si="24"/>
        <v>0</v>
      </c>
      <c r="Z167" s="165">
        <v>0</v>
      </c>
      <c r="AA167" s="166">
        <f t="shared" si="25"/>
        <v>0</v>
      </c>
      <c r="AR167" s="22" t="s">
        <v>195</v>
      </c>
      <c r="AT167" s="22" t="s">
        <v>194</v>
      </c>
      <c r="AU167" s="22" t="s">
        <v>141</v>
      </c>
      <c r="AY167" s="22" t="s">
        <v>180</v>
      </c>
      <c r="BE167" s="108">
        <f t="shared" si="26"/>
        <v>0</v>
      </c>
      <c r="BF167" s="108">
        <f t="shared" si="27"/>
        <v>0</v>
      </c>
      <c r="BG167" s="108">
        <f t="shared" si="28"/>
        <v>0</v>
      </c>
      <c r="BH167" s="108">
        <f t="shared" si="29"/>
        <v>0</v>
      </c>
      <c r="BI167" s="108">
        <f t="shared" si="30"/>
        <v>0</v>
      </c>
      <c r="BJ167" s="22" t="s">
        <v>107</v>
      </c>
      <c r="BK167" s="108">
        <f t="shared" si="31"/>
        <v>0</v>
      </c>
      <c r="BL167" s="22" t="s">
        <v>184</v>
      </c>
      <c r="BM167" s="22" t="s">
        <v>253</v>
      </c>
    </row>
    <row r="168" spans="2:65" s="1" customFormat="1" ht="25.5" customHeight="1">
      <c r="B168" s="131"/>
      <c r="C168" s="160"/>
      <c r="D168" s="160"/>
      <c r="E168" s="161"/>
      <c r="F168" s="405"/>
      <c r="G168" s="405"/>
      <c r="H168" s="405"/>
      <c r="I168" s="405"/>
      <c r="J168" s="162"/>
      <c r="K168" s="163"/>
      <c r="L168" s="406"/>
      <c r="M168" s="406"/>
      <c r="N168" s="407"/>
      <c r="O168" s="407"/>
      <c r="P168" s="407"/>
      <c r="Q168" s="407"/>
      <c r="R168" s="134"/>
      <c r="T168" s="164" t="s">
        <v>26</v>
      </c>
      <c r="U168" s="47" t="s">
        <v>64</v>
      </c>
      <c r="V168" s="39"/>
      <c r="W168" s="165">
        <f t="shared" si="23"/>
        <v>0</v>
      </c>
      <c r="X168" s="165">
        <v>0</v>
      </c>
      <c r="Y168" s="165">
        <f t="shared" si="24"/>
        <v>0</v>
      </c>
      <c r="Z168" s="165">
        <v>0</v>
      </c>
      <c r="AA168" s="166">
        <f t="shared" si="25"/>
        <v>0</v>
      </c>
      <c r="AR168" s="22" t="s">
        <v>184</v>
      </c>
      <c r="AT168" s="22" t="s">
        <v>182</v>
      </c>
      <c r="AU168" s="22" t="s">
        <v>141</v>
      </c>
      <c r="AY168" s="22" t="s">
        <v>180</v>
      </c>
      <c r="BE168" s="108">
        <f t="shared" si="26"/>
        <v>0</v>
      </c>
      <c r="BF168" s="108">
        <f t="shared" si="27"/>
        <v>0</v>
      </c>
      <c r="BG168" s="108">
        <f t="shared" si="28"/>
        <v>0</v>
      </c>
      <c r="BH168" s="108">
        <f t="shared" si="29"/>
        <v>0</v>
      </c>
      <c r="BI168" s="108">
        <f t="shared" si="30"/>
        <v>0</v>
      </c>
      <c r="BJ168" s="22" t="s">
        <v>107</v>
      </c>
      <c r="BK168" s="108">
        <f t="shared" si="31"/>
        <v>0</v>
      </c>
      <c r="BL168" s="22" t="s">
        <v>184</v>
      </c>
      <c r="BM168" s="22" t="s">
        <v>255</v>
      </c>
    </row>
    <row r="169" spans="2:63" s="9" customFormat="1" ht="29.25" customHeight="1">
      <c r="B169" s="149"/>
      <c r="C169" s="150"/>
      <c r="D169" s="159" t="s">
        <v>155</v>
      </c>
      <c r="E169" s="159"/>
      <c r="F169" s="159"/>
      <c r="G169" s="159"/>
      <c r="H169" s="159"/>
      <c r="I169" s="159"/>
      <c r="J169" s="159"/>
      <c r="K169" s="159"/>
      <c r="L169" s="159"/>
      <c r="M169" s="159"/>
      <c r="N169" s="431"/>
      <c r="O169" s="432"/>
      <c r="P169" s="432"/>
      <c r="Q169" s="432"/>
      <c r="R169" s="152"/>
      <c r="T169" s="153"/>
      <c r="U169" s="150"/>
      <c r="V169" s="150"/>
      <c r="W169" s="154">
        <f>SUM(W170:W218)</f>
        <v>0</v>
      </c>
      <c r="X169" s="150"/>
      <c r="Y169" s="154">
        <f>SUM(Y170:Y218)</f>
        <v>0</v>
      </c>
      <c r="Z169" s="150"/>
      <c r="AA169" s="155">
        <f>SUM(AA170:AA218)</f>
        <v>0</v>
      </c>
      <c r="AR169" s="156" t="s">
        <v>141</v>
      </c>
      <c r="AT169" s="157" t="s">
        <v>98</v>
      </c>
      <c r="AU169" s="157" t="s">
        <v>107</v>
      </c>
      <c r="AY169" s="156" t="s">
        <v>180</v>
      </c>
      <c r="BK169" s="158">
        <f>SUM(BK170:BK218)</f>
        <v>0</v>
      </c>
    </row>
    <row r="170" spans="2:65" s="1" customFormat="1" ht="25.5" customHeight="1">
      <c r="B170" s="131"/>
      <c r="C170" s="160"/>
      <c r="D170" s="160"/>
      <c r="E170" s="161"/>
      <c r="F170" s="405"/>
      <c r="G170" s="405"/>
      <c r="H170" s="405"/>
      <c r="I170" s="405"/>
      <c r="J170" s="162"/>
      <c r="K170" s="163"/>
      <c r="L170" s="406"/>
      <c r="M170" s="406"/>
      <c r="N170" s="407"/>
      <c r="O170" s="407"/>
      <c r="P170" s="407"/>
      <c r="Q170" s="407"/>
      <c r="R170" s="134"/>
      <c r="T170" s="164" t="s">
        <v>26</v>
      </c>
      <c r="U170" s="47" t="s">
        <v>64</v>
      </c>
      <c r="V170" s="39"/>
      <c r="W170" s="165">
        <f>V170*K170</f>
        <v>0</v>
      </c>
      <c r="X170" s="165">
        <v>0</v>
      </c>
      <c r="Y170" s="165">
        <f>X170*K170</f>
        <v>0</v>
      </c>
      <c r="Z170" s="165">
        <v>0</v>
      </c>
      <c r="AA170" s="166">
        <f>Z170*K170</f>
        <v>0</v>
      </c>
      <c r="AR170" s="22" t="s">
        <v>184</v>
      </c>
      <c r="AT170" s="22" t="s">
        <v>182</v>
      </c>
      <c r="AU170" s="22" t="s">
        <v>141</v>
      </c>
      <c r="AY170" s="22" t="s">
        <v>180</v>
      </c>
      <c r="BE170" s="108">
        <f>IF(U170="základní",N170,0)</f>
        <v>0</v>
      </c>
      <c r="BF170" s="108">
        <f>IF(U170="snížená",N170,0)</f>
        <v>0</v>
      </c>
      <c r="BG170" s="108">
        <f>IF(U170="zákl. přenesená",N170,0)</f>
        <v>0</v>
      </c>
      <c r="BH170" s="108">
        <f>IF(U170="sníž. přenesená",N170,0)</f>
        <v>0</v>
      </c>
      <c r="BI170" s="108">
        <f>IF(U170="nulová",N170,0)</f>
        <v>0</v>
      </c>
      <c r="BJ170" s="22" t="s">
        <v>107</v>
      </c>
      <c r="BK170" s="108">
        <f>ROUND(L170*K170,2)</f>
        <v>0</v>
      </c>
      <c r="BL170" s="22" t="s">
        <v>184</v>
      </c>
      <c r="BM170" s="22" t="s">
        <v>257</v>
      </c>
    </row>
    <row r="171" spans="2:51" s="12" customFormat="1" ht="16.5" customHeight="1">
      <c r="B171" s="187"/>
      <c r="C171" s="188"/>
      <c r="D171" s="188"/>
      <c r="E171" s="189"/>
      <c r="F171" s="415"/>
      <c r="G171" s="416"/>
      <c r="H171" s="416"/>
      <c r="I171" s="416"/>
      <c r="J171" s="188"/>
      <c r="K171" s="189"/>
      <c r="L171" s="188"/>
      <c r="M171" s="188"/>
      <c r="N171" s="188"/>
      <c r="O171" s="188"/>
      <c r="P171" s="188"/>
      <c r="Q171" s="188"/>
      <c r="R171" s="190"/>
      <c r="T171" s="191"/>
      <c r="U171" s="188"/>
      <c r="V171" s="188"/>
      <c r="W171" s="188"/>
      <c r="X171" s="188"/>
      <c r="Y171" s="188"/>
      <c r="Z171" s="188"/>
      <c r="AA171" s="192"/>
      <c r="AT171" s="193" t="s">
        <v>193</v>
      </c>
      <c r="AU171" s="193" t="s">
        <v>141</v>
      </c>
      <c r="AV171" s="12" t="s">
        <v>107</v>
      </c>
      <c r="AW171" s="12" t="s">
        <v>56</v>
      </c>
      <c r="AX171" s="12" t="s">
        <v>99</v>
      </c>
      <c r="AY171" s="193" t="s">
        <v>180</v>
      </c>
    </row>
    <row r="172" spans="2:51" s="10" customFormat="1" ht="16.5" customHeight="1">
      <c r="B172" s="167"/>
      <c r="C172" s="168"/>
      <c r="D172" s="168"/>
      <c r="E172" s="169"/>
      <c r="F172" s="417"/>
      <c r="G172" s="418"/>
      <c r="H172" s="418"/>
      <c r="I172" s="418"/>
      <c r="J172" s="168"/>
      <c r="K172" s="170"/>
      <c r="L172" s="168"/>
      <c r="M172" s="168"/>
      <c r="N172" s="168"/>
      <c r="O172" s="168"/>
      <c r="P172" s="168"/>
      <c r="Q172" s="168"/>
      <c r="R172" s="171"/>
      <c r="T172" s="172"/>
      <c r="U172" s="168"/>
      <c r="V172" s="168"/>
      <c r="W172" s="168"/>
      <c r="X172" s="168"/>
      <c r="Y172" s="168"/>
      <c r="Z172" s="168"/>
      <c r="AA172" s="173"/>
      <c r="AT172" s="174" t="s">
        <v>193</v>
      </c>
      <c r="AU172" s="174" t="s">
        <v>141</v>
      </c>
      <c r="AV172" s="10" t="s">
        <v>141</v>
      </c>
      <c r="AW172" s="10" t="s">
        <v>56</v>
      </c>
      <c r="AX172" s="10" t="s">
        <v>99</v>
      </c>
      <c r="AY172" s="174" t="s">
        <v>180</v>
      </c>
    </row>
    <row r="173" spans="2:51" s="10" customFormat="1" ht="16.5" customHeight="1">
      <c r="B173" s="167"/>
      <c r="C173" s="168"/>
      <c r="D173" s="168"/>
      <c r="E173" s="169"/>
      <c r="F173" s="417"/>
      <c r="G173" s="418"/>
      <c r="H173" s="418"/>
      <c r="I173" s="418"/>
      <c r="J173" s="168"/>
      <c r="K173" s="170"/>
      <c r="L173" s="168"/>
      <c r="M173" s="168"/>
      <c r="N173" s="168"/>
      <c r="O173" s="168"/>
      <c r="P173" s="168"/>
      <c r="Q173" s="168"/>
      <c r="R173" s="171"/>
      <c r="T173" s="172"/>
      <c r="U173" s="168"/>
      <c r="V173" s="168"/>
      <c r="W173" s="168"/>
      <c r="X173" s="168"/>
      <c r="Y173" s="168"/>
      <c r="Z173" s="168"/>
      <c r="AA173" s="173"/>
      <c r="AT173" s="174" t="s">
        <v>193</v>
      </c>
      <c r="AU173" s="174" t="s">
        <v>141</v>
      </c>
      <c r="AV173" s="10" t="s">
        <v>141</v>
      </c>
      <c r="AW173" s="10" t="s">
        <v>56</v>
      </c>
      <c r="AX173" s="10" t="s">
        <v>99</v>
      </c>
      <c r="AY173" s="174" t="s">
        <v>180</v>
      </c>
    </row>
    <row r="174" spans="2:51" s="10" customFormat="1" ht="16.5" customHeight="1">
      <c r="B174" s="167"/>
      <c r="C174" s="168"/>
      <c r="D174" s="168"/>
      <c r="E174" s="169"/>
      <c r="F174" s="417"/>
      <c r="G174" s="418"/>
      <c r="H174" s="418"/>
      <c r="I174" s="418"/>
      <c r="J174" s="168"/>
      <c r="K174" s="170"/>
      <c r="L174" s="168"/>
      <c r="M174" s="168"/>
      <c r="N174" s="168"/>
      <c r="O174" s="168"/>
      <c r="P174" s="168"/>
      <c r="Q174" s="168"/>
      <c r="R174" s="171"/>
      <c r="T174" s="172"/>
      <c r="U174" s="168"/>
      <c r="V174" s="168"/>
      <c r="W174" s="168"/>
      <c r="X174" s="168"/>
      <c r="Y174" s="168"/>
      <c r="Z174" s="168"/>
      <c r="AA174" s="173"/>
      <c r="AT174" s="174" t="s">
        <v>193</v>
      </c>
      <c r="AU174" s="174" t="s">
        <v>141</v>
      </c>
      <c r="AV174" s="10" t="s">
        <v>141</v>
      </c>
      <c r="AW174" s="10" t="s">
        <v>56</v>
      </c>
      <c r="AX174" s="10" t="s">
        <v>99</v>
      </c>
      <c r="AY174" s="174" t="s">
        <v>180</v>
      </c>
    </row>
    <row r="175" spans="2:51" s="10" customFormat="1" ht="16.5" customHeight="1">
      <c r="B175" s="167"/>
      <c r="C175" s="168"/>
      <c r="D175" s="168"/>
      <c r="E175" s="169"/>
      <c r="F175" s="417"/>
      <c r="G175" s="418"/>
      <c r="H175" s="418"/>
      <c r="I175" s="418"/>
      <c r="J175" s="168"/>
      <c r="K175" s="170"/>
      <c r="L175" s="168"/>
      <c r="M175" s="168"/>
      <c r="N175" s="168"/>
      <c r="O175" s="168"/>
      <c r="P175" s="168"/>
      <c r="Q175" s="168"/>
      <c r="R175" s="171"/>
      <c r="T175" s="172"/>
      <c r="U175" s="168"/>
      <c r="V175" s="168"/>
      <c r="W175" s="168"/>
      <c r="X175" s="168"/>
      <c r="Y175" s="168"/>
      <c r="Z175" s="168"/>
      <c r="AA175" s="173"/>
      <c r="AT175" s="174" t="s">
        <v>193</v>
      </c>
      <c r="AU175" s="174" t="s">
        <v>141</v>
      </c>
      <c r="AV175" s="10" t="s">
        <v>141</v>
      </c>
      <c r="AW175" s="10" t="s">
        <v>56</v>
      </c>
      <c r="AX175" s="10" t="s">
        <v>99</v>
      </c>
      <c r="AY175" s="174" t="s">
        <v>180</v>
      </c>
    </row>
    <row r="176" spans="2:51" s="10" customFormat="1" ht="16.5" customHeight="1">
      <c r="B176" s="167"/>
      <c r="C176" s="168"/>
      <c r="D176" s="168"/>
      <c r="E176" s="169"/>
      <c r="F176" s="417"/>
      <c r="G176" s="418"/>
      <c r="H176" s="418"/>
      <c r="I176" s="418"/>
      <c r="J176" s="168"/>
      <c r="K176" s="170"/>
      <c r="L176" s="168"/>
      <c r="M176" s="168"/>
      <c r="N176" s="168"/>
      <c r="O176" s="168"/>
      <c r="P176" s="168"/>
      <c r="Q176" s="168"/>
      <c r="R176" s="171"/>
      <c r="T176" s="172"/>
      <c r="U176" s="168"/>
      <c r="V176" s="168"/>
      <c r="W176" s="168"/>
      <c r="X176" s="168"/>
      <c r="Y176" s="168"/>
      <c r="Z176" s="168"/>
      <c r="AA176" s="173"/>
      <c r="AT176" s="174" t="s">
        <v>193</v>
      </c>
      <c r="AU176" s="174" t="s">
        <v>141</v>
      </c>
      <c r="AV176" s="10" t="s">
        <v>141</v>
      </c>
      <c r="AW176" s="10" t="s">
        <v>56</v>
      </c>
      <c r="AX176" s="10" t="s">
        <v>99</v>
      </c>
      <c r="AY176" s="174" t="s">
        <v>180</v>
      </c>
    </row>
    <row r="177" spans="2:51" s="10" customFormat="1" ht="16.5" customHeight="1">
      <c r="B177" s="167"/>
      <c r="C177" s="168"/>
      <c r="D177" s="168"/>
      <c r="E177" s="169"/>
      <c r="F177" s="417"/>
      <c r="G177" s="418"/>
      <c r="H177" s="418"/>
      <c r="I177" s="418"/>
      <c r="J177" s="168"/>
      <c r="K177" s="170"/>
      <c r="L177" s="168"/>
      <c r="M177" s="168"/>
      <c r="N177" s="168"/>
      <c r="O177" s="168"/>
      <c r="P177" s="168"/>
      <c r="Q177" s="168"/>
      <c r="R177" s="171"/>
      <c r="T177" s="172"/>
      <c r="U177" s="168"/>
      <c r="V177" s="168"/>
      <c r="W177" s="168"/>
      <c r="X177" s="168"/>
      <c r="Y177" s="168"/>
      <c r="Z177" s="168"/>
      <c r="AA177" s="173"/>
      <c r="AT177" s="174" t="s">
        <v>193</v>
      </c>
      <c r="AU177" s="174" t="s">
        <v>141</v>
      </c>
      <c r="AV177" s="10" t="s">
        <v>141</v>
      </c>
      <c r="AW177" s="10" t="s">
        <v>56</v>
      </c>
      <c r="AX177" s="10" t="s">
        <v>99</v>
      </c>
      <c r="AY177" s="174" t="s">
        <v>180</v>
      </c>
    </row>
    <row r="178" spans="2:51" s="13" customFormat="1" ht="16.5" customHeight="1">
      <c r="B178" s="194"/>
      <c r="C178" s="195"/>
      <c r="D178" s="195"/>
      <c r="E178" s="196"/>
      <c r="F178" s="419"/>
      <c r="G178" s="420"/>
      <c r="H178" s="420"/>
      <c r="I178" s="420"/>
      <c r="J178" s="195"/>
      <c r="K178" s="197"/>
      <c r="L178" s="195"/>
      <c r="M178" s="195"/>
      <c r="N178" s="195"/>
      <c r="O178" s="195"/>
      <c r="P178" s="195"/>
      <c r="Q178" s="195"/>
      <c r="R178" s="198"/>
      <c r="T178" s="199"/>
      <c r="U178" s="195"/>
      <c r="V178" s="195"/>
      <c r="W178" s="195"/>
      <c r="X178" s="195"/>
      <c r="Y178" s="195"/>
      <c r="Z178" s="195"/>
      <c r="AA178" s="200"/>
      <c r="AT178" s="201" t="s">
        <v>193</v>
      </c>
      <c r="AU178" s="201" t="s">
        <v>141</v>
      </c>
      <c r="AV178" s="13" t="s">
        <v>240</v>
      </c>
      <c r="AW178" s="13" t="s">
        <v>56</v>
      </c>
      <c r="AX178" s="13" t="s">
        <v>99</v>
      </c>
      <c r="AY178" s="201" t="s">
        <v>180</v>
      </c>
    </row>
    <row r="179" spans="2:51" s="12" customFormat="1" ht="16.5" customHeight="1">
      <c r="B179" s="187"/>
      <c r="C179" s="188"/>
      <c r="D179" s="188"/>
      <c r="E179" s="189"/>
      <c r="F179" s="421"/>
      <c r="G179" s="422"/>
      <c r="H179" s="422"/>
      <c r="I179" s="422"/>
      <c r="J179" s="188"/>
      <c r="K179" s="189"/>
      <c r="L179" s="188"/>
      <c r="M179" s="188"/>
      <c r="N179" s="188"/>
      <c r="O179" s="188"/>
      <c r="P179" s="188"/>
      <c r="Q179" s="188"/>
      <c r="R179" s="190"/>
      <c r="T179" s="191"/>
      <c r="U179" s="188"/>
      <c r="V179" s="188"/>
      <c r="W179" s="188"/>
      <c r="X179" s="188"/>
      <c r="Y179" s="188"/>
      <c r="Z179" s="188"/>
      <c r="AA179" s="192"/>
      <c r="AT179" s="193" t="s">
        <v>193</v>
      </c>
      <c r="AU179" s="193" t="s">
        <v>141</v>
      </c>
      <c r="AV179" s="12" t="s">
        <v>107</v>
      </c>
      <c r="AW179" s="12" t="s">
        <v>56</v>
      </c>
      <c r="AX179" s="12" t="s">
        <v>99</v>
      </c>
      <c r="AY179" s="193" t="s">
        <v>180</v>
      </c>
    </row>
    <row r="180" spans="2:51" s="10" customFormat="1" ht="16.5" customHeight="1">
      <c r="B180" s="167"/>
      <c r="C180" s="168"/>
      <c r="D180" s="168"/>
      <c r="E180" s="169"/>
      <c r="F180" s="417"/>
      <c r="G180" s="418"/>
      <c r="H180" s="418"/>
      <c r="I180" s="418"/>
      <c r="J180" s="168"/>
      <c r="K180" s="170"/>
      <c r="L180" s="168"/>
      <c r="M180" s="168"/>
      <c r="N180" s="168"/>
      <c r="O180" s="168"/>
      <c r="P180" s="168"/>
      <c r="Q180" s="168"/>
      <c r="R180" s="171"/>
      <c r="T180" s="172"/>
      <c r="U180" s="168"/>
      <c r="V180" s="168"/>
      <c r="W180" s="168"/>
      <c r="X180" s="168"/>
      <c r="Y180" s="168"/>
      <c r="Z180" s="168"/>
      <c r="AA180" s="173"/>
      <c r="AT180" s="174" t="s">
        <v>193</v>
      </c>
      <c r="AU180" s="174" t="s">
        <v>141</v>
      </c>
      <c r="AV180" s="10" t="s">
        <v>141</v>
      </c>
      <c r="AW180" s="10" t="s">
        <v>56</v>
      </c>
      <c r="AX180" s="10" t="s">
        <v>99</v>
      </c>
      <c r="AY180" s="174" t="s">
        <v>180</v>
      </c>
    </row>
    <row r="181" spans="2:51" s="10" customFormat="1" ht="16.5" customHeight="1">
      <c r="B181" s="167"/>
      <c r="C181" s="168"/>
      <c r="D181" s="168"/>
      <c r="E181" s="169"/>
      <c r="F181" s="417"/>
      <c r="G181" s="418"/>
      <c r="H181" s="418"/>
      <c r="I181" s="418"/>
      <c r="J181" s="168"/>
      <c r="K181" s="170"/>
      <c r="L181" s="168"/>
      <c r="M181" s="168"/>
      <c r="N181" s="168"/>
      <c r="O181" s="168"/>
      <c r="P181" s="168"/>
      <c r="Q181" s="168"/>
      <c r="R181" s="171"/>
      <c r="T181" s="172"/>
      <c r="U181" s="168"/>
      <c r="V181" s="168"/>
      <c r="W181" s="168"/>
      <c r="X181" s="168"/>
      <c r="Y181" s="168"/>
      <c r="Z181" s="168"/>
      <c r="AA181" s="173"/>
      <c r="AT181" s="174" t="s">
        <v>193</v>
      </c>
      <c r="AU181" s="174" t="s">
        <v>141</v>
      </c>
      <c r="AV181" s="10" t="s">
        <v>141</v>
      </c>
      <c r="AW181" s="10" t="s">
        <v>56</v>
      </c>
      <c r="AX181" s="10" t="s">
        <v>99</v>
      </c>
      <c r="AY181" s="174" t="s">
        <v>180</v>
      </c>
    </row>
    <row r="182" spans="2:51" s="10" customFormat="1" ht="16.5" customHeight="1">
      <c r="B182" s="167"/>
      <c r="C182" s="168"/>
      <c r="D182" s="168"/>
      <c r="E182" s="169"/>
      <c r="F182" s="417"/>
      <c r="G182" s="418"/>
      <c r="H182" s="418"/>
      <c r="I182" s="418"/>
      <c r="J182" s="168"/>
      <c r="K182" s="170"/>
      <c r="L182" s="168"/>
      <c r="M182" s="168"/>
      <c r="N182" s="168"/>
      <c r="O182" s="168"/>
      <c r="P182" s="168"/>
      <c r="Q182" s="168"/>
      <c r="R182" s="171"/>
      <c r="T182" s="172"/>
      <c r="U182" s="168"/>
      <c r="V182" s="168"/>
      <c r="W182" s="168"/>
      <c r="X182" s="168"/>
      <c r="Y182" s="168"/>
      <c r="Z182" s="168"/>
      <c r="AA182" s="173"/>
      <c r="AT182" s="174" t="s">
        <v>193</v>
      </c>
      <c r="AU182" s="174" t="s">
        <v>141</v>
      </c>
      <c r="AV182" s="10" t="s">
        <v>141</v>
      </c>
      <c r="AW182" s="10" t="s">
        <v>56</v>
      </c>
      <c r="AX182" s="10" t="s">
        <v>99</v>
      </c>
      <c r="AY182" s="174" t="s">
        <v>180</v>
      </c>
    </row>
    <row r="183" spans="2:51" s="10" customFormat="1" ht="16.5" customHeight="1">
      <c r="B183" s="167"/>
      <c r="C183" s="168"/>
      <c r="D183" s="168"/>
      <c r="E183" s="169"/>
      <c r="F183" s="417"/>
      <c r="G183" s="418"/>
      <c r="H183" s="418"/>
      <c r="I183" s="418"/>
      <c r="J183" s="168"/>
      <c r="K183" s="170"/>
      <c r="L183" s="168"/>
      <c r="M183" s="168"/>
      <c r="N183" s="168"/>
      <c r="O183" s="168"/>
      <c r="P183" s="168"/>
      <c r="Q183" s="168"/>
      <c r="R183" s="171"/>
      <c r="T183" s="172"/>
      <c r="U183" s="168"/>
      <c r="V183" s="168"/>
      <c r="W183" s="168"/>
      <c r="X183" s="168"/>
      <c r="Y183" s="168"/>
      <c r="Z183" s="168"/>
      <c r="AA183" s="173"/>
      <c r="AT183" s="174" t="s">
        <v>193</v>
      </c>
      <c r="AU183" s="174" t="s">
        <v>141</v>
      </c>
      <c r="AV183" s="10" t="s">
        <v>141</v>
      </c>
      <c r="AW183" s="10" t="s">
        <v>56</v>
      </c>
      <c r="AX183" s="10" t="s">
        <v>99</v>
      </c>
      <c r="AY183" s="174" t="s">
        <v>180</v>
      </c>
    </row>
    <row r="184" spans="2:51" s="10" customFormat="1" ht="16.5" customHeight="1">
      <c r="B184" s="167"/>
      <c r="C184" s="168"/>
      <c r="D184" s="168"/>
      <c r="E184" s="169"/>
      <c r="F184" s="417"/>
      <c r="G184" s="418"/>
      <c r="H184" s="418"/>
      <c r="I184" s="418"/>
      <c r="J184" s="168"/>
      <c r="K184" s="170"/>
      <c r="L184" s="168"/>
      <c r="M184" s="168"/>
      <c r="N184" s="168"/>
      <c r="O184" s="168"/>
      <c r="P184" s="168"/>
      <c r="Q184" s="168"/>
      <c r="R184" s="171"/>
      <c r="T184" s="172"/>
      <c r="U184" s="168"/>
      <c r="V184" s="168"/>
      <c r="W184" s="168"/>
      <c r="X184" s="168"/>
      <c r="Y184" s="168"/>
      <c r="Z184" s="168"/>
      <c r="AA184" s="173"/>
      <c r="AT184" s="174" t="s">
        <v>193</v>
      </c>
      <c r="AU184" s="174" t="s">
        <v>141</v>
      </c>
      <c r="AV184" s="10" t="s">
        <v>141</v>
      </c>
      <c r="AW184" s="10" t="s">
        <v>56</v>
      </c>
      <c r="AX184" s="10" t="s">
        <v>99</v>
      </c>
      <c r="AY184" s="174" t="s">
        <v>180</v>
      </c>
    </row>
    <row r="185" spans="2:51" s="13" customFormat="1" ht="16.5" customHeight="1">
      <c r="B185" s="194"/>
      <c r="C185" s="195"/>
      <c r="D185" s="195"/>
      <c r="E185" s="196"/>
      <c r="F185" s="419"/>
      <c r="G185" s="420"/>
      <c r="H185" s="420"/>
      <c r="I185" s="420"/>
      <c r="J185" s="195"/>
      <c r="K185" s="197"/>
      <c r="L185" s="195"/>
      <c r="M185" s="195"/>
      <c r="N185" s="195"/>
      <c r="O185" s="195"/>
      <c r="P185" s="195"/>
      <c r="Q185" s="195"/>
      <c r="R185" s="198"/>
      <c r="T185" s="199"/>
      <c r="U185" s="195"/>
      <c r="V185" s="195"/>
      <c r="W185" s="195"/>
      <c r="X185" s="195"/>
      <c r="Y185" s="195"/>
      <c r="Z185" s="195"/>
      <c r="AA185" s="200"/>
      <c r="AT185" s="201" t="s">
        <v>193</v>
      </c>
      <c r="AU185" s="201" t="s">
        <v>141</v>
      </c>
      <c r="AV185" s="13" t="s">
        <v>240</v>
      </c>
      <c r="AW185" s="13" t="s">
        <v>56</v>
      </c>
      <c r="AX185" s="13" t="s">
        <v>99</v>
      </c>
      <c r="AY185" s="201" t="s">
        <v>180</v>
      </c>
    </row>
    <row r="186" spans="2:51" s="10" customFormat="1" ht="16.5" customHeight="1">
      <c r="B186" s="167"/>
      <c r="C186" s="168"/>
      <c r="D186" s="168"/>
      <c r="E186" s="169"/>
      <c r="F186" s="417"/>
      <c r="G186" s="418"/>
      <c r="H186" s="418"/>
      <c r="I186" s="418"/>
      <c r="J186" s="168"/>
      <c r="K186" s="170"/>
      <c r="L186" s="168"/>
      <c r="M186" s="168"/>
      <c r="N186" s="168"/>
      <c r="O186" s="168"/>
      <c r="P186" s="168"/>
      <c r="Q186" s="168"/>
      <c r="R186" s="171"/>
      <c r="T186" s="172"/>
      <c r="U186" s="168"/>
      <c r="V186" s="168"/>
      <c r="W186" s="168"/>
      <c r="X186" s="168"/>
      <c r="Y186" s="168"/>
      <c r="Z186" s="168"/>
      <c r="AA186" s="173"/>
      <c r="AT186" s="174" t="s">
        <v>193</v>
      </c>
      <c r="AU186" s="174" t="s">
        <v>141</v>
      </c>
      <c r="AV186" s="10" t="s">
        <v>141</v>
      </c>
      <c r="AW186" s="10" t="s">
        <v>56</v>
      </c>
      <c r="AX186" s="10" t="s">
        <v>99</v>
      </c>
      <c r="AY186" s="174" t="s">
        <v>180</v>
      </c>
    </row>
    <row r="187" spans="2:51" s="11" customFormat="1" ht="16.5" customHeight="1">
      <c r="B187" s="179"/>
      <c r="C187" s="180"/>
      <c r="D187" s="180"/>
      <c r="E187" s="181"/>
      <c r="F187" s="413"/>
      <c r="G187" s="414"/>
      <c r="H187" s="414"/>
      <c r="I187" s="414"/>
      <c r="J187" s="180"/>
      <c r="K187" s="182"/>
      <c r="L187" s="180"/>
      <c r="M187" s="180"/>
      <c r="N187" s="180"/>
      <c r="O187" s="180"/>
      <c r="P187" s="180"/>
      <c r="Q187" s="180"/>
      <c r="R187" s="183"/>
      <c r="T187" s="184"/>
      <c r="U187" s="180"/>
      <c r="V187" s="180"/>
      <c r="W187" s="180"/>
      <c r="X187" s="180"/>
      <c r="Y187" s="180"/>
      <c r="Z187" s="180"/>
      <c r="AA187" s="185"/>
      <c r="AT187" s="186" t="s">
        <v>193</v>
      </c>
      <c r="AU187" s="186" t="s">
        <v>141</v>
      </c>
      <c r="AV187" s="11" t="s">
        <v>199</v>
      </c>
      <c r="AW187" s="11" t="s">
        <v>56</v>
      </c>
      <c r="AX187" s="11" t="s">
        <v>107</v>
      </c>
      <c r="AY187" s="186" t="s">
        <v>180</v>
      </c>
    </row>
    <row r="188" spans="2:65" s="1" customFormat="1" ht="51" customHeight="1">
      <c r="B188" s="131"/>
      <c r="C188" s="160"/>
      <c r="D188" s="160"/>
      <c r="E188" s="161"/>
      <c r="F188" s="405"/>
      <c r="G188" s="405"/>
      <c r="H188" s="405"/>
      <c r="I188" s="405"/>
      <c r="J188" s="162"/>
      <c r="K188" s="163"/>
      <c r="L188" s="406"/>
      <c r="M188" s="406"/>
      <c r="N188" s="407"/>
      <c r="O188" s="407"/>
      <c r="P188" s="407"/>
      <c r="Q188" s="407"/>
      <c r="R188" s="134"/>
      <c r="T188" s="164" t="s">
        <v>26</v>
      </c>
      <c r="U188" s="47" t="s">
        <v>64</v>
      </c>
      <c r="V188" s="39"/>
      <c r="W188" s="165">
        <f>V188*K188</f>
        <v>0</v>
      </c>
      <c r="X188" s="165">
        <v>0</v>
      </c>
      <c r="Y188" s="165">
        <f>X188*K188</f>
        <v>0</v>
      </c>
      <c r="Z188" s="165">
        <v>0</v>
      </c>
      <c r="AA188" s="166">
        <f>Z188*K188</f>
        <v>0</v>
      </c>
      <c r="AR188" s="22" t="s">
        <v>184</v>
      </c>
      <c r="AT188" s="22" t="s">
        <v>182</v>
      </c>
      <c r="AU188" s="22" t="s">
        <v>141</v>
      </c>
      <c r="AY188" s="22" t="s">
        <v>180</v>
      </c>
      <c r="BE188" s="108">
        <f>IF(U188="základní",N188,0)</f>
        <v>0</v>
      </c>
      <c r="BF188" s="108">
        <f>IF(U188="snížená",N188,0)</f>
        <v>0</v>
      </c>
      <c r="BG188" s="108">
        <f>IF(U188="zákl. přenesená",N188,0)</f>
        <v>0</v>
      </c>
      <c r="BH188" s="108">
        <f>IF(U188="sníž. přenesená",N188,0)</f>
        <v>0</v>
      </c>
      <c r="BI188" s="108">
        <f>IF(U188="nulová",N188,0)</f>
        <v>0</v>
      </c>
      <c r="BJ188" s="22" t="s">
        <v>107</v>
      </c>
      <c r="BK188" s="108">
        <f>ROUND(L188*K188,2)</f>
        <v>0</v>
      </c>
      <c r="BL188" s="22" t="s">
        <v>184</v>
      </c>
      <c r="BM188" s="22" t="s">
        <v>259</v>
      </c>
    </row>
    <row r="189" spans="2:51" s="12" customFormat="1" ht="16.5" customHeight="1">
      <c r="B189" s="187"/>
      <c r="C189" s="188"/>
      <c r="D189" s="188"/>
      <c r="E189" s="189"/>
      <c r="F189" s="415"/>
      <c r="G189" s="416"/>
      <c r="H189" s="416"/>
      <c r="I189" s="416"/>
      <c r="J189" s="188"/>
      <c r="K189" s="189"/>
      <c r="L189" s="188"/>
      <c r="M189" s="188"/>
      <c r="N189" s="188"/>
      <c r="O189" s="188"/>
      <c r="P189" s="188"/>
      <c r="Q189" s="188"/>
      <c r="R189" s="190"/>
      <c r="T189" s="191"/>
      <c r="U189" s="188"/>
      <c r="V189" s="188"/>
      <c r="W189" s="188"/>
      <c r="X189" s="188"/>
      <c r="Y189" s="188"/>
      <c r="Z189" s="188"/>
      <c r="AA189" s="192"/>
      <c r="AT189" s="193" t="s">
        <v>193</v>
      </c>
      <c r="AU189" s="193" t="s">
        <v>141</v>
      </c>
      <c r="AV189" s="12" t="s">
        <v>107</v>
      </c>
      <c r="AW189" s="12" t="s">
        <v>56</v>
      </c>
      <c r="AX189" s="12" t="s">
        <v>99</v>
      </c>
      <c r="AY189" s="193" t="s">
        <v>180</v>
      </c>
    </row>
    <row r="190" spans="2:51" s="10" customFormat="1" ht="38.25" customHeight="1">
      <c r="B190" s="167"/>
      <c r="C190" s="168"/>
      <c r="D190" s="168"/>
      <c r="E190" s="169"/>
      <c r="F190" s="417"/>
      <c r="G190" s="418"/>
      <c r="H190" s="418"/>
      <c r="I190" s="418"/>
      <c r="J190" s="168"/>
      <c r="K190" s="170"/>
      <c r="L190" s="168"/>
      <c r="M190" s="168"/>
      <c r="N190" s="168"/>
      <c r="O190" s="168"/>
      <c r="P190" s="168"/>
      <c r="Q190" s="168"/>
      <c r="R190" s="171"/>
      <c r="T190" s="172"/>
      <c r="U190" s="168"/>
      <c r="V190" s="168"/>
      <c r="W190" s="168"/>
      <c r="X190" s="168"/>
      <c r="Y190" s="168"/>
      <c r="Z190" s="168"/>
      <c r="AA190" s="173"/>
      <c r="AT190" s="174" t="s">
        <v>193</v>
      </c>
      <c r="AU190" s="174" t="s">
        <v>141</v>
      </c>
      <c r="AV190" s="10" t="s">
        <v>141</v>
      </c>
      <c r="AW190" s="10" t="s">
        <v>56</v>
      </c>
      <c r="AX190" s="10" t="s">
        <v>99</v>
      </c>
      <c r="AY190" s="174" t="s">
        <v>180</v>
      </c>
    </row>
    <row r="191" spans="2:51" s="10" customFormat="1" ht="16.5" customHeight="1">
      <c r="B191" s="167"/>
      <c r="C191" s="168"/>
      <c r="D191" s="168"/>
      <c r="E191" s="169"/>
      <c r="F191" s="417"/>
      <c r="G191" s="418"/>
      <c r="H191" s="418"/>
      <c r="I191" s="418"/>
      <c r="J191" s="168"/>
      <c r="K191" s="170"/>
      <c r="L191" s="168"/>
      <c r="M191" s="168"/>
      <c r="N191" s="168"/>
      <c r="O191" s="168"/>
      <c r="P191" s="168"/>
      <c r="Q191" s="168"/>
      <c r="R191" s="171"/>
      <c r="T191" s="172"/>
      <c r="U191" s="168"/>
      <c r="V191" s="168"/>
      <c r="W191" s="168"/>
      <c r="X191" s="168"/>
      <c r="Y191" s="168"/>
      <c r="Z191" s="168"/>
      <c r="AA191" s="173"/>
      <c r="AT191" s="174" t="s">
        <v>193</v>
      </c>
      <c r="AU191" s="174" t="s">
        <v>141</v>
      </c>
      <c r="AV191" s="10" t="s">
        <v>141</v>
      </c>
      <c r="AW191" s="10" t="s">
        <v>56</v>
      </c>
      <c r="AX191" s="10" t="s">
        <v>99</v>
      </c>
      <c r="AY191" s="174" t="s">
        <v>180</v>
      </c>
    </row>
    <row r="192" spans="2:51" s="10" customFormat="1" ht="16.5" customHeight="1">
      <c r="B192" s="167"/>
      <c r="C192" s="168"/>
      <c r="D192" s="168"/>
      <c r="E192" s="169"/>
      <c r="F192" s="417"/>
      <c r="G192" s="418"/>
      <c r="H192" s="418"/>
      <c r="I192" s="418"/>
      <c r="J192" s="168"/>
      <c r="K192" s="170"/>
      <c r="L192" s="168"/>
      <c r="M192" s="168"/>
      <c r="N192" s="168"/>
      <c r="O192" s="168"/>
      <c r="P192" s="168"/>
      <c r="Q192" s="168"/>
      <c r="R192" s="171"/>
      <c r="T192" s="172"/>
      <c r="U192" s="168"/>
      <c r="V192" s="168"/>
      <c r="W192" s="168"/>
      <c r="X192" s="168"/>
      <c r="Y192" s="168"/>
      <c r="Z192" s="168"/>
      <c r="AA192" s="173"/>
      <c r="AT192" s="174" t="s">
        <v>193</v>
      </c>
      <c r="AU192" s="174" t="s">
        <v>141</v>
      </c>
      <c r="AV192" s="10" t="s">
        <v>141</v>
      </c>
      <c r="AW192" s="10" t="s">
        <v>56</v>
      </c>
      <c r="AX192" s="10" t="s">
        <v>99</v>
      </c>
      <c r="AY192" s="174" t="s">
        <v>180</v>
      </c>
    </row>
    <row r="193" spans="2:51" s="13" customFormat="1" ht="16.5" customHeight="1">
      <c r="B193" s="194"/>
      <c r="C193" s="195"/>
      <c r="D193" s="195"/>
      <c r="E193" s="196"/>
      <c r="F193" s="419"/>
      <c r="G193" s="420"/>
      <c r="H193" s="420"/>
      <c r="I193" s="420"/>
      <c r="J193" s="195"/>
      <c r="K193" s="197"/>
      <c r="L193" s="195"/>
      <c r="M193" s="195"/>
      <c r="N193" s="195"/>
      <c r="O193" s="195"/>
      <c r="P193" s="195"/>
      <c r="Q193" s="195"/>
      <c r="R193" s="198"/>
      <c r="T193" s="199"/>
      <c r="U193" s="195"/>
      <c r="V193" s="195"/>
      <c r="W193" s="195"/>
      <c r="X193" s="195"/>
      <c r="Y193" s="195"/>
      <c r="Z193" s="195"/>
      <c r="AA193" s="200"/>
      <c r="AT193" s="201" t="s">
        <v>193</v>
      </c>
      <c r="AU193" s="201" t="s">
        <v>141</v>
      </c>
      <c r="AV193" s="13" t="s">
        <v>240</v>
      </c>
      <c r="AW193" s="13" t="s">
        <v>56</v>
      </c>
      <c r="AX193" s="13" t="s">
        <v>99</v>
      </c>
      <c r="AY193" s="201" t="s">
        <v>180</v>
      </c>
    </row>
    <row r="194" spans="2:51" s="12" customFormat="1" ht="16.5" customHeight="1">
      <c r="B194" s="187"/>
      <c r="C194" s="188"/>
      <c r="D194" s="188"/>
      <c r="E194" s="189"/>
      <c r="F194" s="421"/>
      <c r="G194" s="422"/>
      <c r="H194" s="422"/>
      <c r="I194" s="422"/>
      <c r="J194" s="188"/>
      <c r="K194" s="189"/>
      <c r="L194" s="188"/>
      <c r="M194" s="188"/>
      <c r="N194" s="188"/>
      <c r="O194" s="188"/>
      <c r="P194" s="188"/>
      <c r="Q194" s="188"/>
      <c r="R194" s="190"/>
      <c r="T194" s="191"/>
      <c r="U194" s="188"/>
      <c r="V194" s="188"/>
      <c r="W194" s="188"/>
      <c r="X194" s="188"/>
      <c r="Y194" s="188"/>
      <c r="Z194" s="188"/>
      <c r="AA194" s="192"/>
      <c r="AT194" s="193" t="s">
        <v>193</v>
      </c>
      <c r="AU194" s="193" t="s">
        <v>141</v>
      </c>
      <c r="AV194" s="12" t="s">
        <v>107</v>
      </c>
      <c r="AW194" s="12" t="s">
        <v>56</v>
      </c>
      <c r="AX194" s="12" t="s">
        <v>99</v>
      </c>
      <c r="AY194" s="193" t="s">
        <v>180</v>
      </c>
    </row>
    <row r="195" spans="2:51" s="10" customFormat="1" ht="25.5" customHeight="1">
      <c r="B195" s="167"/>
      <c r="C195" s="168"/>
      <c r="D195" s="168"/>
      <c r="E195" s="169"/>
      <c r="F195" s="417"/>
      <c r="G195" s="418"/>
      <c r="H195" s="418"/>
      <c r="I195" s="418"/>
      <c r="J195" s="168"/>
      <c r="K195" s="170"/>
      <c r="L195" s="168"/>
      <c r="M195" s="168"/>
      <c r="N195" s="168"/>
      <c r="O195" s="168"/>
      <c r="P195" s="168"/>
      <c r="Q195" s="168"/>
      <c r="R195" s="171"/>
      <c r="T195" s="172"/>
      <c r="U195" s="168"/>
      <c r="V195" s="168"/>
      <c r="W195" s="168"/>
      <c r="X195" s="168"/>
      <c r="Y195" s="168"/>
      <c r="Z195" s="168"/>
      <c r="AA195" s="173"/>
      <c r="AT195" s="174" t="s">
        <v>193</v>
      </c>
      <c r="AU195" s="174" t="s">
        <v>141</v>
      </c>
      <c r="AV195" s="10" t="s">
        <v>141</v>
      </c>
      <c r="AW195" s="10" t="s">
        <v>56</v>
      </c>
      <c r="AX195" s="10" t="s">
        <v>99</v>
      </c>
      <c r="AY195" s="174" t="s">
        <v>180</v>
      </c>
    </row>
    <row r="196" spans="2:51" s="10" customFormat="1" ht="16.5" customHeight="1">
      <c r="B196" s="167"/>
      <c r="C196" s="168"/>
      <c r="D196" s="168"/>
      <c r="E196" s="169"/>
      <c r="F196" s="417"/>
      <c r="G196" s="418"/>
      <c r="H196" s="418"/>
      <c r="I196" s="418"/>
      <c r="J196" s="168"/>
      <c r="K196" s="170"/>
      <c r="L196" s="168"/>
      <c r="M196" s="168"/>
      <c r="N196" s="168"/>
      <c r="O196" s="168"/>
      <c r="P196" s="168"/>
      <c r="Q196" s="168"/>
      <c r="R196" s="171"/>
      <c r="T196" s="172"/>
      <c r="U196" s="168"/>
      <c r="V196" s="168"/>
      <c r="W196" s="168"/>
      <c r="X196" s="168"/>
      <c r="Y196" s="168"/>
      <c r="Z196" s="168"/>
      <c r="AA196" s="173"/>
      <c r="AT196" s="174" t="s">
        <v>193</v>
      </c>
      <c r="AU196" s="174" t="s">
        <v>141</v>
      </c>
      <c r="AV196" s="10" t="s">
        <v>141</v>
      </c>
      <c r="AW196" s="10" t="s">
        <v>56</v>
      </c>
      <c r="AX196" s="10" t="s">
        <v>99</v>
      </c>
      <c r="AY196" s="174" t="s">
        <v>180</v>
      </c>
    </row>
    <row r="197" spans="2:51" s="10" customFormat="1" ht="16.5" customHeight="1">
      <c r="B197" s="167"/>
      <c r="C197" s="168"/>
      <c r="D197" s="168"/>
      <c r="E197" s="169"/>
      <c r="F197" s="417"/>
      <c r="G197" s="418"/>
      <c r="H197" s="418"/>
      <c r="I197" s="418"/>
      <c r="J197" s="168"/>
      <c r="K197" s="170"/>
      <c r="L197" s="168"/>
      <c r="M197" s="168"/>
      <c r="N197" s="168"/>
      <c r="O197" s="168"/>
      <c r="P197" s="168"/>
      <c r="Q197" s="168"/>
      <c r="R197" s="171"/>
      <c r="T197" s="172"/>
      <c r="U197" s="168"/>
      <c r="V197" s="168"/>
      <c r="W197" s="168"/>
      <c r="X197" s="168"/>
      <c r="Y197" s="168"/>
      <c r="Z197" s="168"/>
      <c r="AA197" s="173"/>
      <c r="AT197" s="174" t="s">
        <v>193</v>
      </c>
      <c r="AU197" s="174" t="s">
        <v>141</v>
      </c>
      <c r="AV197" s="10" t="s">
        <v>141</v>
      </c>
      <c r="AW197" s="10" t="s">
        <v>56</v>
      </c>
      <c r="AX197" s="10" t="s">
        <v>99</v>
      </c>
      <c r="AY197" s="174" t="s">
        <v>180</v>
      </c>
    </row>
    <row r="198" spans="2:51" s="13" customFormat="1" ht="16.5" customHeight="1">
      <c r="B198" s="194"/>
      <c r="C198" s="195"/>
      <c r="D198" s="195"/>
      <c r="E198" s="196"/>
      <c r="F198" s="419"/>
      <c r="G198" s="420"/>
      <c r="H198" s="420"/>
      <c r="I198" s="420"/>
      <c r="J198" s="195"/>
      <c r="K198" s="197"/>
      <c r="L198" s="195"/>
      <c r="M198" s="195"/>
      <c r="N198" s="195"/>
      <c r="O198" s="195"/>
      <c r="P198" s="195"/>
      <c r="Q198" s="195"/>
      <c r="R198" s="198"/>
      <c r="T198" s="199"/>
      <c r="U198" s="195"/>
      <c r="V198" s="195"/>
      <c r="W198" s="195"/>
      <c r="X198" s="195"/>
      <c r="Y198" s="195"/>
      <c r="Z198" s="195"/>
      <c r="AA198" s="200"/>
      <c r="AT198" s="201" t="s">
        <v>193</v>
      </c>
      <c r="AU198" s="201" t="s">
        <v>141</v>
      </c>
      <c r="AV198" s="13" t="s">
        <v>240</v>
      </c>
      <c r="AW198" s="13" t="s">
        <v>56</v>
      </c>
      <c r="AX198" s="13" t="s">
        <v>99</v>
      </c>
      <c r="AY198" s="201" t="s">
        <v>180</v>
      </c>
    </row>
    <row r="199" spans="2:51" s="11" customFormat="1" ht="16.5" customHeight="1">
      <c r="B199" s="179"/>
      <c r="C199" s="180"/>
      <c r="D199" s="180"/>
      <c r="E199" s="181"/>
      <c r="F199" s="413"/>
      <c r="G199" s="414"/>
      <c r="H199" s="414"/>
      <c r="I199" s="414"/>
      <c r="J199" s="180"/>
      <c r="K199" s="182"/>
      <c r="L199" s="180"/>
      <c r="M199" s="180"/>
      <c r="N199" s="180"/>
      <c r="O199" s="180"/>
      <c r="P199" s="180"/>
      <c r="Q199" s="180"/>
      <c r="R199" s="183"/>
      <c r="T199" s="184"/>
      <c r="U199" s="180"/>
      <c r="V199" s="180"/>
      <c r="W199" s="180"/>
      <c r="X199" s="180"/>
      <c r="Y199" s="180"/>
      <c r="Z199" s="180"/>
      <c r="AA199" s="185"/>
      <c r="AT199" s="186" t="s">
        <v>193</v>
      </c>
      <c r="AU199" s="186" t="s">
        <v>141</v>
      </c>
      <c r="AV199" s="11" t="s">
        <v>199</v>
      </c>
      <c r="AW199" s="11" t="s">
        <v>56</v>
      </c>
      <c r="AX199" s="11" t="s">
        <v>107</v>
      </c>
      <c r="AY199" s="186" t="s">
        <v>180</v>
      </c>
    </row>
    <row r="200" spans="2:65" s="1" customFormat="1" ht="16.5" customHeight="1">
      <c r="B200" s="131"/>
      <c r="C200" s="175"/>
      <c r="D200" s="175"/>
      <c r="E200" s="176"/>
      <c r="F200" s="410"/>
      <c r="G200" s="410"/>
      <c r="H200" s="410"/>
      <c r="I200" s="410"/>
      <c r="J200" s="177"/>
      <c r="K200" s="178"/>
      <c r="L200" s="411"/>
      <c r="M200" s="411"/>
      <c r="N200" s="412"/>
      <c r="O200" s="407"/>
      <c r="P200" s="407"/>
      <c r="Q200" s="407"/>
      <c r="R200" s="134"/>
      <c r="T200" s="164" t="s">
        <v>26</v>
      </c>
      <c r="U200" s="47" t="s">
        <v>64</v>
      </c>
      <c r="V200" s="39"/>
      <c r="W200" s="165">
        <f>V200*K200</f>
        <v>0</v>
      </c>
      <c r="X200" s="165">
        <v>0</v>
      </c>
      <c r="Y200" s="165">
        <f>X200*K200</f>
        <v>0</v>
      </c>
      <c r="Z200" s="165">
        <v>0</v>
      </c>
      <c r="AA200" s="166">
        <f>Z200*K200</f>
        <v>0</v>
      </c>
      <c r="AR200" s="22" t="s">
        <v>195</v>
      </c>
      <c r="AT200" s="22" t="s">
        <v>194</v>
      </c>
      <c r="AU200" s="22" t="s">
        <v>141</v>
      </c>
      <c r="AY200" s="22" t="s">
        <v>180</v>
      </c>
      <c r="BE200" s="108">
        <f>IF(U200="základní",N200,0)</f>
        <v>0</v>
      </c>
      <c r="BF200" s="108">
        <f>IF(U200="snížená",N200,0)</f>
        <v>0</v>
      </c>
      <c r="BG200" s="108">
        <f>IF(U200="zákl. přenesená",N200,0)</f>
        <v>0</v>
      </c>
      <c r="BH200" s="108">
        <f>IF(U200="sníž. přenesená",N200,0)</f>
        <v>0</v>
      </c>
      <c r="BI200" s="108">
        <f>IF(U200="nulová",N200,0)</f>
        <v>0</v>
      </c>
      <c r="BJ200" s="22" t="s">
        <v>107</v>
      </c>
      <c r="BK200" s="108">
        <f>ROUND(L200*K200,2)</f>
        <v>0</v>
      </c>
      <c r="BL200" s="22" t="s">
        <v>184</v>
      </c>
      <c r="BM200" s="22" t="s">
        <v>261</v>
      </c>
    </row>
    <row r="201" spans="2:51" s="12" customFormat="1" ht="16.5" customHeight="1">
      <c r="B201" s="187"/>
      <c r="C201" s="188"/>
      <c r="D201" s="188"/>
      <c r="E201" s="189"/>
      <c r="F201" s="415"/>
      <c r="G201" s="416"/>
      <c r="H201" s="416"/>
      <c r="I201" s="416"/>
      <c r="J201" s="188"/>
      <c r="K201" s="189"/>
      <c r="L201" s="188"/>
      <c r="M201" s="188"/>
      <c r="N201" s="188"/>
      <c r="O201" s="188"/>
      <c r="P201" s="188"/>
      <c r="Q201" s="188"/>
      <c r="R201" s="190"/>
      <c r="T201" s="191"/>
      <c r="U201" s="188"/>
      <c r="V201" s="188"/>
      <c r="W201" s="188"/>
      <c r="X201" s="188"/>
      <c r="Y201" s="188"/>
      <c r="Z201" s="188"/>
      <c r="AA201" s="192"/>
      <c r="AT201" s="193" t="s">
        <v>193</v>
      </c>
      <c r="AU201" s="193" t="s">
        <v>141</v>
      </c>
      <c r="AV201" s="12" t="s">
        <v>107</v>
      </c>
      <c r="AW201" s="12" t="s">
        <v>56</v>
      </c>
      <c r="AX201" s="12" t="s">
        <v>99</v>
      </c>
      <c r="AY201" s="193" t="s">
        <v>180</v>
      </c>
    </row>
    <row r="202" spans="2:51" s="10" customFormat="1" ht="16.5" customHeight="1">
      <c r="B202" s="167"/>
      <c r="C202" s="168"/>
      <c r="D202" s="168"/>
      <c r="E202" s="169"/>
      <c r="F202" s="417"/>
      <c r="G202" s="418"/>
      <c r="H202" s="418"/>
      <c r="I202" s="418"/>
      <c r="J202" s="168"/>
      <c r="K202" s="170"/>
      <c r="L202" s="168"/>
      <c r="M202" s="168"/>
      <c r="N202" s="168"/>
      <c r="O202" s="168"/>
      <c r="P202" s="168"/>
      <c r="Q202" s="168"/>
      <c r="R202" s="171"/>
      <c r="T202" s="172"/>
      <c r="U202" s="168"/>
      <c r="V202" s="168"/>
      <c r="W202" s="168"/>
      <c r="X202" s="168"/>
      <c r="Y202" s="168"/>
      <c r="Z202" s="168"/>
      <c r="AA202" s="173"/>
      <c r="AT202" s="174" t="s">
        <v>193</v>
      </c>
      <c r="AU202" s="174" t="s">
        <v>141</v>
      </c>
      <c r="AV202" s="10" t="s">
        <v>141</v>
      </c>
      <c r="AW202" s="10" t="s">
        <v>56</v>
      </c>
      <c r="AX202" s="10" t="s">
        <v>99</v>
      </c>
      <c r="AY202" s="174" t="s">
        <v>180</v>
      </c>
    </row>
    <row r="203" spans="2:51" s="10" customFormat="1" ht="16.5" customHeight="1">
      <c r="B203" s="167"/>
      <c r="C203" s="168"/>
      <c r="D203" s="168"/>
      <c r="E203" s="169"/>
      <c r="F203" s="417"/>
      <c r="G203" s="418"/>
      <c r="H203" s="418"/>
      <c r="I203" s="418"/>
      <c r="J203" s="168"/>
      <c r="K203" s="170"/>
      <c r="L203" s="168"/>
      <c r="M203" s="168"/>
      <c r="N203" s="168"/>
      <c r="O203" s="168"/>
      <c r="P203" s="168"/>
      <c r="Q203" s="168"/>
      <c r="R203" s="171"/>
      <c r="T203" s="172"/>
      <c r="U203" s="168"/>
      <c r="V203" s="168"/>
      <c r="W203" s="168"/>
      <c r="X203" s="168"/>
      <c r="Y203" s="168"/>
      <c r="Z203" s="168"/>
      <c r="AA203" s="173"/>
      <c r="AT203" s="174" t="s">
        <v>193</v>
      </c>
      <c r="AU203" s="174" t="s">
        <v>141</v>
      </c>
      <c r="AV203" s="10" t="s">
        <v>141</v>
      </c>
      <c r="AW203" s="10" t="s">
        <v>56</v>
      </c>
      <c r="AX203" s="10" t="s">
        <v>99</v>
      </c>
      <c r="AY203" s="174" t="s">
        <v>180</v>
      </c>
    </row>
    <row r="204" spans="2:51" s="13" customFormat="1" ht="16.5" customHeight="1">
      <c r="B204" s="194"/>
      <c r="C204" s="195"/>
      <c r="D204" s="195"/>
      <c r="E204" s="196"/>
      <c r="F204" s="419"/>
      <c r="G204" s="420"/>
      <c r="H204" s="420"/>
      <c r="I204" s="420"/>
      <c r="J204" s="195"/>
      <c r="K204" s="197"/>
      <c r="L204" s="195"/>
      <c r="M204" s="195"/>
      <c r="N204" s="195"/>
      <c r="O204" s="195"/>
      <c r="P204" s="195"/>
      <c r="Q204" s="195"/>
      <c r="R204" s="198"/>
      <c r="T204" s="199"/>
      <c r="U204" s="195"/>
      <c r="V204" s="195"/>
      <c r="W204" s="195"/>
      <c r="X204" s="195"/>
      <c r="Y204" s="195"/>
      <c r="Z204" s="195"/>
      <c r="AA204" s="200"/>
      <c r="AT204" s="201" t="s">
        <v>193</v>
      </c>
      <c r="AU204" s="201" t="s">
        <v>141</v>
      </c>
      <c r="AV204" s="13" t="s">
        <v>240</v>
      </c>
      <c r="AW204" s="13" t="s">
        <v>56</v>
      </c>
      <c r="AX204" s="13" t="s">
        <v>99</v>
      </c>
      <c r="AY204" s="201" t="s">
        <v>180</v>
      </c>
    </row>
    <row r="205" spans="2:51" s="12" customFormat="1" ht="16.5" customHeight="1">
      <c r="B205" s="187"/>
      <c r="C205" s="188"/>
      <c r="D205" s="188"/>
      <c r="E205" s="189"/>
      <c r="F205" s="421"/>
      <c r="G205" s="422"/>
      <c r="H205" s="422"/>
      <c r="I205" s="422"/>
      <c r="J205" s="188"/>
      <c r="K205" s="189"/>
      <c r="L205" s="188"/>
      <c r="M205" s="188"/>
      <c r="N205" s="188"/>
      <c r="O205" s="188"/>
      <c r="P205" s="188"/>
      <c r="Q205" s="188"/>
      <c r="R205" s="190"/>
      <c r="T205" s="191"/>
      <c r="U205" s="188"/>
      <c r="V205" s="188"/>
      <c r="W205" s="188"/>
      <c r="X205" s="188"/>
      <c r="Y205" s="188"/>
      <c r="Z205" s="188"/>
      <c r="AA205" s="192"/>
      <c r="AT205" s="193" t="s">
        <v>193</v>
      </c>
      <c r="AU205" s="193" t="s">
        <v>141</v>
      </c>
      <c r="AV205" s="12" t="s">
        <v>107</v>
      </c>
      <c r="AW205" s="12" t="s">
        <v>56</v>
      </c>
      <c r="AX205" s="12" t="s">
        <v>99</v>
      </c>
      <c r="AY205" s="193" t="s">
        <v>180</v>
      </c>
    </row>
    <row r="206" spans="2:51" s="10" customFormat="1" ht="16.5" customHeight="1">
      <c r="B206" s="167"/>
      <c r="C206" s="168"/>
      <c r="D206" s="168"/>
      <c r="E206" s="169"/>
      <c r="F206" s="417"/>
      <c r="G206" s="418"/>
      <c r="H206" s="418"/>
      <c r="I206" s="418"/>
      <c r="J206" s="168"/>
      <c r="K206" s="170"/>
      <c r="L206" s="168"/>
      <c r="M206" s="168"/>
      <c r="N206" s="168"/>
      <c r="O206" s="168"/>
      <c r="P206" s="168"/>
      <c r="Q206" s="168"/>
      <c r="R206" s="171"/>
      <c r="T206" s="172"/>
      <c r="U206" s="168"/>
      <c r="V206" s="168"/>
      <c r="W206" s="168"/>
      <c r="X206" s="168"/>
      <c r="Y206" s="168"/>
      <c r="Z206" s="168"/>
      <c r="AA206" s="173"/>
      <c r="AT206" s="174" t="s">
        <v>193</v>
      </c>
      <c r="AU206" s="174" t="s">
        <v>141</v>
      </c>
      <c r="AV206" s="10" t="s">
        <v>141</v>
      </c>
      <c r="AW206" s="10" t="s">
        <v>56</v>
      </c>
      <c r="AX206" s="10" t="s">
        <v>99</v>
      </c>
      <c r="AY206" s="174" t="s">
        <v>180</v>
      </c>
    </row>
    <row r="207" spans="2:51" s="10" customFormat="1" ht="16.5" customHeight="1">
      <c r="B207" s="167"/>
      <c r="C207" s="168"/>
      <c r="D207" s="168"/>
      <c r="E207" s="169"/>
      <c r="F207" s="417"/>
      <c r="G207" s="418"/>
      <c r="H207" s="418"/>
      <c r="I207" s="418"/>
      <c r="J207" s="168"/>
      <c r="K207" s="170"/>
      <c r="L207" s="168"/>
      <c r="M207" s="168"/>
      <c r="N207" s="168"/>
      <c r="O207" s="168"/>
      <c r="P207" s="168"/>
      <c r="Q207" s="168"/>
      <c r="R207" s="171"/>
      <c r="T207" s="172"/>
      <c r="U207" s="168"/>
      <c r="V207" s="168"/>
      <c r="W207" s="168"/>
      <c r="X207" s="168"/>
      <c r="Y207" s="168"/>
      <c r="Z207" s="168"/>
      <c r="AA207" s="173"/>
      <c r="AT207" s="174" t="s">
        <v>193</v>
      </c>
      <c r="AU207" s="174" t="s">
        <v>141</v>
      </c>
      <c r="AV207" s="10" t="s">
        <v>141</v>
      </c>
      <c r="AW207" s="10" t="s">
        <v>56</v>
      </c>
      <c r="AX207" s="10" t="s">
        <v>99</v>
      </c>
      <c r="AY207" s="174" t="s">
        <v>180</v>
      </c>
    </row>
    <row r="208" spans="2:51" s="11" customFormat="1" ht="16.5" customHeight="1">
      <c r="B208" s="179"/>
      <c r="C208" s="180"/>
      <c r="D208" s="180"/>
      <c r="E208" s="181"/>
      <c r="F208" s="413"/>
      <c r="G208" s="414"/>
      <c r="H208" s="414"/>
      <c r="I208" s="414"/>
      <c r="J208" s="180"/>
      <c r="K208" s="182"/>
      <c r="L208" s="180"/>
      <c r="M208" s="180"/>
      <c r="N208" s="180"/>
      <c r="O208" s="180"/>
      <c r="P208" s="180"/>
      <c r="Q208" s="180"/>
      <c r="R208" s="183"/>
      <c r="T208" s="184"/>
      <c r="U208" s="180"/>
      <c r="V208" s="180"/>
      <c r="W208" s="180"/>
      <c r="X208" s="180"/>
      <c r="Y208" s="180"/>
      <c r="Z208" s="180"/>
      <c r="AA208" s="185"/>
      <c r="AT208" s="186" t="s">
        <v>193</v>
      </c>
      <c r="AU208" s="186" t="s">
        <v>141</v>
      </c>
      <c r="AV208" s="11" t="s">
        <v>199</v>
      </c>
      <c r="AW208" s="11" t="s">
        <v>56</v>
      </c>
      <c r="AX208" s="11" t="s">
        <v>107</v>
      </c>
      <c r="AY208" s="186" t="s">
        <v>180</v>
      </c>
    </row>
    <row r="209" spans="2:65" s="1" customFormat="1" ht="25.5" customHeight="1">
      <c r="B209" s="131"/>
      <c r="C209" s="175"/>
      <c r="D209" s="175"/>
      <c r="E209" s="176"/>
      <c r="F209" s="410"/>
      <c r="G209" s="410"/>
      <c r="H209" s="410"/>
      <c r="I209" s="410"/>
      <c r="J209" s="177"/>
      <c r="K209" s="178"/>
      <c r="L209" s="411"/>
      <c r="M209" s="411"/>
      <c r="N209" s="412"/>
      <c r="O209" s="407"/>
      <c r="P209" s="407"/>
      <c r="Q209" s="407"/>
      <c r="R209" s="134"/>
      <c r="T209" s="164" t="s">
        <v>26</v>
      </c>
      <c r="U209" s="47" t="s">
        <v>64</v>
      </c>
      <c r="V209" s="39"/>
      <c r="W209" s="165">
        <f>V209*K209</f>
        <v>0</v>
      </c>
      <c r="X209" s="165">
        <v>0</v>
      </c>
      <c r="Y209" s="165">
        <f>X209*K209</f>
        <v>0</v>
      </c>
      <c r="Z209" s="165">
        <v>0</v>
      </c>
      <c r="AA209" s="166">
        <f>Z209*K209</f>
        <v>0</v>
      </c>
      <c r="AR209" s="22" t="s">
        <v>195</v>
      </c>
      <c r="AT209" s="22" t="s">
        <v>194</v>
      </c>
      <c r="AU209" s="22" t="s">
        <v>141</v>
      </c>
      <c r="AY209" s="22" t="s">
        <v>180</v>
      </c>
      <c r="BE209" s="108">
        <f>IF(U209="základní",N209,0)</f>
        <v>0</v>
      </c>
      <c r="BF209" s="108">
        <f>IF(U209="snížená",N209,0)</f>
        <v>0</v>
      </c>
      <c r="BG209" s="108">
        <f>IF(U209="zákl. přenesená",N209,0)</f>
        <v>0</v>
      </c>
      <c r="BH209" s="108">
        <f>IF(U209="sníž. přenesená",N209,0)</f>
        <v>0</v>
      </c>
      <c r="BI209" s="108">
        <f>IF(U209="nulová",N209,0)</f>
        <v>0</v>
      </c>
      <c r="BJ209" s="22" t="s">
        <v>107</v>
      </c>
      <c r="BK209" s="108">
        <f>ROUND(L209*K209,2)</f>
        <v>0</v>
      </c>
      <c r="BL209" s="22" t="s">
        <v>184</v>
      </c>
      <c r="BM209" s="22" t="s">
        <v>263</v>
      </c>
    </row>
    <row r="210" spans="2:51" s="10" customFormat="1" ht="16.5" customHeight="1">
      <c r="B210" s="167"/>
      <c r="C210" s="168"/>
      <c r="D210" s="168"/>
      <c r="E210" s="169"/>
      <c r="F210" s="408"/>
      <c r="G210" s="409"/>
      <c r="H210" s="409"/>
      <c r="I210" s="409"/>
      <c r="J210" s="168"/>
      <c r="K210" s="170"/>
      <c r="L210" s="168"/>
      <c r="M210" s="168"/>
      <c r="N210" s="168"/>
      <c r="O210" s="168"/>
      <c r="P210" s="168"/>
      <c r="Q210" s="168"/>
      <c r="R210" s="171"/>
      <c r="T210" s="172"/>
      <c r="U210" s="168"/>
      <c r="V210" s="168"/>
      <c r="W210" s="168"/>
      <c r="X210" s="168"/>
      <c r="Y210" s="168"/>
      <c r="Z210" s="168"/>
      <c r="AA210" s="173"/>
      <c r="AT210" s="174" t="s">
        <v>193</v>
      </c>
      <c r="AU210" s="174" t="s">
        <v>141</v>
      </c>
      <c r="AV210" s="10" t="s">
        <v>141</v>
      </c>
      <c r="AW210" s="10" t="s">
        <v>56</v>
      </c>
      <c r="AX210" s="10" t="s">
        <v>99</v>
      </c>
      <c r="AY210" s="174" t="s">
        <v>180</v>
      </c>
    </row>
    <row r="211" spans="2:51" s="12" customFormat="1" ht="16.5" customHeight="1">
      <c r="B211" s="187"/>
      <c r="C211" s="188"/>
      <c r="D211" s="188"/>
      <c r="E211" s="189"/>
      <c r="F211" s="421"/>
      <c r="G211" s="422"/>
      <c r="H211" s="422"/>
      <c r="I211" s="422"/>
      <c r="J211" s="188"/>
      <c r="K211" s="189"/>
      <c r="L211" s="188"/>
      <c r="M211" s="188"/>
      <c r="N211" s="188"/>
      <c r="O211" s="188"/>
      <c r="P211" s="188"/>
      <c r="Q211" s="188"/>
      <c r="R211" s="190"/>
      <c r="T211" s="191"/>
      <c r="U211" s="188"/>
      <c r="V211" s="188"/>
      <c r="W211" s="188"/>
      <c r="X211" s="188"/>
      <c r="Y211" s="188"/>
      <c r="Z211" s="188"/>
      <c r="AA211" s="192"/>
      <c r="AT211" s="193" t="s">
        <v>193</v>
      </c>
      <c r="AU211" s="193" t="s">
        <v>141</v>
      </c>
      <c r="AV211" s="12" t="s">
        <v>107</v>
      </c>
      <c r="AW211" s="12" t="s">
        <v>56</v>
      </c>
      <c r="AX211" s="12" t="s">
        <v>99</v>
      </c>
      <c r="AY211" s="193" t="s">
        <v>180</v>
      </c>
    </row>
    <row r="212" spans="2:51" s="10" customFormat="1" ht="16.5" customHeight="1">
      <c r="B212" s="167"/>
      <c r="C212" s="168"/>
      <c r="D212" s="168"/>
      <c r="E212" s="169"/>
      <c r="F212" s="417"/>
      <c r="G212" s="418"/>
      <c r="H212" s="418"/>
      <c r="I212" s="418"/>
      <c r="J212" s="168"/>
      <c r="K212" s="170"/>
      <c r="L212" s="168"/>
      <c r="M212" s="168"/>
      <c r="N212" s="168"/>
      <c r="O212" s="168"/>
      <c r="P212" s="168"/>
      <c r="Q212" s="168"/>
      <c r="R212" s="171"/>
      <c r="T212" s="172"/>
      <c r="U212" s="168"/>
      <c r="V212" s="168"/>
      <c r="W212" s="168"/>
      <c r="X212" s="168"/>
      <c r="Y212" s="168"/>
      <c r="Z212" s="168"/>
      <c r="AA212" s="173"/>
      <c r="AT212" s="174" t="s">
        <v>193</v>
      </c>
      <c r="AU212" s="174" t="s">
        <v>141</v>
      </c>
      <c r="AV212" s="10" t="s">
        <v>141</v>
      </c>
      <c r="AW212" s="10" t="s">
        <v>56</v>
      </c>
      <c r="AX212" s="10" t="s">
        <v>99</v>
      </c>
      <c r="AY212" s="174" t="s">
        <v>180</v>
      </c>
    </row>
    <row r="213" spans="2:51" s="10" customFormat="1" ht="38.25" customHeight="1">
      <c r="B213" s="167"/>
      <c r="C213" s="168"/>
      <c r="D213" s="168"/>
      <c r="E213" s="169"/>
      <c r="F213" s="417"/>
      <c r="G213" s="418"/>
      <c r="H213" s="418"/>
      <c r="I213" s="418"/>
      <c r="J213" s="168"/>
      <c r="K213" s="170"/>
      <c r="L213" s="168"/>
      <c r="M213" s="168"/>
      <c r="N213" s="168"/>
      <c r="O213" s="168"/>
      <c r="P213" s="168"/>
      <c r="Q213" s="168"/>
      <c r="R213" s="171"/>
      <c r="T213" s="172"/>
      <c r="U213" s="168"/>
      <c r="V213" s="168"/>
      <c r="W213" s="168"/>
      <c r="X213" s="168"/>
      <c r="Y213" s="168"/>
      <c r="Z213" s="168"/>
      <c r="AA213" s="173"/>
      <c r="AT213" s="174" t="s">
        <v>193</v>
      </c>
      <c r="AU213" s="174" t="s">
        <v>141</v>
      </c>
      <c r="AV213" s="10" t="s">
        <v>141</v>
      </c>
      <c r="AW213" s="10" t="s">
        <v>56</v>
      </c>
      <c r="AX213" s="10" t="s">
        <v>99</v>
      </c>
      <c r="AY213" s="174" t="s">
        <v>180</v>
      </c>
    </row>
    <row r="214" spans="2:51" s="11" customFormat="1" ht="16.5" customHeight="1">
      <c r="B214" s="179"/>
      <c r="C214" s="180"/>
      <c r="D214" s="180"/>
      <c r="E214" s="181"/>
      <c r="F214" s="413"/>
      <c r="G214" s="414"/>
      <c r="H214" s="414"/>
      <c r="I214" s="414"/>
      <c r="J214" s="180"/>
      <c r="K214" s="182"/>
      <c r="L214" s="180"/>
      <c r="M214" s="180"/>
      <c r="N214" s="180"/>
      <c r="O214" s="180"/>
      <c r="P214" s="180"/>
      <c r="Q214" s="180"/>
      <c r="R214" s="183"/>
      <c r="T214" s="184"/>
      <c r="U214" s="180"/>
      <c r="V214" s="180"/>
      <c r="W214" s="180"/>
      <c r="X214" s="180"/>
      <c r="Y214" s="180"/>
      <c r="Z214" s="180"/>
      <c r="AA214" s="185"/>
      <c r="AT214" s="186" t="s">
        <v>193</v>
      </c>
      <c r="AU214" s="186" t="s">
        <v>141</v>
      </c>
      <c r="AV214" s="11" t="s">
        <v>199</v>
      </c>
      <c r="AW214" s="11" t="s">
        <v>56</v>
      </c>
      <c r="AX214" s="11" t="s">
        <v>107</v>
      </c>
      <c r="AY214" s="186" t="s">
        <v>180</v>
      </c>
    </row>
    <row r="215" spans="2:65" s="1" customFormat="1" ht="16.5" customHeight="1">
      <c r="B215" s="131"/>
      <c r="C215" s="160"/>
      <c r="D215" s="160"/>
      <c r="E215" s="161"/>
      <c r="F215" s="405"/>
      <c r="G215" s="405"/>
      <c r="H215" s="405"/>
      <c r="I215" s="405"/>
      <c r="J215" s="162"/>
      <c r="K215" s="163"/>
      <c r="L215" s="406"/>
      <c r="M215" s="406"/>
      <c r="N215" s="407"/>
      <c r="O215" s="407"/>
      <c r="P215" s="407"/>
      <c r="Q215" s="407"/>
      <c r="R215" s="134"/>
      <c r="T215" s="164" t="s">
        <v>26</v>
      </c>
      <c r="U215" s="47" t="s">
        <v>64</v>
      </c>
      <c r="V215" s="39"/>
      <c r="W215" s="165">
        <f>V215*K215</f>
        <v>0</v>
      </c>
      <c r="X215" s="165">
        <v>0</v>
      </c>
      <c r="Y215" s="165">
        <f>X215*K215</f>
        <v>0</v>
      </c>
      <c r="Z215" s="165">
        <v>0</v>
      </c>
      <c r="AA215" s="166">
        <f>Z215*K215</f>
        <v>0</v>
      </c>
      <c r="AR215" s="22" t="s">
        <v>184</v>
      </c>
      <c r="AT215" s="22" t="s">
        <v>182</v>
      </c>
      <c r="AU215" s="22" t="s">
        <v>141</v>
      </c>
      <c r="AY215" s="22" t="s">
        <v>180</v>
      </c>
      <c r="BE215" s="108">
        <f>IF(U215="základní",N215,0)</f>
        <v>0</v>
      </c>
      <c r="BF215" s="108">
        <f>IF(U215="snížená",N215,0)</f>
        <v>0</v>
      </c>
      <c r="BG215" s="108">
        <f>IF(U215="zákl. přenesená",N215,0)</f>
        <v>0</v>
      </c>
      <c r="BH215" s="108">
        <f>IF(U215="sníž. přenesená",N215,0)</f>
        <v>0</v>
      </c>
      <c r="BI215" s="108">
        <f>IF(U215="nulová",N215,0)</f>
        <v>0</v>
      </c>
      <c r="BJ215" s="22" t="s">
        <v>107</v>
      </c>
      <c r="BK215" s="108">
        <f>ROUND(L215*K215,2)</f>
        <v>0</v>
      </c>
      <c r="BL215" s="22" t="s">
        <v>184</v>
      </c>
      <c r="BM215" s="22" t="s">
        <v>265</v>
      </c>
    </row>
    <row r="216" spans="2:65" s="1" customFormat="1" ht="25.5" customHeight="1">
      <c r="B216" s="131"/>
      <c r="C216" s="160"/>
      <c r="D216" s="160"/>
      <c r="E216" s="161"/>
      <c r="F216" s="405"/>
      <c r="G216" s="405"/>
      <c r="H216" s="405"/>
      <c r="I216" s="405"/>
      <c r="J216" s="162"/>
      <c r="K216" s="163"/>
      <c r="L216" s="406"/>
      <c r="M216" s="406"/>
      <c r="N216" s="407"/>
      <c r="O216" s="407"/>
      <c r="P216" s="407"/>
      <c r="Q216" s="407"/>
      <c r="R216" s="134"/>
      <c r="T216" s="164" t="s">
        <v>26</v>
      </c>
      <c r="U216" s="47" t="s">
        <v>64</v>
      </c>
      <c r="V216" s="39"/>
      <c r="W216" s="165">
        <f>V216*K216</f>
        <v>0</v>
      </c>
      <c r="X216" s="165">
        <v>0</v>
      </c>
      <c r="Y216" s="165">
        <f>X216*K216</f>
        <v>0</v>
      </c>
      <c r="Z216" s="165">
        <v>0</v>
      </c>
      <c r="AA216" s="166">
        <f>Z216*K216</f>
        <v>0</v>
      </c>
      <c r="AR216" s="22" t="s">
        <v>184</v>
      </c>
      <c r="AT216" s="22" t="s">
        <v>182</v>
      </c>
      <c r="AU216" s="22" t="s">
        <v>141</v>
      </c>
      <c r="AY216" s="22" t="s">
        <v>180</v>
      </c>
      <c r="BE216" s="108">
        <f>IF(U216="základní",N216,0)</f>
        <v>0</v>
      </c>
      <c r="BF216" s="108">
        <f>IF(U216="snížená",N216,0)</f>
        <v>0</v>
      </c>
      <c r="BG216" s="108">
        <f>IF(U216="zákl. přenesená",N216,0)</f>
        <v>0</v>
      </c>
      <c r="BH216" s="108">
        <f>IF(U216="sníž. přenesená",N216,0)</f>
        <v>0</v>
      </c>
      <c r="BI216" s="108">
        <f>IF(U216="nulová",N216,0)</f>
        <v>0</v>
      </c>
      <c r="BJ216" s="22" t="s">
        <v>107</v>
      </c>
      <c r="BK216" s="108">
        <f>ROUND(L216*K216,2)</f>
        <v>0</v>
      </c>
      <c r="BL216" s="22" t="s">
        <v>184</v>
      </c>
      <c r="BM216" s="22" t="s">
        <v>267</v>
      </c>
    </row>
    <row r="217" spans="2:65" s="1" customFormat="1" ht="38.25" customHeight="1">
      <c r="B217" s="131"/>
      <c r="C217" s="160"/>
      <c r="D217" s="160"/>
      <c r="E217" s="161"/>
      <c r="F217" s="405"/>
      <c r="G217" s="405"/>
      <c r="H217" s="405"/>
      <c r="I217" s="405"/>
      <c r="J217" s="162"/>
      <c r="K217" s="163"/>
      <c r="L217" s="406"/>
      <c r="M217" s="406"/>
      <c r="N217" s="407"/>
      <c r="O217" s="407"/>
      <c r="P217" s="407"/>
      <c r="Q217" s="407"/>
      <c r="R217" s="134"/>
      <c r="T217" s="164" t="s">
        <v>26</v>
      </c>
      <c r="U217" s="47" t="s">
        <v>64</v>
      </c>
      <c r="V217" s="39"/>
      <c r="W217" s="165">
        <f>V217*K217</f>
        <v>0</v>
      </c>
      <c r="X217" s="165">
        <v>0</v>
      </c>
      <c r="Y217" s="165">
        <f>X217*K217</f>
        <v>0</v>
      </c>
      <c r="Z217" s="165">
        <v>0</v>
      </c>
      <c r="AA217" s="166">
        <f>Z217*K217</f>
        <v>0</v>
      </c>
      <c r="AR217" s="22" t="s">
        <v>184</v>
      </c>
      <c r="AT217" s="22" t="s">
        <v>182</v>
      </c>
      <c r="AU217" s="22" t="s">
        <v>141</v>
      </c>
      <c r="AY217" s="22" t="s">
        <v>180</v>
      </c>
      <c r="BE217" s="108">
        <f>IF(U217="základní",N217,0)</f>
        <v>0</v>
      </c>
      <c r="BF217" s="108">
        <f>IF(U217="snížená",N217,0)</f>
        <v>0</v>
      </c>
      <c r="BG217" s="108">
        <f>IF(U217="zákl. přenesená",N217,0)</f>
        <v>0</v>
      </c>
      <c r="BH217" s="108">
        <f>IF(U217="sníž. přenesená",N217,0)</f>
        <v>0</v>
      </c>
      <c r="BI217" s="108">
        <f>IF(U217="nulová",N217,0)</f>
        <v>0</v>
      </c>
      <c r="BJ217" s="22" t="s">
        <v>107</v>
      </c>
      <c r="BK217" s="108">
        <f>ROUND(L217*K217,2)</f>
        <v>0</v>
      </c>
      <c r="BL217" s="22" t="s">
        <v>184</v>
      </c>
      <c r="BM217" s="22" t="s">
        <v>269</v>
      </c>
    </row>
    <row r="218" spans="2:65" s="1" customFormat="1" ht="25.5" customHeight="1">
      <c r="B218" s="131"/>
      <c r="C218" s="160"/>
      <c r="D218" s="160"/>
      <c r="E218" s="161"/>
      <c r="F218" s="405"/>
      <c r="G218" s="405"/>
      <c r="H218" s="405"/>
      <c r="I218" s="405"/>
      <c r="J218" s="162"/>
      <c r="K218" s="163"/>
      <c r="L218" s="406"/>
      <c r="M218" s="406"/>
      <c r="N218" s="407"/>
      <c r="O218" s="407"/>
      <c r="P218" s="407"/>
      <c r="Q218" s="407"/>
      <c r="R218" s="134"/>
      <c r="T218" s="164" t="s">
        <v>26</v>
      </c>
      <c r="U218" s="47" t="s">
        <v>64</v>
      </c>
      <c r="V218" s="39"/>
      <c r="W218" s="165">
        <f>V218*K218</f>
        <v>0</v>
      </c>
      <c r="X218" s="165">
        <v>0</v>
      </c>
      <c r="Y218" s="165">
        <f>X218*K218</f>
        <v>0</v>
      </c>
      <c r="Z218" s="165">
        <v>0</v>
      </c>
      <c r="AA218" s="166">
        <f>Z218*K218</f>
        <v>0</v>
      </c>
      <c r="AR218" s="22" t="s">
        <v>184</v>
      </c>
      <c r="AT218" s="22" t="s">
        <v>182</v>
      </c>
      <c r="AU218" s="22" t="s">
        <v>141</v>
      </c>
      <c r="AY218" s="22" t="s">
        <v>180</v>
      </c>
      <c r="BE218" s="108">
        <f>IF(U218="základní",N218,0)</f>
        <v>0</v>
      </c>
      <c r="BF218" s="108">
        <f>IF(U218="snížená",N218,0)</f>
        <v>0</v>
      </c>
      <c r="BG218" s="108">
        <f>IF(U218="zákl. přenesená",N218,0)</f>
        <v>0</v>
      </c>
      <c r="BH218" s="108">
        <f>IF(U218="sníž. přenesená",N218,0)</f>
        <v>0</v>
      </c>
      <c r="BI218" s="108">
        <f>IF(U218="nulová",N218,0)</f>
        <v>0</v>
      </c>
      <c r="BJ218" s="22" t="s">
        <v>107</v>
      </c>
      <c r="BK218" s="108">
        <f>ROUND(L218*K218,2)</f>
        <v>0</v>
      </c>
      <c r="BL218" s="22" t="s">
        <v>184</v>
      </c>
      <c r="BM218" s="22" t="s">
        <v>271</v>
      </c>
    </row>
    <row r="219" spans="2:63" s="9" customFormat="1" ht="29.25" customHeight="1">
      <c r="B219" s="149"/>
      <c r="C219" s="150"/>
      <c r="D219" s="159" t="s">
        <v>156</v>
      </c>
      <c r="E219" s="159"/>
      <c r="F219" s="159"/>
      <c r="G219" s="159"/>
      <c r="H219" s="159"/>
      <c r="I219" s="159"/>
      <c r="J219" s="159"/>
      <c r="K219" s="159"/>
      <c r="L219" s="159"/>
      <c r="M219" s="159"/>
      <c r="N219" s="431"/>
      <c r="O219" s="432"/>
      <c r="P219" s="432"/>
      <c r="Q219" s="432"/>
      <c r="R219" s="152"/>
      <c r="T219" s="153"/>
      <c r="U219" s="150"/>
      <c r="V219" s="150"/>
      <c r="W219" s="154">
        <f>SUM(W220:W254)</f>
        <v>0</v>
      </c>
      <c r="X219" s="150"/>
      <c r="Y219" s="154">
        <f>SUM(Y220:Y254)</f>
        <v>0</v>
      </c>
      <c r="Z219" s="150"/>
      <c r="AA219" s="155">
        <f>SUM(AA220:AA254)</f>
        <v>0</v>
      </c>
      <c r="AR219" s="156" t="s">
        <v>141</v>
      </c>
      <c r="AT219" s="157" t="s">
        <v>98</v>
      </c>
      <c r="AU219" s="157" t="s">
        <v>107</v>
      </c>
      <c r="AY219" s="156" t="s">
        <v>180</v>
      </c>
      <c r="BK219" s="158">
        <f>SUM(BK220:BK254)</f>
        <v>0</v>
      </c>
    </row>
    <row r="220" spans="2:65" s="1" customFormat="1" ht="38.25" customHeight="1">
      <c r="B220" s="131"/>
      <c r="C220" s="160"/>
      <c r="D220" s="160"/>
      <c r="E220" s="161"/>
      <c r="F220" s="405"/>
      <c r="G220" s="405"/>
      <c r="H220" s="405"/>
      <c r="I220" s="405"/>
      <c r="J220" s="162"/>
      <c r="K220" s="163"/>
      <c r="L220" s="406"/>
      <c r="M220" s="406"/>
      <c r="N220" s="407"/>
      <c r="O220" s="407"/>
      <c r="P220" s="407"/>
      <c r="Q220" s="407"/>
      <c r="R220" s="134"/>
      <c r="T220" s="164" t="s">
        <v>26</v>
      </c>
      <c r="U220" s="47" t="s">
        <v>64</v>
      </c>
      <c r="V220" s="39"/>
      <c r="W220" s="165">
        <f>V220*K220</f>
        <v>0</v>
      </c>
      <c r="X220" s="165">
        <v>0</v>
      </c>
      <c r="Y220" s="165">
        <f>X220*K220</f>
        <v>0</v>
      </c>
      <c r="Z220" s="165">
        <v>0</v>
      </c>
      <c r="AA220" s="166">
        <f>Z220*K220</f>
        <v>0</v>
      </c>
      <c r="AR220" s="22" t="s">
        <v>184</v>
      </c>
      <c r="AT220" s="22" t="s">
        <v>182</v>
      </c>
      <c r="AU220" s="22" t="s">
        <v>141</v>
      </c>
      <c r="AY220" s="22" t="s">
        <v>180</v>
      </c>
      <c r="BE220" s="108">
        <f>IF(U220="základní",N220,0)</f>
        <v>0</v>
      </c>
      <c r="BF220" s="108">
        <f>IF(U220="snížená",N220,0)</f>
        <v>0</v>
      </c>
      <c r="BG220" s="108">
        <f>IF(U220="zákl. přenesená",N220,0)</f>
        <v>0</v>
      </c>
      <c r="BH220" s="108">
        <f>IF(U220="sníž. přenesená",N220,0)</f>
        <v>0</v>
      </c>
      <c r="BI220" s="108">
        <f>IF(U220="nulová",N220,0)</f>
        <v>0</v>
      </c>
      <c r="BJ220" s="22" t="s">
        <v>107</v>
      </c>
      <c r="BK220" s="108">
        <f>ROUND(L220*K220,2)</f>
        <v>0</v>
      </c>
      <c r="BL220" s="22" t="s">
        <v>184</v>
      </c>
      <c r="BM220" s="22" t="s">
        <v>273</v>
      </c>
    </row>
    <row r="221" spans="2:51" s="10" customFormat="1" ht="16.5" customHeight="1">
      <c r="B221" s="167"/>
      <c r="C221" s="168"/>
      <c r="D221" s="168"/>
      <c r="E221" s="169"/>
      <c r="F221" s="408"/>
      <c r="G221" s="409"/>
      <c r="H221" s="409"/>
      <c r="I221" s="409"/>
      <c r="J221" s="168"/>
      <c r="K221" s="170"/>
      <c r="L221" s="168"/>
      <c r="M221" s="168"/>
      <c r="N221" s="168"/>
      <c r="O221" s="168"/>
      <c r="P221" s="168"/>
      <c r="Q221" s="168"/>
      <c r="R221" s="171"/>
      <c r="T221" s="172"/>
      <c r="U221" s="168"/>
      <c r="V221" s="168"/>
      <c r="W221" s="168"/>
      <c r="X221" s="168"/>
      <c r="Y221" s="168"/>
      <c r="Z221" s="168"/>
      <c r="AA221" s="173"/>
      <c r="AT221" s="174" t="s">
        <v>193</v>
      </c>
      <c r="AU221" s="174" t="s">
        <v>141</v>
      </c>
      <c r="AV221" s="10" t="s">
        <v>141</v>
      </c>
      <c r="AW221" s="10" t="s">
        <v>56</v>
      </c>
      <c r="AX221" s="10" t="s">
        <v>99</v>
      </c>
      <c r="AY221" s="174" t="s">
        <v>180</v>
      </c>
    </row>
    <row r="222" spans="2:51" s="10" customFormat="1" ht="16.5" customHeight="1">
      <c r="B222" s="167"/>
      <c r="C222" s="168"/>
      <c r="D222" s="168"/>
      <c r="E222" s="169"/>
      <c r="F222" s="417"/>
      <c r="G222" s="418"/>
      <c r="H222" s="418"/>
      <c r="I222" s="418"/>
      <c r="J222" s="168"/>
      <c r="K222" s="170"/>
      <c r="L222" s="168"/>
      <c r="M222" s="168"/>
      <c r="N222" s="168"/>
      <c r="O222" s="168"/>
      <c r="P222" s="168"/>
      <c r="Q222" s="168"/>
      <c r="R222" s="171"/>
      <c r="T222" s="172"/>
      <c r="U222" s="168"/>
      <c r="V222" s="168"/>
      <c r="W222" s="168"/>
      <c r="X222" s="168"/>
      <c r="Y222" s="168"/>
      <c r="Z222" s="168"/>
      <c r="AA222" s="173"/>
      <c r="AT222" s="174" t="s">
        <v>193</v>
      </c>
      <c r="AU222" s="174" t="s">
        <v>141</v>
      </c>
      <c r="AV222" s="10" t="s">
        <v>141</v>
      </c>
      <c r="AW222" s="10" t="s">
        <v>56</v>
      </c>
      <c r="AX222" s="10" t="s">
        <v>99</v>
      </c>
      <c r="AY222" s="174" t="s">
        <v>180</v>
      </c>
    </row>
    <row r="223" spans="2:51" s="10" customFormat="1" ht="25.5" customHeight="1">
      <c r="B223" s="167"/>
      <c r="C223" s="168"/>
      <c r="D223" s="168"/>
      <c r="E223" s="169"/>
      <c r="F223" s="417"/>
      <c r="G223" s="418"/>
      <c r="H223" s="418"/>
      <c r="I223" s="418"/>
      <c r="J223" s="168"/>
      <c r="K223" s="170"/>
      <c r="L223" s="168"/>
      <c r="M223" s="168"/>
      <c r="N223" s="168"/>
      <c r="O223" s="168"/>
      <c r="P223" s="168"/>
      <c r="Q223" s="168"/>
      <c r="R223" s="171"/>
      <c r="T223" s="172"/>
      <c r="U223" s="168"/>
      <c r="V223" s="168"/>
      <c r="W223" s="168"/>
      <c r="X223" s="168"/>
      <c r="Y223" s="168"/>
      <c r="Z223" s="168"/>
      <c r="AA223" s="173"/>
      <c r="AT223" s="174" t="s">
        <v>193</v>
      </c>
      <c r="AU223" s="174" t="s">
        <v>141</v>
      </c>
      <c r="AV223" s="10" t="s">
        <v>141</v>
      </c>
      <c r="AW223" s="10" t="s">
        <v>56</v>
      </c>
      <c r="AX223" s="10" t="s">
        <v>99</v>
      </c>
      <c r="AY223" s="174" t="s">
        <v>180</v>
      </c>
    </row>
    <row r="224" spans="2:51" s="10" customFormat="1" ht="25.5" customHeight="1">
      <c r="B224" s="167"/>
      <c r="C224" s="168"/>
      <c r="D224" s="168"/>
      <c r="E224" s="169"/>
      <c r="F224" s="417"/>
      <c r="G224" s="418"/>
      <c r="H224" s="418"/>
      <c r="I224" s="418"/>
      <c r="J224" s="168"/>
      <c r="K224" s="170"/>
      <c r="L224" s="168"/>
      <c r="M224" s="168"/>
      <c r="N224" s="168"/>
      <c r="O224" s="168"/>
      <c r="P224" s="168"/>
      <c r="Q224" s="168"/>
      <c r="R224" s="171"/>
      <c r="T224" s="172"/>
      <c r="U224" s="168"/>
      <c r="V224" s="168"/>
      <c r="W224" s="168"/>
      <c r="X224" s="168"/>
      <c r="Y224" s="168"/>
      <c r="Z224" s="168"/>
      <c r="AA224" s="173"/>
      <c r="AT224" s="174" t="s">
        <v>193</v>
      </c>
      <c r="AU224" s="174" t="s">
        <v>141</v>
      </c>
      <c r="AV224" s="10" t="s">
        <v>141</v>
      </c>
      <c r="AW224" s="10" t="s">
        <v>56</v>
      </c>
      <c r="AX224" s="10" t="s">
        <v>99</v>
      </c>
      <c r="AY224" s="174" t="s">
        <v>180</v>
      </c>
    </row>
    <row r="225" spans="2:51" s="10" customFormat="1" ht="16.5" customHeight="1">
      <c r="B225" s="167"/>
      <c r="C225" s="168"/>
      <c r="D225" s="168"/>
      <c r="E225" s="169"/>
      <c r="F225" s="417"/>
      <c r="G225" s="418"/>
      <c r="H225" s="418"/>
      <c r="I225" s="418"/>
      <c r="J225" s="168"/>
      <c r="K225" s="170"/>
      <c r="L225" s="168"/>
      <c r="M225" s="168"/>
      <c r="N225" s="168"/>
      <c r="O225" s="168"/>
      <c r="P225" s="168"/>
      <c r="Q225" s="168"/>
      <c r="R225" s="171"/>
      <c r="T225" s="172"/>
      <c r="U225" s="168"/>
      <c r="V225" s="168"/>
      <c r="W225" s="168"/>
      <c r="X225" s="168"/>
      <c r="Y225" s="168"/>
      <c r="Z225" s="168"/>
      <c r="AA225" s="173"/>
      <c r="AT225" s="174" t="s">
        <v>193</v>
      </c>
      <c r="AU225" s="174" t="s">
        <v>141</v>
      </c>
      <c r="AV225" s="10" t="s">
        <v>141</v>
      </c>
      <c r="AW225" s="10" t="s">
        <v>56</v>
      </c>
      <c r="AX225" s="10" t="s">
        <v>99</v>
      </c>
      <c r="AY225" s="174" t="s">
        <v>180</v>
      </c>
    </row>
    <row r="226" spans="2:51" s="10" customFormat="1" ht="16.5" customHeight="1">
      <c r="B226" s="167"/>
      <c r="C226" s="168"/>
      <c r="D226" s="168"/>
      <c r="E226" s="169"/>
      <c r="F226" s="417"/>
      <c r="G226" s="418"/>
      <c r="H226" s="418"/>
      <c r="I226" s="418"/>
      <c r="J226" s="168"/>
      <c r="K226" s="170"/>
      <c r="L226" s="168"/>
      <c r="M226" s="168"/>
      <c r="N226" s="168"/>
      <c r="O226" s="168"/>
      <c r="P226" s="168"/>
      <c r="Q226" s="168"/>
      <c r="R226" s="171"/>
      <c r="T226" s="172"/>
      <c r="U226" s="168"/>
      <c r="V226" s="168"/>
      <c r="W226" s="168"/>
      <c r="X226" s="168"/>
      <c r="Y226" s="168"/>
      <c r="Z226" s="168"/>
      <c r="AA226" s="173"/>
      <c r="AT226" s="174" t="s">
        <v>193</v>
      </c>
      <c r="AU226" s="174" t="s">
        <v>141</v>
      </c>
      <c r="AV226" s="10" t="s">
        <v>141</v>
      </c>
      <c r="AW226" s="10" t="s">
        <v>56</v>
      </c>
      <c r="AX226" s="10" t="s">
        <v>99</v>
      </c>
      <c r="AY226" s="174" t="s">
        <v>180</v>
      </c>
    </row>
    <row r="227" spans="2:51" s="10" customFormat="1" ht="16.5" customHeight="1">
      <c r="B227" s="167"/>
      <c r="C227" s="168"/>
      <c r="D227" s="168"/>
      <c r="E227" s="169"/>
      <c r="F227" s="417"/>
      <c r="G227" s="418"/>
      <c r="H227" s="418"/>
      <c r="I227" s="418"/>
      <c r="J227" s="168"/>
      <c r="K227" s="170"/>
      <c r="L227" s="168"/>
      <c r="M227" s="168"/>
      <c r="N227" s="168"/>
      <c r="O227" s="168"/>
      <c r="P227" s="168"/>
      <c r="Q227" s="168"/>
      <c r="R227" s="171"/>
      <c r="T227" s="172"/>
      <c r="U227" s="168"/>
      <c r="V227" s="168"/>
      <c r="W227" s="168"/>
      <c r="X227" s="168"/>
      <c r="Y227" s="168"/>
      <c r="Z227" s="168"/>
      <c r="AA227" s="173"/>
      <c r="AT227" s="174" t="s">
        <v>193</v>
      </c>
      <c r="AU227" s="174" t="s">
        <v>141</v>
      </c>
      <c r="AV227" s="10" t="s">
        <v>141</v>
      </c>
      <c r="AW227" s="10" t="s">
        <v>56</v>
      </c>
      <c r="AX227" s="10" t="s">
        <v>99</v>
      </c>
      <c r="AY227" s="174" t="s">
        <v>180</v>
      </c>
    </row>
    <row r="228" spans="2:51" s="10" customFormat="1" ht="16.5" customHeight="1">
      <c r="B228" s="167"/>
      <c r="C228" s="168"/>
      <c r="D228" s="168"/>
      <c r="E228" s="169"/>
      <c r="F228" s="417"/>
      <c r="G228" s="418"/>
      <c r="H228" s="418"/>
      <c r="I228" s="418"/>
      <c r="J228" s="168"/>
      <c r="K228" s="170"/>
      <c r="L228" s="168"/>
      <c r="M228" s="168"/>
      <c r="N228" s="168"/>
      <c r="O228" s="168"/>
      <c r="P228" s="168"/>
      <c r="Q228" s="168"/>
      <c r="R228" s="171"/>
      <c r="T228" s="172"/>
      <c r="U228" s="168"/>
      <c r="V228" s="168"/>
      <c r="W228" s="168"/>
      <c r="X228" s="168"/>
      <c r="Y228" s="168"/>
      <c r="Z228" s="168"/>
      <c r="AA228" s="173"/>
      <c r="AT228" s="174" t="s">
        <v>193</v>
      </c>
      <c r="AU228" s="174" t="s">
        <v>141</v>
      </c>
      <c r="AV228" s="10" t="s">
        <v>141</v>
      </c>
      <c r="AW228" s="10" t="s">
        <v>56</v>
      </c>
      <c r="AX228" s="10" t="s">
        <v>99</v>
      </c>
      <c r="AY228" s="174" t="s">
        <v>180</v>
      </c>
    </row>
    <row r="229" spans="2:51" s="11" customFormat="1" ht="16.5" customHeight="1">
      <c r="B229" s="179"/>
      <c r="C229" s="180"/>
      <c r="D229" s="180"/>
      <c r="E229" s="181"/>
      <c r="F229" s="413"/>
      <c r="G229" s="414"/>
      <c r="H229" s="414"/>
      <c r="I229" s="414"/>
      <c r="J229" s="180"/>
      <c r="K229" s="182"/>
      <c r="L229" s="180"/>
      <c r="M229" s="180"/>
      <c r="N229" s="180"/>
      <c r="O229" s="180"/>
      <c r="P229" s="180"/>
      <c r="Q229" s="180"/>
      <c r="R229" s="183"/>
      <c r="T229" s="184"/>
      <c r="U229" s="180"/>
      <c r="V229" s="180"/>
      <c r="W229" s="180"/>
      <c r="X229" s="180"/>
      <c r="Y229" s="180"/>
      <c r="Z229" s="180"/>
      <c r="AA229" s="185"/>
      <c r="AT229" s="186" t="s">
        <v>193</v>
      </c>
      <c r="AU229" s="186" t="s">
        <v>141</v>
      </c>
      <c r="AV229" s="11" t="s">
        <v>199</v>
      </c>
      <c r="AW229" s="11" t="s">
        <v>56</v>
      </c>
      <c r="AX229" s="11" t="s">
        <v>107</v>
      </c>
      <c r="AY229" s="186" t="s">
        <v>180</v>
      </c>
    </row>
    <row r="230" spans="2:65" s="1" customFormat="1" ht="16.5" customHeight="1">
      <c r="B230" s="131"/>
      <c r="C230" s="175"/>
      <c r="D230" s="175"/>
      <c r="E230" s="176"/>
      <c r="F230" s="410"/>
      <c r="G230" s="410"/>
      <c r="H230" s="410"/>
      <c r="I230" s="410"/>
      <c r="J230" s="177"/>
      <c r="K230" s="178"/>
      <c r="L230" s="411"/>
      <c r="M230" s="411"/>
      <c r="N230" s="412"/>
      <c r="O230" s="407"/>
      <c r="P230" s="407"/>
      <c r="Q230" s="407"/>
      <c r="R230" s="134"/>
      <c r="T230" s="164" t="s">
        <v>26</v>
      </c>
      <c r="U230" s="47" t="s">
        <v>64</v>
      </c>
      <c r="V230" s="39"/>
      <c r="W230" s="165">
        <f>V230*K230</f>
        <v>0</v>
      </c>
      <c r="X230" s="165">
        <v>0</v>
      </c>
      <c r="Y230" s="165">
        <f>X230*K230</f>
        <v>0</v>
      </c>
      <c r="Z230" s="165">
        <v>0</v>
      </c>
      <c r="AA230" s="166">
        <f>Z230*K230</f>
        <v>0</v>
      </c>
      <c r="AR230" s="22" t="s">
        <v>195</v>
      </c>
      <c r="AT230" s="22" t="s">
        <v>194</v>
      </c>
      <c r="AU230" s="22" t="s">
        <v>141</v>
      </c>
      <c r="AY230" s="22" t="s">
        <v>180</v>
      </c>
      <c r="BE230" s="108">
        <f>IF(U230="základní",N230,0)</f>
        <v>0</v>
      </c>
      <c r="BF230" s="108">
        <f>IF(U230="snížená",N230,0)</f>
        <v>0</v>
      </c>
      <c r="BG230" s="108">
        <f>IF(U230="zákl. přenesená",N230,0)</f>
        <v>0</v>
      </c>
      <c r="BH230" s="108">
        <f>IF(U230="sníž. přenesená",N230,0)</f>
        <v>0</v>
      </c>
      <c r="BI230" s="108">
        <f>IF(U230="nulová",N230,0)</f>
        <v>0</v>
      </c>
      <c r="BJ230" s="22" t="s">
        <v>107</v>
      </c>
      <c r="BK230" s="108">
        <f>ROUND(L230*K230,2)</f>
        <v>0</v>
      </c>
      <c r="BL230" s="22" t="s">
        <v>184</v>
      </c>
      <c r="BM230" s="22" t="s">
        <v>275</v>
      </c>
    </row>
    <row r="231" spans="2:51" s="10" customFormat="1" ht="16.5" customHeight="1">
      <c r="B231" s="167"/>
      <c r="C231" s="168"/>
      <c r="D231" s="168"/>
      <c r="E231" s="169"/>
      <c r="F231" s="408"/>
      <c r="G231" s="409"/>
      <c r="H231" s="409"/>
      <c r="I231" s="409"/>
      <c r="J231" s="168"/>
      <c r="K231" s="170"/>
      <c r="L231" s="168"/>
      <c r="M231" s="168"/>
      <c r="N231" s="168"/>
      <c r="O231" s="168"/>
      <c r="P231" s="168"/>
      <c r="Q231" s="168"/>
      <c r="R231" s="171"/>
      <c r="T231" s="172"/>
      <c r="U231" s="168"/>
      <c r="V231" s="168"/>
      <c r="W231" s="168"/>
      <c r="X231" s="168"/>
      <c r="Y231" s="168"/>
      <c r="Z231" s="168"/>
      <c r="AA231" s="173"/>
      <c r="AT231" s="174" t="s">
        <v>193</v>
      </c>
      <c r="AU231" s="174" t="s">
        <v>141</v>
      </c>
      <c r="AV231" s="10" t="s">
        <v>141</v>
      </c>
      <c r="AW231" s="10" t="s">
        <v>56</v>
      </c>
      <c r="AX231" s="10" t="s">
        <v>99</v>
      </c>
      <c r="AY231" s="174" t="s">
        <v>180</v>
      </c>
    </row>
    <row r="232" spans="2:51" s="11" customFormat="1" ht="16.5" customHeight="1">
      <c r="B232" s="179"/>
      <c r="C232" s="180"/>
      <c r="D232" s="180"/>
      <c r="E232" s="181"/>
      <c r="F232" s="413"/>
      <c r="G232" s="414"/>
      <c r="H232" s="414"/>
      <c r="I232" s="414"/>
      <c r="J232" s="180"/>
      <c r="K232" s="182"/>
      <c r="L232" s="180"/>
      <c r="M232" s="180"/>
      <c r="N232" s="180"/>
      <c r="O232" s="180"/>
      <c r="P232" s="180"/>
      <c r="Q232" s="180"/>
      <c r="R232" s="183"/>
      <c r="T232" s="184"/>
      <c r="U232" s="180"/>
      <c r="V232" s="180"/>
      <c r="W232" s="180"/>
      <c r="X232" s="180"/>
      <c r="Y232" s="180"/>
      <c r="Z232" s="180"/>
      <c r="AA232" s="185"/>
      <c r="AT232" s="186" t="s">
        <v>193</v>
      </c>
      <c r="AU232" s="186" t="s">
        <v>141</v>
      </c>
      <c r="AV232" s="11" t="s">
        <v>199</v>
      </c>
      <c r="AW232" s="11" t="s">
        <v>56</v>
      </c>
      <c r="AX232" s="11" t="s">
        <v>107</v>
      </c>
      <c r="AY232" s="186" t="s">
        <v>180</v>
      </c>
    </row>
    <row r="233" spans="2:65" s="1" customFormat="1" ht="38.25" customHeight="1">
      <c r="B233" s="131"/>
      <c r="C233" s="160"/>
      <c r="D233" s="160"/>
      <c r="E233" s="161"/>
      <c r="F233" s="405"/>
      <c r="G233" s="405"/>
      <c r="H233" s="405"/>
      <c r="I233" s="405"/>
      <c r="J233" s="162"/>
      <c r="K233" s="163"/>
      <c r="L233" s="406"/>
      <c r="M233" s="406"/>
      <c r="N233" s="407"/>
      <c r="O233" s="407"/>
      <c r="P233" s="407"/>
      <c r="Q233" s="407"/>
      <c r="R233" s="134"/>
      <c r="T233" s="164" t="s">
        <v>26</v>
      </c>
      <c r="U233" s="47" t="s">
        <v>64</v>
      </c>
      <c r="V233" s="39"/>
      <c r="W233" s="165">
        <f>V233*K233</f>
        <v>0</v>
      </c>
      <c r="X233" s="165">
        <v>0.0036</v>
      </c>
      <c r="Y233" s="165">
        <f>X233*K233</f>
        <v>0</v>
      </c>
      <c r="Z233" s="165">
        <v>0</v>
      </c>
      <c r="AA233" s="166">
        <f>Z233*K233</f>
        <v>0</v>
      </c>
      <c r="AR233" s="22" t="s">
        <v>184</v>
      </c>
      <c r="AT233" s="22" t="s">
        <v>182</v>
      </c>
      <c r="AU233" s="22" t="s">
        <v>141</v>
      </c>
      <c r="AY233" s="22" t="s">
        <v>180</v>
      </c>
      <c r="BE233" s="108">
        <f>IF(U233="základní",N233,0)</f>
        <v>0</v>
      </c>
      <c r="BF233" s="108">
        <f>IF(U233="snížená",N233,0)</f>
        <v>0</v>
      </c>
      <c r="BG233" s="108">
        <f>IF(U233="zákl. přenesená",N233,0)</f>
        <v>0</v>
      </c>
      <c r="BH233" s="108">
        <f>IF(U233="sníž. přenesená",N233,0)</f>
        <v>0</v>
      </c>
      <c r="BI233" s="108">
        <f>IF(U233="nulová",N233,0)</f>
        <v>0</v>
      </c>
      <c r="BJ233" s="22" t="s">
        <v>107</v>
      </c>
      <c r="BK233" s="108">
        <f>ROUND(L233*K233,2)</f>
        <v>0</v>
      </c>
      <c r="BL233" s="22" t="s">
        <v>184</v>
      </c>
      <c r="BM233" s="22" t="s">
        <v>277</v>
      </c>
    </row>
    <row r="234" spans="2:51" s="10" customFormat="1" ht="16.5" customHeight="1">
      <c r="B234" s="167"/>
      <c r="C234" s="168"/>
      <c r="D234" s="168"/>
      <c r="E234" s="169"/>
      <c r="F234" s="408"/>
      <c r="G234" s="409"/>
      <c r="H234" s="409"/>
      <c r="I234" s="409"/>
      <c r="J234" s="168"/>
      <c r="K234" s="170"/>
      <c r="L234" s="168"/>
      <c r="M234" s="168"/>
      <c r="N234" s="168"/>
      <c r="O234" s="168"/>
      <c r="P234" s="168"/>
      <c r="Q234" s="168"/>
      <c r="R234" s="171"/>
      <c r="T234" s="172"/>
      <c r="U234" s="168"/>
      <c r="V234" s="168"/>
      <c r="W234" s="168"/>
      <c r="X234" s="168"/>
      <c r="Y234" s="168"/>
      <c r="Z234" s="168"/>
      <c r="AA234" s="173"/>
      <c r="AT234" s="174" t="s">
        <v>193</v>
      </c>
      <c r="AU234" s="174" t="s">
        <v>141</v>
      </c>
      <c r="AV234" s="10" t="s">
        <v>141</v>
      </c>
      <c r="AW234" s="10" t="s">
        <v>56</v>
      </c>
      <c r="AX234" s="10" t="s">
        <v>99</v>
      </c>
      <c r="AY234" s="174" t="s">
        <v>180</v>
      </c>
    </row>
    <row r="235" spans="2:51" s="10" customFormat="1" ht="16.5" customHeight="1">
      <c r="B235" s="167"/>
      <c r="C235" s="168"/>
      <c r="D235" s="168"/>
      <c r="E235" s="169"/>
      <c r="F235" s="417"/>
      <c r="G235" s="418"/>
      <c r="H235" s="418"/>
      <c r="I235" s="418"/>
      <c r="J235" s="168"/>
      <c r="K235" s="170"/>
      <c r="L235" s="168"/>
      <c r="M235" s="168"/>
      <c r="N235" s="168"/>
      <c r="O235" s="168"/>
      <c r="P235" s="168"/>
      <c r="Q235" s="168"/>
      <c r="R235" s="171"/>
      <c r="T235" s="172"/>
      <c r="U235" s="168"/>
      <c r="V235" s="168"/>
      <c r="W235" s="168"/>
      <c r="X235" s="168"/>
      <c r="Y235" s="168"/>
      <c r="Z235" s="168"/>
      <c r="AA235" s="173"/>
      <c r="AT235" s="174" t="s">
        <v>193</v>
      </c>
      <c r="AU235" s="174" t="s">
        <v>141</v>
      </c>
      <c r="AV235" s="10" t="s">
        <v>141</v>
      </c>
      <c r="AW235" s="10" t="s">
        <v>56</v>
      </c>
      <c r="AX235" s="10" t="s">
        <v>99</v>
      </c>
      <c r="AY235" s="174" t="s">
        <v>180</v>
      </c>
    </row>
    <row r="236" spans="2:51" s="10" customFormat="1" ht="16.5" customHeight="1">
      <c r="B236" s="167"/>
      <c r="C236" s="168"/>
      <c r="D236" s="168"/>
      <c r="E236" s="169"/>
      <c r="F236" s="417"/>
      <c r="G236" s="418"/>
      <c r="H236" s="418"/>
      <c r="I236" s="418"/>
      <c r="J236" s="168"/>
      <c r="K236" s="170"/>
      <c r="L236" s="168"/>
      <c r="M236" s="168"/>
      <c r="N236" s="168"/>
      <c r="O236" s="168"/>
      <c r="P236" s="168"/>
      <c r="Q236" s="168"/>
      <c r="R236" s="171"/>
      <c r="T236" s="172"/>
      <c r="U236" s="168"/>
      <c r="V236" s="168"/>
      <c r="W236" s="168"/>
      <c r="X236" s="168"/>
      <c r="Y236" s="168"/>
      <c r="Z236" s="168"/>
      <c r="AA236" s="173"/>
      <c r="AT236" s="174" t="s">
        <v>193</v>
      </c>
      <c r="AU236" s="174" t="s">
        <v>141</v>
      </c>
      <c r="AV236" s="10" t="s">
        <v>141</v>
      </c>
      <c r="AW236" s="10" t="s">
        <v>56</v>
      </c>
      <c r="AX236" s="10" t="s">
        <v>99</v>
      </c>
      <c r="AY236" s="174" t="s">
        <v>180</v>
      </c>
    </row>
    <row r="237" spans="2:51" s="10" customFormat="1" ht="16.5" customHeight="1">
      <c r="B237" s="167"/>
      <c r="C237" s="168"/>
      <c r="D237" s="168"/>
      <c r="E237" s="169"/>
      <c r="F237" s="417"/>
      <c r="G237" s="418"/>
      <c r="H237" s="418"/>
      <c r="I237" s="418"/>
      <c r="J237" s="168"/>
      <c r="K237" s="170"/>
      <c r="L237" s="168"/>
      <c r="M237" s="168"/>
      <c r="N237" s="168"/>
      <c r="O237" s="168"/>
      <c r="P237" s="168"/>
      <c r="Q237" s="168"/>
      <c r="R237" s="171"/>
      <c r="T237" s="172"/>
      <c r="U237" s="168"/>
      <c r="V237" s="168"/>
      <c r="W237" s="168"/>
      <c r="X237" s="168"/>
      <c r="Y237" s="168"/>
      <c r="Z237" s="168"/>
      <c r="AA237" s="173"/>
      <c r="AT237" s="174" t="s">
        <v>193</v>
      </c>
      <c r="AU237" s="174" t="s">
        <v>141</v>
      </c>
      <c r="AV237" s="10" t="s">
        <v>141</v>
      </c>
      <c r="AW237" s="10" t="s">
        <v>56</v>
      </c>
      <c r="AX237" s="10" t="s">
        <v>99</v>
      </c>
      <c r="AY237" s="174" t="s">
        <v>180</v>
      </c>
    </row>
    <row r="238" spans="2:51" s="10" customFormat="1" ht="16.5" customHeight="1">
      <c r="B238" s="167"/>
      <c r="C238" s="168"/>
      <c r="D238" s="168"/>
      <c r="E238" s="169"/>
      <c r="F238" s="417"/>
      <c r="G238" s="418"/>
      <c r="H238" s="418"/>
      <c r="I238" s="418"/>
      <c r="J238" s="168"/>
      <c r="K238" s="170"/>
      <c r="L238" s="168"/>
      <c r="M238" s="168"/>
      <c r="N238" s="168"/>
      <c r="O238" s="168"/>
      <c r="P238" s="168"/>
      <c r="Q238" s="168"/>
      <c r="R238" s="171"/>
      <c r="T238" s="172"/>
      <c r="U238" s="168"/>
      <c r="V238" s="168"/>
      <c r="W238" s="168"/>
      <c r="X238" s="168"/>
      <c r="Y238" s="168"/>
      <c r="Z238" s="168"/>
      <c r="AA238" s="173"/>
      <c r="AT238" s="174" t="s">
        <v>193</v>
      </c>
      <c r="AU238" s="174" t="s">
        <v>141</v>
      </c>
      <c r="AV238" s="10" t="s">
        <v>141</v>
      </c>
      <c r="AW238" s="10" t="s">
        <v>56</v>
      </c>
      <c r="AX238" s="10" t="s">
        <v>99</v>
      </c>
      <c r="AY238" s="174" t="s">
        <v>180</v>
      </c>
    </row>
    <row r="239" spans="2:51" s="10" customFormat="1" ht="16.5" customHeight="1">
      <c r="B239" s="167"/>
      <c r="C239" s="168"/>
      <c r="D239" s="168"/>
      <c r="E239" s="169"/>
      <c r="F239" s="417"/>
      <c r="G239" s="418"/>
      <c r="H239" s="418"/>
      <c r="I239" s="418"/>
      <c r="J239" s="168"/>
      <c r="K239" s="170"/>
      <c r="L239" s="168"/>
      <c r="M239" s="168"/>
      <c r="N239" s="168"/>
      <c r="O239" s="168"/>
      <c r="P239" s="168"/>
      <c r="Q239" s="168"/>
      <c r="R239" s="171"/>
      <c r="T239" s="172"/>
      <c r="U239" s="168"/>
      <c r="V239" s="168"/>
      <c r="W239" s="168"/>
      <c r="X239" s="168"/>
      <c r="Y239" s="168"/>
      <c r="Z239" s="168"/>
      <c r="AA239" s="173"/>
      <c r="AT239" s="174" t="s">
        <v>193</v>
      </c>
      <c r="AU239" s="174" t="s">
        <v>141</v>
      </c>
      <c r="AV239" s="10" t="s">
        <v>141</v>
      </c>
      <c r="AW239" s="10" t="s">
        <v>56</v>
      </c>
      <c r="AX239" s="10" t="s">
        <v>99</v>
      </c>
      <c r="AY239" s="174" t="s">
        <v>180</v>
      </c>
    </row>
    <row r="240" spans="2:51" s="10" customFormat="1" ht="16.5" customHeight="1">
      <c r="B240" s="167"/>
      <c r="C240" s="168"/>
      <c r="D240" s="168"/>
      <c r="E240" s="169"/>
      <c r="F240" s="417"/>
      <c r="G240" s="418"/>
      <c r="H240" s="418"/>
      <c r="I240" s="418"/>
      <c r="J240" s="168"/>
      <c r="K240" s="170"/>
      <c r="L240" s="168"/>
      <c r="M240" s="168"/>
      <c r="N240" s="168"/>
      <c r="O240" s="168"/>
      <c r="P240" s="168"/>
      <c r="Q240" s="168"/>
      <c r="R240" s="171"/>
      <c r="T240" s="172"/>
      <c r="U240" s="168"/>
      <c r="V240" s="168"/>
      <c r="W240" s="168"/>
      <c r="X240" s="168"/>
      <c r="Y240" s="168"/>
      <c r="Z240" s="168"/>
      <c r="AA240" s="173"/>
      <c r="AT240" s="174" t="s">
        <v>193</v>
      </c>
      <c r="AU240" s="174" t="s">
        <v>141</v>
      </c>
      <c r="AV240" s="10" t="s">
        <v>141</v>
      </c>
      <c r="AW240" s="10" t="s">
        <v>56</v>
      </c>
      <c r="AX240" s="10" t="s">
        <v>99</v>
      </c>
      <c r="AY240" s="174" t="s">
        <v>180</v>
      </c>
    </row>
    <row r="241" spans="2:51" s="10" customFormat="1" ht="16.5" customHeight="1">
      <c r="B241" s="167"/>
      <c r="C241" s="168"/>
      <c r="D241" s="168"/>
      <c r="E241" s="169"/>
      <c r="F241" s="417"/>
      <c r="G241" s="418"/>
      <c r="H241" s="418"/>
      <c r="I241" s="418"/>
      <c r="J241" s="168"/>
      <c r="K241" s="170"/>
      <c r="L241" s="168"/>
      <c r="M241" s="168"/>
      <c r="N241" s="168"/>
      <c r="O241" s="168"/>
      <c r="P241" s="168"/>
      <c r="Q241" s="168"/>
      <c r="R241" s="171"/>
      <c r="T241" s="172"/>
      <c r="U241" s="168"/>
      <c r="V241" s="168"/>
      <c r="W241" s="168"/>
      <c r="X241" s="168"/>
      <c r="Y241" s="168"/>
      <c r="Z241" s="168"/>
      <c r="AA241" s="173"/>
      <c r="AT241" s="174" t="s">
        <v>193</v>
      </c>
      <c r="AU241" s="174" t="s">
        <v>141</v>
      </c>
      <c r="AV241" s="10" t="s">
        <v>141</v>
      </c>
      <c r="AW241" s="10" t="s">
        <v>56</v>
      </c>
      <c r="AX241" s="10" t="s">
        <v>99</v>
      </c>
      <c r="AY241" s="174" t="s">
        <v>180</v>
      </c>
    </row>
    <row r="242" spans="2:51" s="10" customFormat="1" ht="16.5" customHeight="1">
      <c r="B242" s="167"/>
      <c r="C242" s="168"/>
      <c r="D242" s="168"/>
      <c r="E242" s="169"/>
      <c r="F242" s="417"/>
      <c r="G242" s="418"/>
      <c r="H242" s="418"/>
      <c r="I242" s="418"/>
      <c r="J242" s="168"/>
      <c r="K242" s="170"/>
      <c r="L242" s="168"/>
      <c r="M242" s="168"/>
      <c r="N242" s="168"/>
      <c r="O242" s="168"/>
      <c r="P242" s="168"/>
      <c r="Q242" s="168"/>
      <c r="R242" s="171"/>
      <c r="T242" s="172"/>
      <c r="U242" s="168"/>
      <c r="V242" s="168"/>
      <c r="W242" s="168"/>
      <c r="X242" s="168"/>
      <c r="Y242" s="168"/>
      <c r="Z242" s="168"/>
      <c r="AA242" s="173"/>
      <c r="AT242" s="174" t="s">
        <v>193</v>
      </c>
      <c r="AU242" s="174" t="s">
        <v>141</v>
      </c>
      <c r="AV242" s="10" t="s">
        <v>141</v>
      </c>
      <c r="AW242" s="10" t="s">
        <v>56</v>
      </c>
      <c r="AX242" s="10" t="s">
        <v>99</v>
      </c>
      <c r="AY242" s="174" t="s">
        <v>180</v>
      </c>
    </row>
    <row r="243" spans="2:51" s="10" customFormat="1" ht="16.5" customHeight="1">
      <c r="B243" s="167"/>
      <c r="C243" s="168"/>
      <c r="D243" s="168"/>
      <c r="E243" s="169"/>
      <c r="F243" s="417"/>
      <c r="G243" s="418"/>
      <c r="H243" s="418"/>
      <c r="I243" s="418"/>
      <c r="J243" s="168"/>
      <c r="K243" s="170"/>
      <c r="L243" s="168"/>
      <c r="M243" s="168"/>
      <c r="N243" s="168"/>
      <c r="O243" s="168"/>
      <c r="P243" s="168"/>
      <c r="Q243" s="168"/>
      <c r="R243" s="171"/>
      <c r="T243" s="172"/>
      <c r="U243" s="168"/>
      <c r="V243" s="168"/>
      <c r="W243" s="168"/>
      <c r="X243" s="168"/>
      <c r="Y243" s="168"/>
      <c r="Z243" s="168"/>
      <c r="AA243" s="173"/>
      <c r="AT243" s="174" t="s">
        <v>193</v>
      </c>
      <c r="AU243" s="174" t="s">
        <v>141</v>
      </c>
      <c r="AV243" s="10" t="s">
        <v>141</v>
      </c>
      <c r="AW243" s="10" t="s">
        <v>56</v>
      </c>
      <c r="AX243" s="10" t="s">
        <v>99</v>
      </c>
      <c r="AY243" s="174" t="s">
        <v>180</v>
      </c>
    </row>
    <row r="244" spans="2:51" s="11" customFormat="1" ht="16.5" customHeight="1">
      <c r="B244" s="179"/>
      <c r="C244" s="180"/>
      <c r="D244" s="180"/>
      <c r="E244" s="181"/>
      <c r="F244" s="413"/>
      <c r="G244" s="414"/>
      <c r="H244" s="414"/>
      <c r="I244" s="414"/>
      <c r="J244" s="180"/>
      <c r="K244" s="182"/>
      <c r="L244" s="180"/>
      <c r="M244" s="180"/>
      <c r="N244" s="180"/>
      <c r="O244" s="180"/>
      <c r="P244" s="180"/>
      <c r="Q244" s="180"/>
      <c r="R244" s="183"/>
      <c r="T244" s="184"/>
      <c r="U244" s="180"/>
      <c r="V244" s="180"/>
      <c r="W244" s="180"/>
      <c r="X244" s="180"/>
      <c r="Y244" s="180"/>
      <c r="Z244" s="180"/>
      <c r="AA244" s="185"/>
      <c r="AT244" s="186" t="s">
        <v>193</v>
      </c>
      <c r="AU244" s="186" t="s">
        <v>141</v>
      </c>
      <c r="AV244" s="11" t="s">
        <v>199</v>
      </c>
      <c r="AW244" s="11" t="s">
        <v>56</v>
      </c>
      <c r="AX244" s="11" t="s">
        <v>107</v>
      </c>
      <c r="AY244" s="186" t="s">
        <v>180</v>
      </c>
    </row>
    <row r="245" spans="2:65" s="1" customFormat="1" ht="25.5" customHeight="1">
      <c r="B245" s="131"/>
      <c r="C245" s="175"/>
      <c r="D245" s="175"/>
      <c r="E245" s="176"/>
      <c r="F245" s="410"/>
      <c r="G245" s="410"/>
      <c r="H245" s="410"/>
      <c r="I245" s="410"/>
      <c r="J245" s="177"/>
      <c r="K245" s="178"/>
      <c r="L245" s="411"/>
      <c r="M245" s="411"/>
      <c r="N245" s="412"/>
      <c r="O245" s="407"/>
      <c r="P245" s="407"/>
      <c r="Q245" s="407"/>
      <c r="R245" s="134"/>
      <c r="T245" s="164" t="s">
        <v>26</v>
      </c>
      <c r="U245" s="47" t="s">
        <v>64</v>
      </c>
      <c r="V245" s="39"/>
      <c r="W245" s="165">
        <f>V245*K245</f>
        <v>0</v>
      </c>
      <c r="X245" s="165">
        <v>0</v>
      </c>
      <c r="Y245" s="165">
        <f>X245*K245</f>
        <v>0</v>
      </c>
      <c r="Z245" s="165">
        <v>0</v>
      </c>
      <c r="AA245" s="166">
        <f>Z245*K245</f>
        <v>0</v>
      </c>
      <c r="AR245" s="22" t="s">
        <v>195</v>
      </c>
      <c r="AT245" s="22" t="s">
        <v>194</v>
      </c>
      <c r="AU245" s="22" t="s">
        <v>141</v>
      </c>
      <c r="AY245" s="22" t="s">
        <v>180</v>
      </c>
      <c r="BE245" s="108">
        <f>IF(U245="základní",N245,0)</f>
        <v>0</v>
      </c>
      <c r="BF245" s="108">
        <f>IF(U245="snížená",N245,0)</f>
        <v>0</v>
      </c>
      <c r="BG245" s="108">
        <f>IF(U245="zákl. přenesená",N245,0)</f>
        <v>0</v>
      </c>
      <c r="BH245" s="108">
        <f>IF(U245="sníž. přenesená",N245,0)</f>
        <v>0</v>
      </c>
      <c r="BI245" s="108">
        <f>IF(U245="nulová",N245,0)</f>
        <v>0</v>
      </c>
      <c r="BJ245" s="22" t="s">
        <v>107</v>
      </c>
      <c r="BK245" s="108">
        <f>ROUND(L245*K245,2)</f>
        <v>0</v>
      </c>
      <c r="BL245" s="22" t="s">
        <v>184</v>
      </c>
      <c r="BM245" s="22" t="s">
        <v>278</v>
      </c>
    </row>
    <row r="246" spans="2:65" s="1" customFormat="1" ht="25.5" customHeight="1">
      <c r="B246" s="131"/>
      <c r="C246" s="160"/>
      <c r="D246" s="160"/>
      <c r="E246" s="161"/>
      <c r="F246" s="405"/>
      <c r="G246" s="405"/>
      <c r="H246" s="405"/>
      <c r="I246" s="405"/>
      <c r="J246" s="162"/>
      <c r="K246" s="163"/>
      <c r="L246" s="406"/>
      <c r="M246" s="406"/>
      <c r="N246" s="407"/>
      <c r="O246" s="407"/>
      <c r="P246" s="407"/>
      <c r="Q246" s="407"/>
      <c r="R246" s="134"/>
      <c r="T246" s="164" t="s">
        <v>26</v>
      </c>
      <c r="U246" s="47" t="s">
        <v>64</v>
      </c>
      <c r="V246" s="39"/>
      <c r="W246" s="165">
        <f>V246*K246</f>
        <v>0</v>
      </c>
      <c r="X246" s="165">
        <v>0.00063</v>
      </c>
      <c r="Y246" s="165">
        <f>X246*K246</f>
        <v>0</v>
      </c>
      <c r="Z246" s="165">
        <v>0</v>
      </c>
      <c r="AA246" s="166">
        <f>Z246*K246</f>
        <v>0</v>
      </c>
      <c r="AR246" s="22" t="s">
        <v>184</v>
      </c>
      <c r="AT246" s="22" t="s">
        <v>182</v>
      </c>
      <c r="AU246" s="22" t="s">
        <v>141</v>
      </c>
      <c r="AY246" s="22" t="s">
        <v>180</v>
      </c>
      <c r="BE246" s="108">
        <f>IF(U246="základní",N246,0)</f>
        <v>0</v>
      </c>
      <c r="BF246" s="108">
        <f>IF(U246="snížená",N246,0)</f>
        <v>0</v>
      </c>
      <c r="BG246" s="108">
        <f>IF(U246="zákl. přenesená",N246,0)</f>
        <v>0</v>
      </c>
      <c r="BH246" s="108">
        <f>IF(U246="sníž. přenesená",N246,0)</f>
        <v>0</v>
      </c>
      <c r="BI246" s="108">
        <f>IF(U246="nulová",N246,0)</f>
        <v>0</v>
      </c>
      <c r="BJ246" s="22" t="s">
        <v>107</v>
      </c>
      <c r="BK246" s="108">
        <f>ROUND(L246*K246,2)</f>
        <v>0</v>
      </c>
      <c r="BL246" s="22" t="s">
        <v>184</v>
      </c>
      <c r="BM246" s="22" t="s">
        <v>280</v>
      </c>
    </row>
    <row r="247" spans="2:51" s="10" customFormat="1" ht="16.5" customHeight="1">
      <c r="B247" s="167"/>
      <c r="C247" s="168"/>
      <c r="D247" s="168"/>
      <c r="E247" s="169"/>
      <c r="F247" s="408"/>
      <c r="G247" s="409"/>
      <c r="H247" s="409"/>
      <c r="I247" s="409"/>
      <c r="J247" s="168"/>
      <c r="K247" s="170"/>
      <c r="L247" s="168"/>
      <c r="M247" s="168"/>
      <c r="N247" s="168"/>
      <c r="O247" s="168"/>
      <c r="P247" s="168"/>
      <c r="Q247" s="168"/>
      <c r="R247" s="171"/>
      <c r="T247" s="172"/>
      <c r="U247" s="168"/>
      <c r="V247" s="168"/>
      <c r="W247" s="168"/>
      <c r="X247" s="168"/>
      <c r="Y247" s="168"/>
      <c r="Z247" s="168"/>
      <c r="AA247" s="173"/>
      <c r="AT247" s="174" t="s">
        <v>193</v>
      </c>
      <c r="AU247" s="174" t="s">
        <v>141</v>
      </c>
      <c r="AV247" s="10" t="s">
        <v>141</v>
      </c>
      <c r="AW247" s="10" t="s">
        <v>56</v>
      </c>
      <c r="AX247" s="10" t="s">
        <v>107</v>
      </c>
      <c r="AY247" s="174" t="s">
        <v>180</v>
      </c>
    </row>
    <row r="248" spans="2:65" s="1" customFormat="1" ht="25.5" customHeight="1">
      <c r="B248" s="131"/>
      <c r="C248" s="175"/>
      <c r="D248" s="175"/>
      <c r="E248" s="176"/>
      <c r="F248" s="410"/>
      <c r="G248" s="410"/>
      <c r="H248" s="410"/>
      <c r="I248" s="410"/>
      <c r="J248" s="177"/>
      <c r="K248" s="178"/>
      <c r="L248" s="411"/>
      <c r="M248" s="411"/>
      <c r="N248" s="412"/>
      <c r="O248" s="407"/>
      <c r="P248" s="407"/>
      <c r="Q248" s="407"/>
      <c r="R248" s="134"/>
      <c r="T248" s="164" t="s">
        <v>26</v>
      </c>
      <c r="U248" s="47" t="s">
        <v>64</v>
      </c>
      <c r="V248" s="39"/>
      <c r="W248" s="165">
        <f aca="true" t="shared" si="32" ref="W248:W254">V248*K248</f>
        <v>0</v>
      </c>
      <c r="X248" s="165">
        <v>0.0075</v>
      </c>
      <c r="Y248" s="165">
        <f aca="true" t="shared" si="33" ref="Y248:Y254">X248*K248</f>
        <v>0</v>
      </c>
      <c r="Z248" s="165">
        <v>0</v>
      </c>
      <c r="AA248" s="166">
        <f aca="true" t="shared" si="34" ref="AA248:AA254">Z248*K248</f>
        <v>0</v>
      </c>
      <c r="AR248" s="22" t="s">
        <v>195</v>
      </c>
      <c r="AT248" s="22" t="s">
        <v>194</v>
      </c>
      <c r="AU248" s="22" t="s">
        <v>141</v>
      </c>
      <c r="AY248" s="22" t="s">
        <v>180</v>
      </c>
      <c r="BE248" s="108">
        <f aca="true" t="shared" si="35" ref="BE248:BE254">IF(U248="základní",N248,0)</f>
        <v>0</v>
      </c>
      <c r="BF248" s="108">
        <f aca="true" t="shared" si="36" ref="BF248:BF254">IF(U248="snížená",N248,0)</f>
        <v>0</v>
      </c>
      <c r="BG248" s="108">
        <f aca="true" t="shared" si="37" ref="BG248:BG254">IF(U248="zákl. přenesená",N248,0)</f>
        <v>0</v>
      </c>
      <c r="BH248" s="108">
        <f aca="true" t="shared" si="38" ref="BH248:BH254">IF(U248="sníž. přenesená",N248,0)</f>
        <v>0</v>
      </c>
      <c r="BI248" s="108">
        <f aca="true" t="shared" si="39" ref="BI248:BI254">IF(U248="nulová",N248,0)</f>
        <v>0</v>
      </c>
      <c r="BJ248" s="22" t="s">
        <v>107</v>
      </c>
      <c r="BK248" s="108">
        <f aca="true" t="shared" si="40" ref="BK248:BK254">ROUND(L248*K248,2)</f>
        <v>0</v>
      </c>
      <c r="BL248" s="22" t="s">
        <v>184</v>
      </c>
      <c r="BM248" s="22" t="s">
        <v>282</v>
      </c>
    </row>
    <row r="249" spans="2:65" s="1" customFormat="1" ht="25.5" customHeight="1">
      <c r="B249" s="131"/>
      <c r="C249" s="175"/>
      <c r="D249" s="175"/>
      <c r="E249" s="176"/>
      <c r="F249" s="410"/>
      <c r="G249" s="410"/>
      <c r="H249" s="410"/>
      <c r="I249" s="410"/>
      <c r="J249" s="177"/>
      <c r="K249" s="178"/>
      <c r="L249" s="411"/>
      <c r="M249" s="411"/>
      <c r="N249" s="412"/>
      <c r="O249" s="407"/>
      <c r="P249" s="407"/>
      <c r="Q249" s="407"/>
      <c r="R249" s="134"/>
      <c r="T249" s="164" t="s">
        <v>26</v>
      </c>
      <c r="U249" s="47" t="s">
        <v>64</v>
      </c>
      <c r="V249" s="39"/>
      <c r="W249" s="165">
        <f t="shared" si="32"/>
        <v>0</v>
      </c>
      <c r="X249" s="165">
        <v>0.01</v>
      </c>
      <c r="Y249" s="165">
        <f t="shared" si="33"/>
        <v>0</v>
      </c>
      <c r="Z249" s="165">
        <v>0</v>
      </c>
      <c r="AA249" s="166">
        <f t="shared" si="34"/>
        <v>0</v>
      </c>
      <c r="AR249" s="22" t="s">
        <v>195</v>
      </c>
      <c r="AT249" s="22" t="s">
        <v>194</v>
      </c>
      <c r="AU249" s="22" t="s">
        <v>141</v>
      </c>
      <c r="AY249" s="22" t="s">
        <v>180</v>
      </c>
      <c r="BE249" s="108">
        <f t="shared" si="35"/>
        <v>0</v>
      </c>
      <c r="BF249" s="108">
        <f t="shared" si="36"/>
        <v>0</v>
      </c>
      <c r="BG249" s="108">
        <f t="shared" si="37"/>
        <v>0</v>
      </c>
      <c r="BH249" s="108">
        <f t="shared" si="38"/>
        <v>0</v>
      </c>
      <c r="BI249" s="108">
        <f t="shared" si="39"/>
        <v>0</v>
      </c>
      <c r="BJ249" s="22" t="s">
        <v>107</v>
      </c>
      <c r="BK249" s="108">
        <f t="shared" si="40"/>
        <v>0</v>
      </c>
      <c r="BL249" s="22" t="s">
        <v>184</v>
      </c>
      <c r="BM249" s="22" t="s">
        <v>284</v>
      </c>
    </row>
    <row r="250" spans="2:65" s="1" customFormat="1" ht="16.5" customHeight="1">
      <c r="B250" s="131"/>
      <c r="C250" s="160"/>
      <c r="D250" s="160"/>
      <c r="E250" s="161"/>
      <c r="F250" s="405"/>
      <c r="G250" s="405"/>
      <c r="H250" s="405"/>
      <c r="I250" s="405"/>
      <c r="J250" s="162"/>
      <c r="K250" s="163"/>
      <c r="L250" s="406"/>
      <c r="M250" s="406"/>
      <c r="N250" s="407"/>
      <c r="O250" s="407"/>
      <c r="P250" s="407"/>
      <c r="Q250" s="407"/>
      <c r="R250" s="134"/>
      <c r="T250" s="164" t="s">
        <v>26</v>
      </c>
      <c r="U250" s="47" t="s">
        <v>64</v>
      </c>
      <c r="V250" s="39"/>
      <c r="W250" s="165">
        <f t="shared" si="32"/>
        <v>0</v>
      </c>
      <c r="X250" s="165">
        <v>0</v>
      </c>
      <c r="Y250" s="165">
        <f t="shared" si="33"/>
        <v>0</v>
      </c>
      <c r="Z250" s="165">
        <v>0</v>
      </c>
      <c r="AA250" s="166">
        <f t="shared" si="34"/>
        <v>0</v>
      </c>
      <c r="AR250" s="22" t="s">
        <v>184</v>
      </c>
      <c r="AT250" s="22" t="s">
        <v>182</v>
      </c>
      <c r="AU250" s="22" t="s">
        <v>141</v>
      </c>
      <c r="AY250" s="22" t="s">
        <v>180</v>
      </c>
      <c r="BE250" s="108">
        <f t="shared" si="35"/>
        <v>0</v>
      </c>
      <c r="BF250" s="108">
        <f t="shared" si="36"/>
        <v>0</v>
      </c>
      <c r="BG250" s="108">
        <f t="shared" si="37"/>
        <v>0</v>
      </c>
      <c r="BH250" s="108">
        <f t="shared" si="38"/>
        <v>0</v>
      </c>
      <c r="BI250" s="108">
        <f t="shared" si="39"/>
        <v>0</v>
      </c>
      <c r="BJ250" s="22" t="s">
        <v>107</v>
      </c>
      <c r="BK250" s="108">
        <f t="shared" si="40"/>
        <v>0</v>
      </c>
      <c r="BL250" s="22" t="s">
        <v>184</v>
      </c>
      <c r="BM250" s="22" t="s">
        <v>286</v>
      </c>
    </row>
    <row r="251" spans="2:65" s="1" customFormat="1" ht="16.5" customHeight="1">
      <c r="B251" s="131"/>
      <c r="C251" s="160"/>
      <c r="D251" s="160"/>
      <c r="E251" s="161"/>
      <c r="F251" s="405"/>
      <c r="G251" s="405"/>
      <c r="H251" s="405"/>
      <c r="I251" s="405"/>
      <c r="J251" s="162"/>
      <c r="K251" s="163"/>
      <c r="L251" s="406"/>
      <c r="M251" s="406"/>
      <c r="N251" s="407"/>
      <c r="O251" s="407"/>
      <c r="P251" s="407"/>
      <c r="Q251" s="407"/>
      <c r="R251" s="134"/>
      <c r="T251" s="164" t="s">
        <v>26</v>
      </c>
      <c r="U251" s="47" t="s">
        <v>64</v>
      </c>
      <c r="V251" s="39"/>
      <c r="W251" s="165">
        <f t="shared" si="32"/>
        <v>0</v>
      </c>
      <c r="X251" s="165">
        <v>0</v>
      </c>
      <c r="Y251" s="165">
        <f t="shared" si="33"/>
        <v>0</v>
      </c>
      <c r="Z251" s="165">
        <v>0</v>
      </c>
      <c r="AA251" s="166">
        <f t="shared" si="34"/>
        <v>0</v>
      </c>
      <c r="AR251" s="22" t="s">
        <v>184</v>
      </c>
      <c r="AT251" s="22" t="s">
        <v>182</v>
      </c>
      <c r="AU251" s="22" t="s">
        <v>141</v>
      </c>
      <c r="AY251" s="22" t="s">
        <v>180</v>
      </c>
      <c r="BE251" s="108">
        <f t="shared" si="35"/>
        <v>0</v>
      </c>
      <c r="BF251" s="108">
        <f t="shared" si="36"/>
        <v>0</v>
      </c>
      <c r="BG251" s="108">
        <f t="shared" si="37"/>
        <v>0</v>
      </c>
      <c r="BH251" s="108">
        <f t="shared" si="38"/>
        <v>0</v>
      </c>
      <c r="BI251" s="108">
        <f t="shared" si="39"/>
        <v>0</v>
      </c>
      <c r="BJ251" s="22" t="s">
        <v>107</v>
      </c>
      <c r="BK251" s="108">
        <f t="shared" si="40"/>
        <v>0</v>
      </c>
      <c r="BL251" s="22" t="s">
        <v>184</v>
      </c>
      <c r="BM251" s="22" t="s">
        <v>288</v>
      </c>
    </row>
    <row r="252" spans="2:65" s="1" customFormat="1" ht="25.5" customHeight="1">
      <c r="B252" s="131"/>
      <c r="C252" s="160"/>
      <c r="D252" s="160"/>
      <c r="E252" s="161"/>
      <c r="F252" s="405"/>
      <c r="G252" s="405"/>
      <c r="H252" s="405"/>
      <c r="I252" s="405"/>
      <c r="J252" s="162"/>
      <c r="K252" s="163"/>
      <c r="L252" s="406"/>
      <c r="M252" s="406"/>
      <c r="N252" s="407"/>
      <c r="O252" s="407"/>
      <c r="P252" s="407"/>
      <c r="Q252" s="407"/>
      <c r="R252" s="134"/>
      <c r="T252" s="164" t="s">
        <v>26</v>
      </c>
      <c r="U252" s="47" t="s">
        <v>64</v>
      </c>
      <c r="V252" s="39"/>
      <c r="W252" s="165">
        <f t="shared" si="32"/>
        <v>0</v>
      </c>
      <c r="X252" s="165">
        <v>0</v>
      </c>
      <c r="Y252" s="165">
        <f t="shared" si="33"/>
        <v>0</v>
      </c>
      <c r="Z252" s="165">
        <v>0</v>
      </c>
      <c r="AA252" s="166">
        <f t="shared" si="34"/>
        <v>0</v>
      </c>
      <c r="AR252" s="22" t="s">
        <v>184</v>
      </c>
      <c r="AT252" s="22" t="s">
        <v>182</v>
      </c>
      <c r="AU252" s="22" t="s">
        <v>141</v>
      </c>
      <c r="AY252" s="22" t="s">
        <v>180</v>
      </c>
      <c r="BE252" s="108">
        <f t="shared" si="35"/>
        <v>0</v>
      </c>
      <c r="BF252" s="108">
        <f t="shared" si="36"/>
        <v>0</v>
      </c>
      <c r="BG252" s="108">
        <f t="shared" si="37"/>
        <v>0</v>
      </c>
      <c r="BH252" s="108">
        <f t="shared" si="38"/>
        <v>0</v>
      </c>
      <c r="BI252" s="108">
        <f t="shared" si="39"/>
        <v>0</v>
      </c>
      <c r="BJ252" s="22" t="s">
        <v>107</v>
      </c>
      <c r="BK252" s="108">
        <f t="shared" si="40"/>
        <v>0</v>
      </c>
      <c r="BL252" s="22" t="s">
        <v>184</v>
      </c>
      <c r="BM252" s="22" t="s">
        <v>290</v>
      </c>
    </row>
    <row r="253" spans="2:65" s="1" customFormat="1" ht="16.5" customHeight="1">
      <c r="B253" s="131"/>
      <c r="C253" s="160"/>
      <c r="D253" s="160"/>
      <c r="E253" s="161"/>
      <c r="F253" s="405"/>
      <c r="G253" s="405"/>
      <c r="H253" s="405"/>
      <c r="I253" s="405"/>
      <c r="J253" s="162"/>
      <c r="K253" s="163"/>
      <c r="L253" s="406"/>
      <c r="M253" s="406"/>
      <c r="N253" s="407"/>
      <c r="O253" s="407"/>
      <c r="P253" s="407"/>
      <c r="Q253" s="407"/>
      <c r="R253" s="134"/>
      <c r="T253" s="164" t="s">
        <v>26</v>
      </c>
      <c r="U253" s="47" t="s">
        <v>64</v>
      </c>
      <c r="V253" s="39"/>
      <c r="W253" s="165">
        <f t="shared" si="32"/>
        <v>0</v>
      </c>
      <c r="X253" s="165">
        <v>0</v>
      </c>
      <c r="Y253" s="165">
        <f t="shared" si="33"/>
        <v>0</v>
      </c>
      <c r="Z253" s="165">
        <v>0</v>
      </c>
      <c r="AA253" s="166">
        <f t="shared" si="34"/>
        <v>0</v>
      </c>
      <c r="AR253" s="22" t="s">
        <v>184</v>
      </c>
      <c r="AT253" s="22" t="s">
        <v>182</v>
      </c>
      <c r="AU253" s="22" t="s">
        <v>141</v>
      </c>
      <c r="AY253" s="22" t="s">
        <v>180</v>
      </c>
      <c r="BE253" s="108">
        <f t="shared" si="35"/>
        <v>0</v>
      </c>
      <c r="BF253" s="108">
        <f t="shared" si="36"/>
        <v>0</v>
      </c>
      <c r="BG253" s="108">
        <f t="shared" si="37"/>
        <v>0</v>
      </c>
      <c r="BH253" s="108">
        <f t="shared" si="38"/>
        <v>0</v>
      </c>
      <c r="BI253" s="108">
        <f t="shared" si="39"/>
        <v>0</v>
      </c>
      <c r="BJ253" s="22" t="s">
        <v>107</v>
      </c>
      <c r="BK253" s="108">
        <f t="shared" si="40"/>
        <v>0</v>
      </c>
      <c r="BL253" s="22" t="s">
        <v>184</v>
      </c>
      <c r="BM253" s="22" t="s">
        <v>292</v>
      </c>
    </row>
    <row r="254" spans="2:65" s="1" customFormat="1" ht="25.5" customHeight="1">
      <c r="B254" s="131"/>
      <c r="C254" s="160"/>
      <c r="D254" s="160"/>
      <c r="E254" s="161"/>
      <c r="F254" s="405"/>
      <c r="G254" s="405"/>
      <c r="H254" s="405"/>
      <c r="I254" s="405"/>
      <c r="J254" s="162"/>
      <c r="K254" s="163"/>
      <c r="L254" s="406"/>
      <c r="M254" s="406"/>
      <c r="N254" s="407"/>
      <c r="O254" s="407"/>
      <c r="P254" s="407"/>
      <c r="Q254" s="407"/>
      <c r="R254" s="134"/>
      <c r="T254" s="164" t="s">
        <v>26</v>
      </c>
      <c r="U254" s="47" t="s">
        <v>64</v>
      </c>
      <c r="V254" s="39"/>
      <c r="W254" s="165">
        <f t="shared" si="32"/>
        <v>0</v>
      </c>
      <c r="X254" s="165">
        <v>0</v>
      </c>
      <c r="Y254" s="165">
        <f t="shared" si="33"/>
        <v>0</v>
      </c>
      <c r="Z254" s="165">
        <v>0</v>
      </c>
      <c r="AA254" s="166">
        <f t="shared" si="34"/>
        <v>0</v>
      </c>
      <c r="AR254" s="22" t="s">
        <v>184</v>
      </c>
      <c r="AT254" s="22" t="s">
        <v>182</v>
      </c>
      <c r="AU254" s="22" t="s">
        <v>141</v>
      </c>
      <c r="AY254" s="22" t="s">
        <v>180</v>
      </c>
      <c r="BE254" s="108">
        <f t="shared" si="35"/>
        <v>0</v>
      </c>
      <c r="BF254" s="108">
        <f t="shared" si="36"/>
        <v>0</v>
      </c>
      <c r="BG254" s="108">
        <f t="shared" si="37"/>
        <v>0</v>
      </c>
      <c r="BH254" s="108">
        <f t="shared" si="38"/>
        <v>0</v>
      </c>
      <c r="BI254" s="108">
        <f t="shared" si="39"/>
        <v>0</v>
      </c>
      <c r="BJ254" s="22" t="s">
        <v>107</v>
      </c>
      <c r="BK254" s="108">
        <f t="shared" si="40"/>
        <v>0</v>
      </c>
      <c r="BL254" s="22" t="s">
        <v>184</v>
      </c>
      <c r="BM254" s="22" t="s">
        <v>294</v>
      </c>
    </row>
    <row r="255" spans="2:63" s="1" customFormat="1" ht="49.5" customHeight="1">
      <c r="B255" s="38"/>
      <c r="C255" s="39"/>
      <c r="D255" s="151" t="s">
        <v>295</v>
      </c>
      <c r="E255" s="39"/>
      <c r="F255" s="39"/>
      <c r="G255" s="39"/>
      <c r="H255" s="39"/>
      <c r="I255" s="39"/>
      <c r="J255" s="39"/>
      <c r="K255" s="39"/>
      <c r="L255" s="39"/>
      <c r="M255" s="39"/>
      <c r="N255" s="423">
        <f>BK255</f>
        <v>0</v>
      </c>
      <c r="O255" s="424"/>
      <c r="P255" s="424"/>
      <c r="Q255" s="424"/>
      <c r="R255" s="40"/>
      <c r="T255" s="202"/>
      <c r="U255" s="59"/>
      <c r="V255" s="59"/>
      <c r="W255" s="59"/>
      <c r="X255" s="59"/>
      <c r="Y255" s="59"/>
      <c r="Z255" s="59"/>
      <c r="AA255" s="61"/>
      <c r="AT255" s="22" t="s">
        <v>98</v>
      </c>
      <c r="AU255" s="22" t="s">
        <v>99</v>
      </c>
      <c r="AY255" s="22" t="s">
        <v>296</v>
      </c>
      <c r="BK255" s="108">
        <v>0</v>
      </c>
    </row>
    <row r="256" spans="2:18" s="1" customFormat="1" ht="6.75" customHeight="1">
      <c r="B256" s="6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4"/>
    </row>
  </sheetData>
  <sheetProtection/>
  <mergeCells count="315">
    <mergeCell ref="F252:I252"/>
    <mergeCell ref="L252:M252"/>
    <mergeCell ref="N252:Q252"/>
    <mergeCell ref="F253:I253"/>
    <mergeCell ref="L253:M253"/>
    <mergeCell ref="N253:Q253"/>
    <mergeCell ref="N159:Q159"/>
    <mergeCell ref="N169:Q169"/>
    <mergeCell ref="N219:Q219"/>
    <mergeCell ref="F251:I251"/>
    <mergeCell ref="L251:M251"/>
    <mergeCell ref="N251:Q251"/>
    <mergeCell ref="F248:I248"/>
    <mergeCell ref="L248:M248"/>
    <mergeCell ref="F250:I250"/>
    <mergeCell ref="L250:M250"/>
    <mergeCell ref="N255:Q255"/>
    <mergeCell ref="H1:K1"/>
    <mergeCell ref="S2:AC2"/>
    <mergeCell ref="F254:I254"/>
    <mergeCell ref="L254:M254"/>
    <mergeCell ref="N254:Q254"/>
    <mergeCell ref="N121:Q121"/>
    <mergeCell ref="N122:Q122"/>
    <mergeCell ref="N123:Q123"/>
    <mergeCell ref="N128:Q128"/>
    <mergeCell ref="N250:Q250"/>
    <mergeCell ref="F243:I243"/>
    <mergeCell ref="F244:I244"/>
    <mergeCell ref="F245:I245"/>
    <mergeCell ref="L245:M245"/>
    <mergeCell ref="N245:Q245"/>
    <mergeCell ref="F246:I246"/>
    <mergeCell ref="L246:M246"/>
    <mergeCell ref="F242:I242"/>
    <mergeCell ref="N248:Q248"/>
    <mergeCell ref="F249:I249"/>
    <mergeCell ref="L249:M249"/>
    <mergeCell ref="N249:Q249"/>
    <mergeCell ref="N246:Q246"/>
    <mergeCell ref="F247:I247"/>
    <mergeCell ref="F238:I238"/>
    <mergeCell ref="F239:I239"/>
    <mergeCell ref="F240:I240"/>
    <mergeCell ref="F241:I241"/>
    <mergeCell ref="F234:I234"/>
    <mergeCell ref="F235:I235"/>
    <mergeCell ref="F236:I236"/>
    <mergeCell ref="F237:I237"/>
    <mergeCell ref="F232:I232"/>
    <mergeCell ref="F233:I233"/>
    <mergeCell ref="L233:M233"/>
    <mergeCell ref="N233:Q233"/>
    <mergeCell ref="F230:I230"/>
    <mergeCell ref="L230:M230"/>
    <mergeCell ref="N230:Q230"/>
    <mergeCell ref="F231:I231"/>
    <mergeCell ref="F226:I226"/>
    <mergeCell ref="F227:I227"/>
    <mergeCell ref="F228:I228"/>
    <mergeCell ref="F229:I229"/>
    <mergeCell ref="F222:I222"/>
    <mergeCell ref="F223:I223"/>
    <mergeCell ref="F224:I224"/>
    <mergeCell ref="F225:I225"/>
    <mergeCell ref="F220:I220"/>
    <mergeCell ref="L220:M220"/>
    <mergeCell ref="N220:Q220"/>
    <mergeCell ref="F221:I221"/>
    <mergeCell ref="F217:I217"/>
    <mergeCell ref="L217:M217"/>
    <mergeCell ref="N217:Q217"/>
    <mergeCell ref="F218:I218"/>
    <mergeCell ref="L218:M218"/>
    <mergeCell ref="N218:Q218"/>
    <mergeCell ref="N215:Q215"/>
    <mergeCell ref="F216:I216"/>
    <mergeCell ref="L216:M216"/>
    <mergeCell ref="N216:Q216"/>
    <mergeCell ref="F213:I213"/>
    <mergeCell ref="F214:I214"/>
    <mergeCell ref="F215:I215"/>
    <mergeCell ref="L215:M215"/>
    <mergeCell ref="N209:Q209"/>
    <mergeCell ref="F210:I210"/>
    <mergeCell ref="F211:I211"/>
    <mergeCell ref="F212:I212"/>
    <mergeCell ref="F207:I207"/>
    <mergeCell ref="F208:I208"/>
    <mergeCell ref="F209:I209"/>
    <mergeCell ref="L209:M209"/>
    <mergeCell ref="F203:I203"/>
    <mergeCell ref="F204:I204"/>
    <mergeCell ref="F205:I205"/>
    <mergeCell ref="F206:I206"/>
    <mergeCell ref="L200:M200"/>
    <mergeCell ref="N200:Q200"/>
    <mergeCell ref="F201:I201"/>
    <mergeCell ref="F202:I202"/>
    <mergeCell ref="F197:I197"/>
    <mergeCell ref="F198:I198"/>
    <mergeCell ref="F199:I199"/>
    <mergeCell ref="F200:I200"/>
    <mergeCell ref="F193:I193"/>
    <mergeCell ref="F194:I194"/>
    <mergeCell ref="F195:I195"/>
    <mergeCell ref="F196:I196"/>
    <mergeCell ref="F189:I189"/>
    <mergeCell ref="F190:I190"/>
    <mergeCell ref="F191:I191"/>
    <mergeCell ref="F192:I192"/>
    <mergeCell ref="F187:I187"/>
    <mergeCell ref="F188:I188"/>
    <mergeCell ref="L188:M188"/>
    <mergeCell ref="N188:Q188"/>
    <mergeCell ref="F183:I183"/>
    <mergeCell ref="F184:I184"/>
    <mergeCell ref="F185:I185"/>
    <mergeCell ref="F186:I186"/>
    <mergeCell ref="F179:I179"/>
    <mergeCell ref="F180:I180"/>
    <mergeCell ref="F181:I181"/>
    <mergeCell ref="F182:I182"/>
    <mergeCell ref="F175:I175"/>
    <mergeCell ref="F176:I176"/>
    <mergeCell ref="F177:I177"/>
    <mergeCell ref="F178:I178"/>
    <mergeCell ref="F171:I171"/>
    <mergeCell ref="F172:I172"/>
    <mergeCell ref="F173:I173"/>
    <mergeCell ref="F174:I174"/>
    <mergeCell ref="F168:I168"/>
    <mergeCell ref="L168:M168"/>
    <mergeCell ref="N168:Q168"/>
    <mergeCell ref="F170:I170"/>
    <mergeCell ref="L170:M170"/>
    <mergeCell ref="N170:Q170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F143:I143"/>
    <mergeCell ref="L143:M143"/>
    <mergeCell ref="N143:Q143"/>
    <mergeCell ref="F144:I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F138:I138"/>
    <mergeCell ref="L138:M138"/>
    <mergeCell ref="N138:Q138"/>
    <mergeCell ref="N135:Q135"/>
    <mergeCell ref="F136:I136"/>
    <mergeCell ref="L136:M136"/>
    <mergeCell ref="N136:Q136"/>
    <mergeCell ref="F133:I133"/>
    <mergeCell ref="F134:I134"/>
    <mergeCell ref="F135:I135"/>
    <mergeCell ref="L135:M135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M117:Q117"/>
    <mergeCell ref="M118:Q118"/>
    <mergeCell ref="F120:I120"/>
    <mergeCell ref="L120:M120"/>
    <mergeCell ref="N120:Q120"/>
    <mergeCell ref="C110:Q110"/>
    <mergeCell ref="F112:P112"/>
    <mergeCell ref="F113:P113"/>
    <mergeCell ref="M115:P115"/>
    <mergeCell ref="D101:H101"/>
    <mergeCell ref="N101:Q101"/>
    <mergeCell ref="N102:Q102"/>
    <mergeCell ref="L104:Q104"/>
    <mergeCell ref="D99:H99"/>
    <mergeCell ref="N99:Q99"/>
    <mergeCell ref="D100:H100"/>
    <mergeCell ref="N100:Q100"/>
    <mergeCell ref="D97:H97"/>
    <mergeCell ref="N97:Q97"/>
    <mergeCell ref="D98:H98"/>
    <mergeCell ref="N98:Q98"/>
    <mergeCell ref="N92:Q92"/>
    <mergeCell ref="N93:Q93"/>
    <mergeCell ref="N94:Q94"/>
    <mergeCell ref="N96:Q96"/>
    <mergeCell ref="N88:Q88"/>
    <mergeCell ref="N89:Q89"/>
    <mergeCell ref="N90:Q90"/>
    <mergeCell ref="N91:Q91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2"/>
  <sheetViews>
    <sheetView showGridLines="0" zoomScalePageLayoutView="0" workbookViewId="0" topLeftCell="A1">
      <pane ySplit="1" topLeftCell="BM112" activePane="bottomLeft" state="frozen"/>
      <selection pane="topLeft" activeCell="A1" sqref="A1"/>
      <selection pane="bottomLeft" activeCell="L121" sqref="L1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22</v>
      </c>
      <c r="E1" s="15"/>
      <c r="F1" s="17" t="s">
        <v>136</v>
      </c>
      <c r="G1" s="17"/>
      <c r="H1" s="425" t="s">
        <v>137</v>
      </c>
      <c r="I1" s="425"/>
      <c r="J1" s="425"/>
      <c r="K1" s="425"/>
      <c r="L1" s="17" t="s">
        <v>138</v>
      </c>
      <c r="M1" s="15"/>
      <c r="N1" s="15"/>
      <c r="O1" s="16" t="s">
        <v>139</v>
      </c>
      <c r="P1" s="15"/>
      <c r="Q1" s="15"/>
      <c r="R1" s="15"/>
      <c r="S1" s="17" t="s">
        <v>140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359" t="s">
        <v>28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S2" s="349" t="s">
        <v>29</v>
      </c>
      <c r="T2" s="350"/>
      <c r="U2" s="350"/>
      <c r="V2" s="350"/>
      <c r="W2" s="350"/>
      <c r="X2" s="350"/>
      <c r="Y2" s="350"/>
      <c r="Z2" s="350"/>
      <c r="AA2" s="350"/>
      <c r="AB2" s="350"/>
      <c r="AC2" s="350"/>
      <c r="AT2" s="22" t="s">
        <v>111</v>
      </c>
    </row>
    <row r="3" spans="2:46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141</v>
      </c>
    </row>
    <row r="4" spans="2:46" ht="36.75" customHeight="1">
      <c r="B4" s="26"/>
      <c r="C4" s="361" t="s">
        <v>142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27"/>
      <c r="T4" s="21" t="s">
        <v>34</v>
      </c>
      <c r="AT4" s="22" t="s">
        <v>27</v>
      </c>
    </row>
    <row r="5" spans="2:18" ht="6.7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4.75" customHeight="1">
      <c r="B6" s="26"/>
      <c r="C6" s="29"/>
      <c r="D6" s="33" t="s">
        <v>40</v>
      </c>
      <c r="E6" s="29"/>
      <c r="F6" s="384" t="str">
        <f>'Rekapitulace stavby'!K6</f>
        <v>Komunitní centrum Hloubětínská 55 - INTERIÉR</v>
      </c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29"/>
      <c r="R6" s="27"/>
    </row>
    <row r="7" spans="2:18" s="1" customFormat="1" ht="32.25" customHeight="1">
      <c r="B7" s="38"/>
      <c r="C7" s="39"/>
      <c r="D7" s="32" t="s">
        <v>143</v>
      </c>
      <c r="E7" s="39"/>
      <c r="F7" s="367" t="s">
        <v>297</v>
      </c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9"/>
      <c r="R7" s="40"/>
    </row>
    <row r="8" spans="2:18" s="1" customFormat="1" ht="14.25" customHeight="1">
      <c r="B8" s="38"/>
      <c r="C8" s="39"/>
      <c r="D8" s="33" t="s">
        <v>42</v>
      </c>
      <c r="E8" s="39"/>
      <c r="F8" s="31" t="s">
        <v>26</v>
      </c>
      <c r="G8" s="39"/>
      <c r="H8" s="39"/>
      <c r="I8" s="39"/>
      <c r="J8" s="39"/>
      <c r="K8" s="39"/>
      <c r="L8" s="39"/>
      <c r="M8" s="33" t="s">
        <v>43</v>
      </c>
      <c r="N8" s="39"/>
      <c r="O8" s="31" t="s">
        <v>26</v>
      </c>
      <c r="P8" s="39"/>
      <c r="Q8" s="39"/>
      <c r="R8" s="40"/>
    </row>
    <row r="9" spans="2:18" s="1" customFormat="1" ht="14.25" customHeight="1">
      <c r="B9" s="38"/>
      <c r="C9" s="39"/>
      <c r="D9" s="33" t="s">
        <v>44</v>
      </c>
      <c r="E9" s="39"/>
      <c r="F9" s="31" t="s">
        <v>45</v>
      </c>
      <c r="G9" s="39"/>
      <c r="H9" s="39"/>
      <c r="I9" s="39"/>
      <c r="J9" s="39"/>
      <c r="K9" s="39"/>
      <c r="L9" s="39"/>
      <c r="M9" s="33" t="s">
        <v>46</v>
      </c>
      <c r="N9" s="39"/>
      <c r="O9" s="387" t="str">
        <f>'Rekapitulace stavby'!AN8</f>
        <v>18. 4. 2018</v>
      </c>
      <c r="P9" s="388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48</v>
      </c>
      <c r="E11" s="39"/>
      <c r="F11" s="39"/>
      <c r="G11" s="39"/>
      <c r="H11" s="39"/>
      <c r="I11" s="39"/>
      <c r="J11" s="39"/>
      <c r="K11" s="39"/>
      <c r="L11" s="39"/>
      <c r="M11" s="33" t="s">
        <v>49</v>
      </c>
      <c r="N11" s="39"/>
      <c r="O11" s="365" t="s">
        <v>26</v>
      </c>
      <c r="P11" s="365"/>
      <c r="Q11" s="39"/>
      <c r="R11" s="40"/>
    </row>
    <row r="12" spans="2:18" s="1" customFormat="1" ht="18" customHeight="1">
      <c r="B12" s="38"/>
      <c r="C12" s="39"/>
      <c r="D12" s="39"/>
      <c r="E12" s="31" t="s">
        <v>50</v>
      </c>
      <c r="F12" s="39"/>
      <c r="G12" s="39"/>
      <c r="H12" s="39"/>
      <c r="I12" s="39"/>
      <c r="J12" s="39"/>
      <c r="K12" s="39"/>
      <c r="L12" s="39"/>
      <c r="M12" s="33" t="s">
        <v>51</v>
      </c>
      <c r="N12" s="39"/>
      <c r="O12" s="365" t="s">
        <v>26</v>
      </c>
      <c r="P12" s="365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52</v>
      </c>
      <c r="E14" s="39"/>
      <c r="F14" s="39"/>
      <c r="G14" s="39"/>
      <c r="H14" s="39"/>
      <c r="I14" s="39"/>
      <c r="J14" s="39"/>
      <c r="K14" s="39"/>
      <c r="L14" s="39"/>
      <c r="M14" s="33" t="s">
        <v>49</v>
      </c>
      <c r="N14" s="39"/>
      <c r="O14" s="389" t="str">
        <f>IF('Rekapitulace stavby'!AN13="","",'Rekapitulace stavby'!AN13)</f>
        <v>Vyplň údaj</v>
      </c>
      <c r="P14" s="365"/>
      <c r="Q14" s="39"/>
      <c r="R14" s="40"/>
    </row>
    <row r="15" spans="2:18" s="1" customFormat="1" ht="18" customHeight="1">
      <c r="B15" s="38"/>
      <c r="C15" s="39"/>
      <c r="D15" s="39"/>
      <c r="E15" s="389" t="str">
        <f>IF('Rekapitulace stavby'!E14="","",'Rekapitulace stavby'!E14)</f>
        <v>Vyplň údaj</v>
      </c>
      <c r="F15" s="390"/>
      <c r="G15" s="390"/>
      <c r="H15" s="390"/>
      <c r="I15" s="390"/>
      <c r="J15" s="390"/>
      <c r="K15" s="390"/>
      <c r="L15" s="390"/>
      <c r="M15" s="33" t="s">
        <v>51</v>
      </c>
      <c r="N15" s="39"/>
      <c r="O15" s="389" t="str">
        <f>IF('Rekapitulace stavby'!AN14="","",'Rekapitulace stavby'!AN14)</f>
        <v>Vyplň údaj</v>
      </c>
      <c r="P15" s="365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54</v>
      </c>
      <c r="E17" s="39"/>
      <c r="F17" s="39"/>
      <c r="G17" s="39"/>
      <c r="H17" s="39"/>
      <c r="I17" s="39"/>
      <c r="J17" s="39"/>
      <c r="K17" s="39"/>
      <c r="L17" s="39"/>
      <c r="M17" s="33" t="s">
        <v>49</v>
      </c>
      <c r="N17" s="39"/>
      <c r="O17" s="365" t="s">
        <v>26</v>
      </c>
      <c r="P17" s="365"/>
      <c r="Q17" s="39"/>
      <c r="R17" s="40"/>
    </row>
    <row r="18" spans="2:18" s="1" customFormat="1" ht="18" customHeight="1">
      <c r="B18" s="38"/>
      <c r="C18" s="39"/>
      <c r="D18" s="39"/>
      <c r="E18" s="31" t="s">
        <v>55</v>
      </c>
      <c r="F18" s="39"/>
      <c r="G18" s="39"/>
      <c r="H18" s="39"/>
      <c r="I18" s="39"/>
      <c r="J18" s="39"/>
      <c r="K18" s="39"/>
      <c r="L18" s="39"/>
      <c r="M18" s="33" t="s">
        <v>51</v>
      </c>
      <c r="N18" s="39"/>
      <c r="O18" s="365" t="s">
        <v>26</v>
      </c>
      <c r="P18" s="365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57</v>
      </c>
      <c r="E20" s="39"/>
      <c r="F20" s="39"/>
      <c r="G20" s="39"/>
      <c r="H20" s="39"/>
      <c r="I20" s="39"/>
      <c r="J20" s="39"/>
      <c r="K20" s="39"/>
      <c r="L20" s="39"/>
      <c r="M20" s="33" t="s">
        <v>49</v>
      </c>
      <c r="N20" s="39"/>
      <c r="O20" s="365" t="s">
        <v>26</v>
      </c>
      <c r="P20" s="365"/>
      <c r="Q20" s="39"/>
      <c r="R20" s="40"/>
    </row>
    <row r="21" spans="2:18" s="1" customFormat="1" ht="18" customHeight="1">
      <c r="B21" s="38"/>
      <c r="C21" s="39"/>
      <c r="D21" s="39"/>
      <c r="E21" s="31" t="s">
        <v>58</v>
      </c>
      <c r="F21" s="39"/>
      <c r="G21" s="39"/>
      <c r="H21" s="39"/>
      <c r="I21" s="39"/>
      <c r="J21" s="39"/>
      <c r="K21" s="39"/>
      <c r="L21" s="39"/>
      <c r="M21" s="33" t="s">
        <v>51</v>
      </c>
      <c r="N21" s="39"/>
      <c r="O21" s="365" t="s">
        <v>26</v>
      </c>
      <c r="P21" s="365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59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370" t="s">
        <v>26</v>
      </c>
      <c r="F24" s="370"/>
      <c r="G24" s="370"/>
      <c r="H24" s="370"/>
      <c r="I24" s="370"/>
      <c r="J24" s="370"/>
      <c r="K24" s="370"/>
      <c r="L24" s="370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145</v>
      </c>
      <c r="E27" s="39"/>
      <c r="F27" s="39"/>
      <c r="G27" s="39"/>
      <c r="H27" s="39"/>
      <c r="I27" s="39"/>
      <c r="J27" s="39"/>
      <c r="K27" s="39"/>
      <c r="L27" s="39"/>
      <c r="M27" s="371">
        <f>N88</f>
        <v>500</v>
      </c>
      <c r="N27" s="371"/>
      <c r="O27" s="371"/>
      <c r="P27" s="371"/>
      <c r="Q27" s="39"/>
      <c r="R27" s="40"/>
    </row>
    <row r="28" spans="2:18" s="1" customFormat="1" ht="14.25" customHeight="1">
      <c r="B28" s="38"/>
      <c r="C28" s="39"/>
      <c r="D28" s="37" t="s">
        <v>130</v>
      </c>
      <c r="E28" s="39"/>
      <c r="F28" s="39"/>
      <c r="G28" s="39"/>
      <c r="H28" s="39"/>
      <c r="I28" s="39"/>
      <c r="J28" s="39"/>
      <c r="K28" s="39"/>
      <c r="L28" s="39"/>
      <c r="M28" s="371">
        <f>N92</f>
        <v>0</v>
      </c>
      <c r="N28" s="371"/>
      <c r="O28" s="371"/>
      <c r="P28" s="371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62</v>
      </c>
      <c r="E30" s="39"/>
      <c r="F30" s="39"/>
      <c r="G30" s="39"/>
      <c r="H30" s="39"/>
      <c r="I30" s="39"/>
      <c r="J30" s="39"/>
      <c r="K30" s="39"/>
      <c r="L30" s="39"/>
      <c r="M30" s="391">
        <f>ROUND(M27+M28,2)</f>
        <v>500</v>
      </c>
      <c r="N30" s="386"/>
      <c r="O30" s="386"/>
      <c r="P30" s="386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63</v>
      </c>
      <c r="E32" s="45" t="s">
        <v>64</v>
      </c>
      <c r="F32" s="46">
        <v>0.21</v>
      </c>
      <c r="G32" s="119" t="s">
        <v>65</v>
      </c>
      <c r="H32" s="392">
        <f>(SUM(BE92:BE99)+SUM(BE117:BE120))</f>
        <v>500</v>
      </c>
      <c r="I32" s="386"/>
      <c r="J32" s="386"/>
      <c r="K32" s="39"/>
      <c r="L32" s="39"/>
      <c r="M32" s="392">
        <f>ROUND((SUM(BE92:BE99)+SUM(BE117:BE120)),2)*F32</f>
        <v>105</v>
      </c>
      <c r="N32" s="386"/>
      <c r="O32" s="386"/>
      <c r="P32" s="386"/>
      <c r="Q32" s="39"/>
      <c r="R32" s="40"/>
    </row>
    <row r="33" spans="2:18" s="1" customFormat="1" ht="14.25" customHeight="1">
      <c r="B33" s="38"/>
      <c r="C33" s="39"/>
      <c r="D33" s="39"/>
      <c r="E33" s="45" t="s">
        <v>66</v>
      </c>
      <c r="F33" s="46">
        <v>0.15</v>
      </c>
      <c r="G33" s="119" t="s">
        <v>65</v>
      </c>
      <c r="H33" s="392">
        <f>(SUM(BF92:BF99)+SUM(BF117:BF120))</f>
        <v>0</v>
      </c>
      <c r="I33" s="386"/>
      <c r="J33" s="386"/>
      <c r="K33" s="39"/>
      <c r="L33" s="39"/>
      <c r="M33" s="392">
        <f>ROUND((SUM(BF92:BF99)+SUM(BF117:BF120)),2)*F33</f>
        <v>0</v>
      </c>
      <c r="N33" s="386"/>
      <c r="O33" s="386"/>
      <c r="P33" s="386"/>
      <c r="Q33" s="39"/>
      <c r="R33" s="40"/>
    </row>
    <row r="34" spans="2:18" s="1" customFormat="1" ht="14.25" customHeight="1" hidden="1">
      <c r="B34" s="38"/>
      <c r="C34" s="39"/>
      <c r="D34" s="39"/>
      <c r="E34" s="45" t="s">
        <v>67</v>
      </c>
      <c r="F34" s="46">
        <v>0.21</v>
      </c>
      <c r="G34" s="119" t="s">
        <v>65</v>
      </c>
      <c r="H34" s="392">
        <f>(SUM(BG92:BG99)+SUM(BG117:BG120))</f>
        <v>0</v>
      </c>
      <c r="I34" s="386"/>
      <c r="J34" s="386"/>
      <c r="K34" s="39"/>
      <c r="L34" s="39"/>
      <c r="M34" s="392">
        <v>0</v>
      </c>
      <c r="N34" s="386"/>
      <c r="O34" s="386"/>
      <c r="P34" s="386"/>
      <c r="Q34" s="39"/>
      <c r="R34" s="40"/>
    </row>
    <row r="35" spans="2:18" s="1" customFormat="1" ht="14.25" customHeight="1" hidden="1">
      <c r="B35" s="38"/>
      <c r="C35" s="39"/>
      <c r="D35" s="39"/>
      <c r="E35" s="45" t="s">
        <v>68</v>
      </c>
      <c r="F35" s="46">
        <v>0.15</v>
      </c>
      <c r="G35" s="119" t="s">
        <v>65</v>
      </c>
      <c r="H35" s="392">
        <f>(SUM(BH92:BH99)+SUM(BH117:BH120))</f>
        <v>0</v>
      </c>
      <c r="I35" s="386"/>
      <c r="J35" s="386"/>
      <c r="K35" s="39"/>
      <c r="L35" s="39"/>
      <c r="M35" s="392">
        <v>0</v>
      </c>
      <c r="N35" s="386"/>
      <c r="O35" s="386"/>
      <c r="P35" s="386"/>
      <c r="Q35" s="39"/>
      <c r="R35" s="40"/>
    </row>
    <row r="36" spans="2:18" s="1" customFormat="1" ht="14.25" customHeight="1" hidden="1">
      <c r="B36" s="38"/>
      <c r="C36" s="39"/>
      <c r="D36" s="39"/>
      <c r="E36" s="45" t="s">
        <v>69</v>
      </c>
      <c r="F36" s="46">
        <v>0</v>
      </c>
      <c r="G36" s="119" t="s">
        <v>65</v>
      </c>
      <c r="H36" s="392">
        <f>(SUM(BI92:BI99)+SUM(BI117:BI120))</f>
        <v>0</v>
      </c>
      <c r="I36" s="386"/>
      <c r="J36" s="386"/>
      <c r="K36" s="39"/>
      <c r="L36" s="39"/>
      <c r="M36" s="392">
        <v>0</v>
      </c>
      <c r="N36" s="386"/>
      <c r="O36" s="386"/>
      <c r="P36" s="386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70</v>
      </c>
      <c r="E38" s="51"/>
      <c r="F38" s="51"/>
      <c r="G38" s="120" t="s">
        <v>71</v>
      </c>
      <c r="H38" s="52" t="s">
        <v>72</v>
      </c>
      <c r="I38" s="51"/>
      <c r="J38" s="51"/>
      <c r="K38" s="51"/>
      <c r="L38" s="379">
        <f>SUM(M30:M36)</f>
        <v>605</v>
      </c>
      <c r="M38" s="379"/>
      <c r="N38" s="379"/>
      <c r="O38" s="379"/>
      <c r="P38" s="393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73</v>
      </c>
      <c r="E50" s="54"/>
      <c r="F50" s="54"/>
      <c r="G50" s="54"/>
      <c r="H50" s="55"/>
      <c r="I50" s="39"/>
      <c r="J50" s="53" t="s">
        <v>74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75</v>
      </c>
      <c r="E59" s="59"/>
      <c r="F59" s="59"/>
      <c r="G59" s="60" t="s">
        <v>76</v>
      </c>
      <c r="H59" s="61"/>
      <c r="I59" s="39"/>
      <c r="J59" s="58" t="s">
        <v>75</v>
      </c>
      <c r="K59" s="59"/>
      <c r="L59" s="59"/>
      <c r="M59" s="59"/>
      <c r="N59" s="60" t="s">
        <v>76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77</v>
      </c>
      <c r="E61" s="54"/>
      <c r="F61" s="54"/>
      <c r="G61" s="54"/>
      <c r="H61" s="55"/>
      <c r="I61" s="39"/>
      <c r="J61" s="53" t="s">
        <v>78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75</v>
      </c>
      <c r="E70" s="59"/>
      <c r="F70" s="59"/>
      <c r="G70" s="60" t="s">
        <v>76</v>
      </c>
      <c r="H70" s="61"/>
      <c r="I70" s="39"/>
      <c r="J70" s="58" t="s">
        <v>75</v>
      </c>
      <c r="K70" s="59"/>
      <c r="L70" s="59"/>
      <c r="M70" s="59"/>
      <c r="N70" s="60" t="s">
        <v>76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361" t="s">
        <v>146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40</v>
      </c>
      <c r="D78" s="39"/>
      <c r="E78" s="39"/>
      <c r="F78" s="384" t="str">
        <f>F6</f>
        <v>Komunitní centrum Hloubětínská 55 - INTERIÉR</v>
      </c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9"/>
      <c r="R78" s="40"/>
    </row>
    <row r="79" spans="2:18" s="1" customFormat="1" ht="36.75" customHeight="1">
      <c r="B79" s="38"/>
      <c r="C79" s="72" t="s">
        <v>143</v>
      </c>
      <c r="D79" s="39"/>
      <c r="E79" s="39"/>
      <c r="F79" s="351" t="str">
        <f>F7</f>
        <v>ZTI - Zdravotechnické instalace</v>
      </c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44</v>
      </c>
      <c r="D81" s="39"/>
      <c r="E81" s="39"/>
      <c r="F81" s="31" t="str">
        <f>F9</f>
        <v>Hloubětínská 55, Praha 14</v>
      </c>
      <c r="G81" s="39"/>
      <c r="H81" s="39"/>
      <c r="I81" s="39"/>
      <c r="J81" s="39"/>
      <c r="K81" s="33" t="s">
        <v>46</v>
      </c>
      <c r="L81" s="39"/>
      <c r="M81" s="388" t="str">
        <f>IF(O9="","",O9)</f>
        <v>18. 4. 2018</v>
      </c>
      <c r="N81" s="388"/>
      <c r="O81" s="388"/>
      <c r="P81" s="388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48</v>
      </c>
      <c r="D83" s="39"/>
      <c r="E83" s="39"/>
      <c r="F83" s="31" t="str">
        <f>E12</f>
        <v>Městská část Praha 14</v>
      </c>
      <c r="G83" s="39"/>
      <c r="H83" s="39"/>
      <c r="I83" s="39"/>
      <c r="J83" s="39"/>
      <c r="K83" s="33" t="s">
        <v>54</v>
      </c>
      <c r="L83" s="39"/>
      <c r="M83" s="365" t="str">
        <f>E18</f>
        <v>Ing. arch. Petr Synovec</v>
      </c>
      <c r="N83" s="365"/>
      <c r="O83" s="365"/>
      <c r="P83" s="365"/>
      <c r="Q83" s="365"/>
      <c r="R83" s="40"/>
    </row>
    <row r="84" spans="2:18" s="1" customFormat="1" ht="14.25" customHeight="1">
      <c r="B84" s="38"/>
      <c r="C84" s="33" t="s">
        <v>52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57</v>
      </c>
      <c r="L84" s="39"/>
      <c r="M84" s="365" t="str">
        <f>E21</f>
        <v>Ing. Rostislav Živný</v>
      </c>
      <c r="N84" s="365"/>
      <c r="O84" s="365"/>
      <c r="P84" s="365"/>
      <c r="Q84" s="365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394" t="s">
        <v>147</v>
      </c>
      <c r="D86" s="395"/>
      <c r="E86" s="395"/>
      <c r="F86" s="395"/>
      <c r="G86" s="395"/>
      <c r="H86" s="49"/>
      <c r="I86" s="49"/>
      <c r="J86" s="49"/>
      <c r="K86" s="49"/>
      <c r="L86" s="49"/>
      <c r="M86" s="49"/>
      <c r="N86" s="394" t="s">
        <v>148</v>
      </c>
      <c r="O86" s="395"/>
      <c r="P86" s="395"/>
      <c r="Q86" s="3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149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56">
        <f>N117</f>
        <v>500</v>
      </c>
      <c r="O88" s="396"/>
      <c r="P88" s="396"/>
      <c r="Q88" s="396"/>
      <c r="R88" s="40"/>
      <c r="AU88" s="22" t="s">
        <v>150</v>
      </c>
    </row>
    <row r="89" spans="2:18" s="6" customFormat="1" ht="24.75" customHeight="1">
      <c r="B89" s="122"/>
      <c r="C89" s="123"/>
      <c r="D89" s="124" t="s">
        <v>151</v>
      </c>
      <c r="E89" s="123"/>
      <c r="F89" s="123"/>
      <c r="G89" s="123"/>
      <c r="H89" s="123"/>
      <c r="I89" s="123"/>
      <c r="J89" s="123"/>
      <c r="K89" s="123"/>
      <c r="L89" s="123"/>
      <c r="M89" s="123"/>
      <c r="N89" s="397">
        <f>N118</f>
        <v>500</v>
      </c>
      <c r="O89" s="398"/>
      <c r="P89" s="398"/>
      <c r="Q89" s="398"/>
      <c r="R89" s="125"/>
    </row>
    <row r="90" spans="2:18" s="7" customFormat="1" ht="19.5" customHeight="1">
      <c r="B90" s="126"/>
      <c r="C90" s="127"/>
      <c r="D90" s="104" t="s">
        <v>298</v>
      </c>
      <c r="E90" s="127"/>
      <c r="F90" s="127"/>
      <c r="G90" s="127"/>
      <c r="H90" s="127"/>
      <c r="I90" s="127"/>
      <c r="J90" s="127"/>
      <c r="K90" s="127"/>
      <c r="L90" s="127"/>
      <c r="M90" s="127"/>
      <c r="N90" s="347">
        <f>N119</f>
        <v>500</v>
      </c>
      <c r="O90" s="399"/>
      <c r="P90" s="399"/>
      <c r="Q90" s="399"/>
      <c r="R90" s="128"/>
    </row>
    <row r="91" spans="2:18" s="1" customFormat="1" ht="21.75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spans="2:21" s="1" customFormat="1" ht="29.25" customHeight="1">
      <c r="B92" s="38"/>
      <c r="C92" s="121" t="s">
        <v>157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6">
        <f>ROUND(N93+N94+N95+N96+N97+N98,2)</f>
        <v>0</v>
      </c>
      <c r="O92" s="400"/>
      <c r="P92" s="400"/>
      <c r="Q92" s="400"/>
      <c r="R92" s="40"/>
      <c r="T92" s="129"/>
      <c r="U92" s="130" t="s">
        <v>63</v>
      </c>
    </row>
    <row r="93" spans="2:65" s="1" customFormat="1" ht="18" customHeight="1">
      <c r="B93" s="131"/>
      <c r="C93" s="132"/>
      <c r="D93" s="344" t="s">
        <v>158</v>
      </c>
      <c r="E93" s="401"/>
      <c r="F93" s="401"/>
      <c r="G93" s="401"/>
      <c r="H93" s="401"/>
      <c r="I93" s="132"/>
      <c r="J93" s="132"/>
      <c r="K93" s="132"/>
      <c r="L93" s="132"/>
      <c r="M93" s="132"/>
      <c r="N93" s="346">
        <f>ROUND(N88*T93,2)</f>
        <v>0</v>
      </c>
      <c r="O93" s="402"/>
      <c r="P93" s="402"/>
      <c r="Q93" s="402"/>
      <c r="R93" s="134"/>
      <c r="S93" s="135"/>
      <c r="T93" s="136"/>
      <c r="U93" s="137" t="s">
        <v>64</v>
      </c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8" t="s">
        <v>159</v>
      </c>
      <c r="AZ93" s="135"/>
      <c r="BA93" s="135"/>
      <c r="BB93" s="135"/>
      <c r="BC93" s="135"/>
      <c r="BD93" s="135"/>
      <c r="BE93" s="139">
        <f aca="true" t="shared" si="0" ref="BE93:BE98">IF(U93="základní",N93,0)</f>
        <v>0</v>
      </c>
      <c r="BF93" s="139">
        <f aca="true" t="shared" si="1" ref="BF93:BF98">IF(U93="snížená",N93,0)</f>
        <v>0</v>
      </c>
      <c r="BG93" s="139">
        <f aca="true" t="shared" si="2" ref="BG93:BG98">IF(U93="zákl. přenesená",N93,0)</f>
        <v>0</v>
      </c>
      <c r="BH93" s="139">
        <f aca="true" t="shared" si="3" ref="BH93:BH98">IF(U93="sníž. přenesená",N93,0)</f>
        <v>0</v>
      </c>
      <c r="BI93" s="139">
        <f aca="true" t="shared" si="4" ref="BI93:BI98">IF(U93="nulová",N93,0)</f>
        <v>0</v>
      </c>
      <c r="BJ93" s="138" t="s">
        <v>107</v>
      </c>
      <c r="BK93" s="135"/>
      <c r="BL93" s="135"/>
      <c r="BM93" s="135"/>
    </row>
    <row r="94" spans="2:65" s="1" customFormat="1" ht="18" customHeight="1">
      <c r="B94" s="131"/>
      <c r="C94" s="132"/>
      <c r="D94" s="344" t="s">
        <v>160</v>
      </c>
      <c r="E94" s="401"/>
      <c r="F94" s="401"/>
      <c r="G94" s="401"/>
      <c r="H94" s="401"/>
      <c r="I94" s="132"/>
      <c r="J94" s="132"/>
      <c r="K94" s="132"/>
      <c r="L94" s="132"/>
      <c r="M94" s="132"/>
      <c r="N94" s="346">
        <f>ROUND(N88*T94,2)</f>
        <v>0</v>
      </c>
      <c r="O94" s="402"/>
      <c r="P94" s="402"/>
      <c r="Q94" s="402"/>
      <c r="R94" s="134"/>
      <c r="S94" s="135"/>
      <c r="T94" s="136"/>
      <c r="U94" s="137" t="s">
        <v>64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8" t="s">
        <v>159</v>
      </c>
      <c r="AZ94" s="135"/>
      <c r="BA94" s="135"/>
      <c r="BB94" s="135"/>
      <c r="BC94" s="135"/>
      <c r="BD94" s="135"/>
      <c r="BE94" s="139">
        <f t="shared" si="0"/>
        <v>0</v>
      </c>
      <c r="BF94" s="139">
        <f t="shared" si="1"/>
        <v>0</v>
      </c>
      <c r="BG94" s="139">
        <f t="shared" si="2"/>
        <v>0</v>
      </c>
      <c r="BH94" s="139">
        <f t="shared" si="3"/>
        <v>0</v>
      </c>
      <c r="BI94" s="139">
        <f t="shared" si="4"/>
        <v>0</v>
      </c>
      <c r="BJ94" s="138" t="s">
        <v>107</v>
      </c>
      <c r="BK94" s="135"/>
      <c r="BL94" s="135"/>
      <c r="BM94" s="135"/>
    </row>
    <row r="95" spans="2:65" s="1" customFormat="1" ht="18" customHeight="1">
      <c r="B95" s="131"/>
      <c r="C95" s="132"/>
      <c r="D95" s="344" t="s">
        <v>161</v>
      </c>
      <c r="E95" s="401"/>
      <c r="F95" s="401"/>
      <c r="G95" s="401"/>
      <c r="H95" s="401"/>
      <c r="I95" s="132"/>
      <c r="J95" s="132"/>
      <c r="K95" s="132"/>
      <c r="L95" s="132"/>
      <c r="M95" s="132"/>
      <c r="N95" s="346">
        <f>ROUND(N88*T95,2)</f>
        <v>0</v>
      </c>
      <c r="O95" s="402"/>
      <c r="P95" s="402"/>
      <c r="Q95" s="402"/>
      <c r="R95" s="134"/>
      <c r="S95" s="135"/>
      <c r="T95" s="136"/>
      <c r="U95" s="137" t="s">
        <v>64</v>
      </c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8" t="s">
        <v>159</v>
      </c>
      <c r="AZ95" s="135"/>
      <c r="BA95" s="135"/>
      <c r="BB95" s="135"/>
      <c r="BC95" s="135"/>
      <c r="BD95" s="135"/>
      <c r="BE95" s="139">
        <f t="shared" si="0"/>
        <v>0</v>
      </c>
      <c r="BF95" s="139">
        <f t="shared" si="1"/>
        <v>0</v>
      </c>
      <c r="BG95" s="139">
        <f t="shared" si="2"/>
        <v>0</v>
      </c>
      <c r="BH95" s="139">
        <f t="shared" si="3"/>
        <v>0</v>
      </c>
      <c r="BI95" s="139">
        <f t="shared" si="4"/>
        <v>0</v>
      </c>
      <c r="BJ95" s="138" t="s">
        <v>107</v>
      </c>
      <c r="BK95" s="135"/>
      <c r="BL95" s="135"/>
      <c r="BM95" s="135"/>
    </row>
    <row r="96" spans="2:65" s="1" customFormat="1" ht="18" customHeight="1">
      <c r="B96" s="131"/>
      <c r="C96" s="132"/>
      <c r="D96" s="344" t="s">
        <v>162</v>
      </c>
      <c r="E96" s="401"/>
      <c r="F96" s="401"/>
      <c r="G96" s="401"/>
      <c r="H96" s="401"/>
      <c r="I96" s="132"/>
      <c r="J96" s="132"/>
      <c r="K96" s="132"/>
      <c r="L96" s="132"/>
      <c r="M96" s="132"/>
      <c r="N96" s="346">
        <f>ROUND(N88*T96,2)</f>
        <v>0</v>
      </c>
      <c r="O96" s="402"/>
      <c r="P96" s="402"/>
      <c r="Q96" s="402"/>
      <c r="R96" s="134"/>
      <c r="S96" s="135"/>
      <c r="T96" s="136"/>
      <c r="U96" s="137" t="s">
        <v>64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8" t="s">
        <v>159</v>
      </c>
      <c r="AZ96" s="135"/>
      <c r="BA96" s="135"/>
      <c r="BB96" s="135"/>
      <c r="BC96" s="135"/>
      <c r="BD96" s="135"/>
      <c r="BE96" s="139">
        <f t="shared" si="0"/>
        <v>0</v>
      </c>
      <c r="BF96" s="139">
        <f t="shared" si="1"/>
        <v>0</v>
      </c>
      <c r="BG96" s="139">
        <f t="shared" si="2"/>
        <v>0</v>
      </c>
      <c r="BH96" s="139">
        <f t="shared" si="3"/>
        <v>0</v>
      </c>
      <c r="BI96" s="139">
        <f t="shared" si="4"/>
        <v>0</v>
      </c>
      <c r="BJ96" s="138" t="s">
        <v>107</v>
      </c>
      <c r="BK96" s="135"/>
      <c r="BL96" s="135"/>
      <c r="BM96" s="135"/>
    </row>
    <row r="97" spans="2:65" s="1" customFormat="1" ht="18" customHeight="1">
      <c r="B97" s="131"/>
      <c r="C97" s="132"/>
      <c r="D97" s="344" t="s">
        <v>163</v>
      </c>
      <c r="E97" s="401"/>
      <c r="F97" s="401"/>
      <c r="G97" s="401"/>
      <c r="H97" s="401"/>
      <c r="I97" s="132"/>
      <c r="J97" s="132"/>
      <c r="K97" s="132"/>
      <c r="L97" s="132"/>
      <c r="M97" s="132"/>
      <c r="N97" s="346">
        <f>ROUND(N88*T97,2)</f>
        <v>0</v>
      </c>
      <c r="O97" s="402"/>
      <c r="P97" s="402"/>
      <c r="Q97" s="402"/>
      <c r="R97" s="134"/>
      <c r="S97" s="135"/>
      <c r="T97" s="136"/>
      <c r="U97" s="137" t="s">
        <v>64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159</v>
      </c>
      <c r="AZ97" s="135"/>
      <c r="BA97" s="135"/>
      <c r="BB97" s="135"/>
      <c r="BC97" s="135"/>
      <c r="BD97" s="135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107</v>
      </c>
      <c r="BK97" s="135"/>
      <c r="BL97" s="135"/>
      <c r="BM97" s="135"/>
    </row>
    <row r="98" spans="2:65" s="1" customFormat="1" ht="18" customHeight="1">
      <c r="B98" s="131"/>
      <c r="C98" s="132"/>
      <c r="D98" s="133" t="s">
        <v>164</v>
      </c>
      <c r="E98" s="132"/>
      <c r="F98" s="132"/>
      <c r="G98" s="132"/>
      <c r="H98" s="132"/>
      <c r="I98" s="132"/>
      <c r="J98" s="132"/>
      <c r="K98" s="132"/>
      <c r="L98" s="132"/>
      <c r="M98" s="132"/>
      <c r="N98" s="346">
        <f>ROUND(N88*T98,2)</f>
        <v>0</v>
      </c>
      <c r="O98" s="402"/>
      <c r="P98" s="402"/>
      <c r="Q98" s="402"/>
      <c r="R98" s="134"/>
      <c r="S98" s="135"/>
      <c r="T98" s="140"/>
      <c r="U98" s="141" t="s">
        <v>64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165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107</v>
      </c>
      <c r="BK98" s="135"/>
      <c r="BL98" s="135"/>
      <c r="BM98" s="135"/>
    </row>
    <row r="99" spans="2:18" s="1" customFormat="1" ht="13.5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40"/>
    </row>
    <row r="100" spans="2:18" s="1" customFormat="1" ht="29.25" customHeight="1">
      <c r="B100" s="38"/>
      <c r="C100" s="115" t="s">
        <v>135</v>
      </c>
      <c r="D100" s="49"/>
      <c r="E100" s="49"/>
      <c r="F100" s="49"/>
      <c r="G100" s="49"/>
      <c r="H100" s="49"/>
      <c r="I100" s="49"/>
      <c r="J100" s="49"/>
      <c r="K100" s="49"/>
      <c r="L100" s="348">
        <f>ROUND(SUM(N88+N92),2)</f>
        <v>500</v>
      </c>
      <c r="M100" s="348"/>
      <c r="N100" s="348"/>
      <c r="O100" s="348"/>
      <c r="P100" s="348"/>
      <c r="Q100" s="348"/>
      <c r="R100" s="40"/>
    </row>
    <row r="101" spans="2:18" s="1" customFormat="1" ht="6.7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5" spans="2:18" s="1" customFormat="1" ht="6.75" customHeight="1"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7"/>
    </row>
    <row r="106" spans="2:18" s="1" customFormat="1" ht="36.75" customHeight="1">
      <c r="B106" s="38"/>
      <c r="C106" s="361" t="s">
        <v>166</v>
      </c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40"/>
    </row>
    <row r="107" spans="2:18" s="1" customFormat="1" ht="6.7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pans="2:18" s="1" customFormat="1" ht="30" customHeight="1">
      <c r="B108" s="38"/>
      <c r="C108" s="33" t="s">
        <v>40</v>
      </c>
      <c r="D108" s="39"/>
      <c r="E108" s="39"/>
      <c r="F108" s="384" t="str">
        <f>F6</f>
        <v>Komunitní centrum Hloubětínská 55 - INTERIÉR</v>
      </c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9"/>
      <c r="R108" s="40"/>
    </row>
    <row r="109" spans="2:18" s="1" customFormat="1" ht="36.75" customHeight="1">
      <c r="B109" s="38"/>
      <c r="C109" s="72" t="s">
        <v>143</v>
      </c>
      <c r="D109" s="39"/>
      <c r="E109" s="39"/>
      <c r="F109" s="351" t="str">
        <f>F7</f>
        <v>ZTI - Zdravotechnické instalace</v>
      </c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9"/>
      <c r="R109" s="40"/>
    </row>
    <row r="110" spans="2:18" s="1" customFormat="1" ht="6.7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18" s="1" customFormat="1" ht="18" customHeight="1">
      <c r="B111" s="38"/>
      <c r="C111" s="33" t="s">
        <v>44</v>
      </c>
      <c r="D111" s="39"/>
      <c r="E111" s="39"/>
      <c r="F111" s="31" t="str">
        <f>F9</f>
        <v>Hloubětínská 55, Praha 14</v>
      </c>
      <c r="G111" s="39"/>
      <c r="H111" s="39"/>
      <c r="I111" s="39"/>
      <c r="J111" s="39"/>
      <c r="K111" s="33" t="s">
        <v>46</v>
      </c>
      <c r="L111" s="39"/>
      <c r="M111" s="388" t="str">
        <f>IF(O9="","",O9)</f>
        <v>18. 4. 2018</v>
      </c>
      <c r="N111" s="388"/>
      <c r="O111" s="388"/>
      <c r="P111" s="388"/>
      <c r="Q111" s="39"/>
      <c r="R111" s="40"/>
    </row>
    <row r="112" spans="2:18" s="1" customFormat="1" ht="6.7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18" s="1" customFormat="1" ht="15">
      <c r="B113" s="38"/>
      <c r="C113" s="33" t="s">
        <v>48</v>
      </c>
      <c r="D113" s="39"/>
      <c r="E113" s="39"/>
      <c r="F113" s="31" t="str">
        <f>E12</f>
        <v>Městská část Praha 14</v>
      </c>
      <c r="G113" s="39"/>
      <c r="H113" s="39"/>
      <c r="I113" s="39"/>
      <c r="J113" s="39"/>
      <c r="K113" s="33" t="s">
        <v>54</v>
      </c>
      <c r="L113" s="39"/>
      <c r="M113" s="365" t="str">
        <f>E18</f>
        <v>Ing. arch. Petr Synovec</v>
      </c>
      <c r="N113" s="365"/>
      <c r="O113" s="365"/>
      <c r="P113" s="365"/>
      <c r="Q113" s="365"/>
      <c r="R113" s="40"/>
    </row>
    <row r="114" spans="2:18" s="1" customFormat="1" ht="14.25" customHeight="1">
      <c r="B114" s="38"/>
      <c r="C114" s="33" t="s">
        <v>52</v>
      </c>
      <c r="D114" s="39"/>
      <c r="E114" s="39"/>
      <c r="F114" s="31" t="str">
        <f>IF(E15="","",E15)</f>
        <v>Vyplň údaj</v>
      </c>
      <c r="G114" s="39"/>
      <c r="H114" s="39"/>
      <c r="I114" s="39"/>
      <c r="J114" s="39"/>
      <c r="K114" s="33" t="s">
        <v>57</v>
      </c>
      <c r="L114" s="39"/>
      <c r="M114" s="365" t="str">
        <f>E21</f>
        <v>Ing. Rostislav Živný</v>
      </c>
      <c r="N114" s="365"/>
      <c r="O114" s="365"/>
      <c r="P114" s="365"/>
      <c r="Q114" s="365"/>
      <c r="R114" s="40"/>
    </row>
    <row r="115" spans="2:18" s="1" customFormat="1" ht="9.7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27" s="8" customFormat="1" ht="29.25" customHeight="1">
      <c r="B116" s="142"/>
      <c r="C116" s="143" t="s">
        <v>167</v>
      </c>
      <c r="D116" s="144" t="s">
        <v>168</v>
      </c>
      <c r="E116" s="144" t="s">
        <v>81</v>
      </c>
      <c r="F116" s="403" t="s">
        <v>169</v>
      </c>
      <c r="G116" s="403"/>
      <c r="H116" s="403"/>
      <c r="I116" s="403"/>
      <c r="J116" s="144" t="s">
        <v>170</v>
      </c>
      <c r="K116" s="144" t="s">
        <v>171</v>
      </c>
      <c r="L116" s="403" t="s">
        <v>172</v>
      </c>
      <c r="M116" s="403"/>
      <c r="N116" s="403" t="s">
        <v>148</v>
      </c>
      <c r="O116" s="403"/>
      <c r="P116" s="403"/>
      <c r="Q116" s="404"/>
      <c r="R116" s="145"/>
      <c r="T116" s="78" t="s">
        <v>173</v>
      </c>
      <c r="U116" s="79" t="s">
        <v>63</v>
      </c>
      <c r="V116" s="79" t="s">
        <v>174</v>
      </c>
      <c r="W116" s="79" t="s">
        <v>175</v>
      </c>
      <c r="X116" s="79" t="s">
        <v>176</v>
      </c>
      <c r="Y116" s="79" t="s">
        <v>177</v>
      </c>
      <c r="Z116" s="79" t="s">
        <v>178</v>
      </c>
      <c r="AA116" s="80" t="s">
        <v>179</v>
      </c>
    </row>
    <row r="117" spans="2:63" s="1" customFormat="1" ht="29.25" customHeight="1">
      <c r="B117" s="38"/>
      <c r="C117" s="82" t="s">
        <v>145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426">
        <f>BK117</f>
        <v>500</v>
      </c>
      <c r="O117" s="427"/>
      <c r="P117" s="427"/>
      <c r="Q117" s="427"/>
      <c r="R117" s="40"/>
      <c r="T117" s="81"/>
      <c r="U117" s="54"/>
      <c r="V117" s="54"/>
      <c r="W117" s="146">
        <f>W118+W121</f>
        <v>0</v>
      </c>
      <c r="X117" s="54"/>
      <c r="Y117" s="146">
        <f>Y118+Y121</f>
        <v>0</v>
      </c>
      <c r="Z117" s="54"/>
      <c r="AA117" s="147">
        <f>AA118+AA121</f>
        <v>0</v>
      </c>
      <c r="AT117" s="22" t="s">
        <v>98</v>
      </c>
      <c r="AU117" s="22" t="s">
        <v>150</v>
      </c>
      <c r="BK117" s="148">
        <f>BK118+BK121</f>
        <v>500</v>
      </c>
    </row>
    <row r="118" spans="2:63" s="9" customFormat="1" ht="36.75" customHeight="1">
      <c r="B118" s="149"/>
      <c r="C118" s="150"/>
      <c r="D118" s="151" t="s">
        <v>151</v>
      </c>
      <c r="E118" s="151"/>
      <c r="F118" s="151"/>
      <c r="G118" s="151"/>
      <c r="H118" s="151"/>
      <c r="I118" s="151"/>
      <c r="J118" s="151"/>
      <c r="K118" s="151"/>
      <c r="L118" s="151"/>
      <c r="M118" s="151"/>
      <c r="N118" s="428">
        <f>BK118</f>
        <v>500</v>
      </c>
      <c r="O118" s="397"/>
      <c r="P118" s="397"/>
      <c r="Q118" s="397"/>
      <c r="R118" s="152"/>
      <c r="T118" s="153"/>
      <c r="U118" s="150"/>
      <c r="V118" s="150"/>
      <c r="W118" s="154">
        <f>W119</f>
        <v>0</v>
      </c>
      <c r="X118" s="150"/>
      <c r="Y118" s="154">
        <f>Y119</f>
        <v>0</v>
      </c>
      <c r="Z118" s="150"/>
      <c r="AA118" s="155">
        <f>AA119</f>
        <v>0</v>
      </c>
      <c r="AR118" s="156" t="s">
        <v>141</v>
      </c>
      <c r="AT118" s="157" t="s">
        <v>98</v>
      </c>
      <c r="AU118" s="157" t="s">
        <v>99</v>
      </c>
      <c r="AY118" s="156" t="s">
        <v>180</v>
      </c>
      <c r="BK118" s="158">
        <f>BK119</f>
        <v>500</v>
      </c>
    </row>
    <row r="119" spans="2:63" s="9" customFormat="1" ht="19.5" customHeight="1">
      <c r="B119" s="149"/>
      <c r="C119" s="150"/>
      <c r="D119" s="159" t="s">
        <v>298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429">
        <f>BK119</f>
        <v>500</v>
      </c>
      <c r="O119" s="430"/>
      <c r="P119" s="430"/>
      <c r="Q119" s="430"/>
      <c r="R119" s="152"/>
      <c r="T119" s="153"/>
      <c r="U119" s="150"/>
      <c r="V119" s="150"/>
      <c r="W119" s="154">
        <f>W120</f>
        <v>0</v>
      </c>
      <c r="X119" s="150"/>
      <c r="Y119" s="154">
        <f>Y120</f>
        <v>0</v>
      </c>
      <c r="Z119" s="150"/>
      <c r="AA119" s="155">
        <f>AA120</f>
        <v>0</v>
      </c>
      <c r="AR119" s="156" t="s">
        <v>141</v>
      </c>
      <c r="AT119" s="157" t="s">
        <v>98</v>
      </c>
      <c r="AU119" s="157" t="s">
        <v>107</v>
      </c>
      <c r="AY119" s="156" t="s">
        <v>180</v>
      </c>
      <c r="BK119" s="158">
        <f>BK120</f>
        <v>500</v>
      </c>
    </row>
    <row r="120" spans="2:65" s="1" customFormat="1" ht="38.25" customHeight="1">
      <c r="B120" s="131"/>
      <c r="C120" s="160" t="s">
        <v>107</v>
      </c>
      <c r="D120" s="160" t="s">
        <v>182</v>
      </c>
      <c r="E120" s="161" t="s">
        <v>299</v>
      </c>
      <c r="F120" s="405" t="s">
        <v>300</v>
      </c>
      <c r="G120" s="405"/>
      <c r="H120" s="405"/>
      <c r="I120" s="405"/>
      <c r="J120" s="162" t="s">
        <v>301</v>
      </c>
      <c r="K120" s="163">
        <v>1</v>
      </c>
      <c r="L120" s="406">
        <f>ZTI_spec!H8</f>
        <v>500</v>
      </c>
      <c r="M120" s="406"/>
      <c r="N120" s="407">
        <f>ROUND(L120*K120,2)</f>
        <v>500</v>
      </c>
      <c r="O120" s="407"/>
      <c r="P120" s="407"/>
      <c r="Q120" s="407"/>
      <c r="R120" s="134"/>
      <c r="T120" s="164" t="s">
        <v>26</v>
      </c>
      <c r="U120" s="47" t="s">
        <v>64</v>
      </c>
      <c r="V120" s="39"/>
      <c r="W120" s="165">
        <f>V120*K120</f>
        <v>0</v>
      </c>
      <c r="X120" s="165">
        <v>0</v>
      </c>
      <c r="Y120" s="165">
        <f>X120*K120</f>
        <v>0</v>
      </c>
      <c r="Z120" s="165">
        <v>0</v>
      </c>
      <c r="AA120" s="166">
        <f>Z120*K120</f>
        <v>0</v>
      </c>
      <c r="AR120" s="22" t="s">
        <v>184</v>
      </c>
      <c r="AT120" s="22" t="s">
        <v>182</v>
      </c>
      <c r="AU120" s="22" t="s">
        <v>141</v>
      </c>
      <c r="AY120" s="22" t="s">
        <v>180</v>
      </c>
      <c r="BE120" s="108">
        <f>IF(U120="základní",N120,0)</f>
        <v>500</v>
      </c>
      <c r="BF120" s="108">
        <f>IF(U120="snížená",N120,0)</f>
        <v>0</v>
      </c>
      <c r="BG120" s="108">
        <f>IF(U120="zákl. přenesená",N120,0)</f>
        <v>0</v>
      </c>
      <c r="BH120" s="108">
        <f>IF(U120="sníž. přenesená",N120,0)</f>
        <v>0</v>
      </c>
      <c r="BI120" s="108">
        <f>IF(U120="nulová",N120,0)</f>
        <v>0</v>
      </c>
      <c r="BJ120" s="22" t="s">
        <v>107</v>
      </c>
      <c r="BK120" s="108">
        <f>ROUND(L120*K120,2)</f>
        <v>500</v>
      </c>
      <c r="BL120" s="22" t="s">
        <v>184</v>
      </c>
      <c r="BM120" s="22" t="s">
        <v>302</v>
      </c>
    </row>
    <row r="121" spans="2:63" s="1" customFormat="1" ht="49.5" customHeight="1">
      <c r="B121" s="38"/>
      <c r="C121" s="39"/>
      <c r="D121" s="151" t="s">
        <v>295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423">
        <f>BK121</f>
        <v>0</v>
      </c>
      <c r="O121" s="424"/>
      <c r="P121" s="424"/>
      <c r="Q121" s="424"/>
      <c r="R121" s="40"/>
      <c r="T121" s="202"/>
      <c r="U121" s="59"/>
      <c r="V121" s="59"/>
      <c r="W121" s="59"/>
      <c r="X121" s="59"/>
      <c r="Y121" s="59"/>
      <c r="Z121" s="59"/>
      <c r="AA121" s="61"/>
      <c r="AT121" s="22" t="s">
        <v>98</v>
      </c>
      <c r="AU121" s="22" t="s">
        <v>99</v>
      </c>
      <c r="AY121" s="22" t="s">
        <v>296</v>
      </c>
      <c r="BK121" s="108">
        <v>0</v>
      </c>
    </row>
    <row r="122" spans="2:18" s="1" customFormat="1" ht="6.75" customHeight="1"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</row>
  </sheetData>
  <sheetProtection/>
  <mergeCells count="71">
    <mergeCell ref="N118:Q118"/>
    <mergeCell ref="N119:Q119"/>
    <mergeCell ref="F108:P108"/>
    <mergeCell ref="F109:P109"/>
    <mergeCell ref="M111:P111"/>
    <mergeCell ref="M113:Q113"/>
    <mergeCell ref="M114:Q114"/>
    <mergeCell ref="N121:Q121"/>
    <mergeCell ref="H1:K1"/>
    <mergeCell ref="S2:AC2"/>
    <mergeCell ref="F116:I116"/>
    <mergeCell ref="L116:M116"/>
    <mergeCell ref="N116:Q116"/>
    <mergeCell ref="F120:I120"/>
    <mergeCell ref="L120:M120"/>
    <mergeCell ref="N120:Q120"/>
    <mergeCell ref="N117:Q117"/>
    <mergeCell ref="C106:Q106"/>
    <mergeCell ref="D95:H95"/>
    <mergeCell ref="N95:Q95"/>
    <mergeCell ref="D96:H96"/>
    <mergeCell ref="N96:Q96"/>
    <mergeCell ref="D97:H97"/>
    <mergeCell ref="N97:Q97"/>
    <mergeCell ref="N98:Q98"/>
    <mergeCell ref="L100:Q100"/>
    <mergeCell ref="D93:H93"/>
    <mergeCell ref="N93:Q93"/>
    <mergeCell ref="D94:H94"/>
    <mergeCell ref="N94:Q94"/>
    <mergeCell ref="N88:Q88"/>
    <mergeCell ref="N89:Q89"/>
    <mergeCell ref="N90:Q90"/>
    <mergeCell ref="N92:Q92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="90" zoomScaleNormal="90" zoomScalePageLayoutView="0" workbookViewId="0" topLeftCell="A10">
      <selection activeCell="D27" sqref="D27"/>
    </sheetView>
  </sheetViews>
  <sheetFormatPr defaultColWidth="9.33203125" defaultRowHeight="13.5"/>
  <cols>
    <col min="1" max="1" width="6.33203125" style="308" customWidth="1"/>
    <col min="2" max="2" width="7.16015625" style="307" customWidth="1"/>
    <col min="3" max="3" width="11" style="308" customWidth="1"/>
    <col min="4" max="4" width="114.16015625" style="338" customWidth="1"/>
    <col min="5" max="5" width="9" style="337" customWidth="1"/>
    <col min="6" max="6" width="14" style="309" customWidth="1"/>
    <col min="7" max="7" width="15.5" style="310" customWidth="1"/>
    <col min="8" max="8" width="16.33203125" style="311" customWidth="1"/>
    <col min="9" max="16384" width="9.33203125" style="307" customWidth="1"/>
  </cols>
  <sheetData>
    <row r="1" spans="1:9" ht="15">
      <c r="A1" s="299"/>
      <c r="B1" s="300"/>
      <c r="C1" s="299"/>
      <c r="D1" s="301"/>
      <c r="E1" s="302"/>
      <c r="F1" s="303"/>
      <c r="G1" s="304"/>
      <c r="H1" s="305"/>
      <c r="I1" s="306"/>
    </row>
    <row r="2" spans="3:5" ht="15">
      <c r="C2" s="433" t="s">
        <v>1</v>
      </c>
      <c r="D2" s="433"/>
      <c r="E2" s="433"/>
    </row>
    <row r="3" spans="2:8" ht="14.25">
      <c r="B3" s="308"/>
      <c r="D3" s="308"/>
      <c r="E3" s="312"/>
      <c r="F3" s="313"/>
      <c r="G3" s="312"/>
      <c r="H3" s="312"/>
    </row>
    <row r="4" spans="3:5" ht="15.75">
      <c r="C4" s="314"/>
      <c r="D4" s="315" t="s">
        <v>2</v>
      </c>
      <c r="E4" s="316"/>
    </row>
    <row r="5" spans="4:5" ht="15.75">
      <c r="D5" s="317" t="s">
        <v>3</v>
      </c>
      <c r="E5" s="316"/>
    </row>
    <row r="6" spans="4:5" ht="15">
      <c r="D6" s="318" t="s">
        <v>4</v>
      </c>
      <c r="E6" s="319"/>
    </row>
    <row r="7" spans="4:5" ht="15">
      <c r="D7" s="318"/>
      <c r="E7" s="319"/>
    </row>
    <row r="8" spans="4:8" ht="15">
      <c r="D8" s="320" t="s">
        <v>5</v>
      </c>
      <c r="E8" s="319"/>
      <c r="H8" s="311">
        <f>SUM(H13:H38)</f>
        <v>500</v>
      </c>
    </row>
    <row r="9" spans="4:5" ht="15">
      <c r="D9" s="307"/>
      <c r="E9" s="319"/>
    </row>
    <row r="10" spans="1:8" s="327" customFormat="1" ht="15">
      <c r="A10" s="321" t="s">
        <v>6</v>
      </c>
      <c r="B10" s="322" t="s">
        <v>168</v>
      </c>
      <c r="C10" s="322" t="s">
        <v>7</v>
      </c>
      <c r="D10" s="323" t="s">
        <v>8</v>
      </c>
      <c r="E10" s="322" t="s">
        <v>9</v>
      </c>
      <c r="F10" s="324" t="s">
        <v>171</v>
      </c>
      <c r="G10" s="325" t="s">
        <v>10</v>
      </c>
      <c r="H10" s="326" t="s">
        <v>11</v>
      </c>
    </row>
    <row r="11" spans="3:5" ht="15">
      <c r="C11" s="328"/>
      <c r="D11" s="329"/>
      <c r="E11" s="330"/>
    </row>
    <row r="12" spans="3:5" ht="15">
      <c r="C12" s="328"/>
      <c r="D12" s="331"/>
      <c r="E12" s="330"/>
    </row>
    <row r="13" spans="3:5" ht="15">
      <c r="C13" s="328"/>
      <c r="D13" s="332"/>
      <c r="E13" s="330"/>
    </row>
    <row r="14" spans="3:5" ht="15">
      <c r="C14" s="328"/>
      <c r="D14" s="329"/>
      <c r="E14" s="330"/>
    </row>
    <row r="15" spans="3:5" ht="15">
      <c r="C15" s="328"/>
      <c r="D15" s="331"/>
      <c r="E15" s="330"/>
    </row>
    <row r="16" spans="3:5" ht="15">
      <c r="C16" s="328"/>
      <c r="D16" s="332"/>
      <c r="E16" s="330"/>
    </row>
    <row r="17" spans="3:5" ht="15">
      <c r="C17" s="328"/>
      <c r="D17" s="332"/>
      <c r="E17" s="330"/>
    </row>
    <row r="18" spans="3:5" ht="15">
      <c r="C18" s="328"/>
      <c r="D18" s="333"/>
      <c r="E18" s="330"/>
    </row>
    <row r="19" spans="3:5" ht="15">
      <c r="C19" s="328"/>
      <c r="D19" s="333"/>
      <c r="E19" s="330"/>
    </row>
    <row r="20" spans="3:5" ht="15">
      <c r="C20" s="328"/>
      <c r="D20" s="334"/>
      <c r="E20" s="330"/>
    </row>
    <row r="21" spans="3:5" ht="15">
      <c r="C21" s="328"/>
      <c r="D21" s="334"/>
      <c r="E21" s="330"/>
    </row>
    <row r="22" spans="3:5" ht="15">
      <c r="C22" s="328"/>
      <c r="D22" s="329"/>
      <c r="E22" s="330"/>
    </row>
    <row r="23" spans="3:5" ht="15">
      <c r="C23" s="328"/>
      <c r="D23" s="329"/>
      <c r="E23" s="330"/>
    </row>
    <row r="24" spans="3:5" ht="15">
      <c r="C24" s="328"/>
      <c r="D24" s="332"/>
      <c r="E24" s="330"/>
    </row>
    <row r="25" spans="3:5" ht="15">
      <c r="C25" s="328"/>
      <c r="D25" s="333"/>
      <c r="E25" s="330"/>
    </row>
    <row r="26" spans="3:5" ht="15">
      <c r="C26" s="328"/>
      <c r="D26" s="329"/>
      <c r="E26" s="330"/>
    </row>
    <row r="27" spans="3:5" ht="15">
      <c r="C27" s="328"/>
      <c r="D27" s="335" t="s">
        <v>12</v>
      </c>
      <c r="E27" s="330"/>
    </row>
    <row r="28" spans="3:8" ht="15">
      <c r="C28" s="328"/>
      <c r="D28" s="335" t="s">
        <v>13</v>
      </c>
      <c r="E28" s="330" t="s">
        <v>183</v>
      </c>
      <c r="F28" s="309">
        <v>26</v>
      </c>
      <c r="G28" s="310">
        <v>0</v>
      </c>
      <c r="H28" s="311">
        <f aca="true" t="shared" si="0" ref="H28:H35">F28*G28</f>
        <v>0</v>
      </c>
    </row>
    <row r="29" spans="3:8" ht="15">
      <c r="C29" s="328"/>
      <c r="D29" s="329" t="s">
        <v>14</v>
      </c>
      <c r="E29" s="330" t="s">
        <v>183</v>
      </c>
      <c r="F29" s="309">
        <v>5</v>
      </c>
      <c r="G29" s="310">
        <v>100</v>
      </c>
      <c r="H29" s="311">
        <f t="shared" si="0"/>
        <v>500</v>
      </c>
    </row>
    <row r="30" spans="3:8" ht="15">
      <c r="C30" s="328"/>
      <c r="D30" s="329" t="s">
        <v>15</v>
      </c>
      <c r="E30" s="330" t="s">
        <v>183</v>
      </c>
      <c r="F30" s="309">
        <v>4</v>
      </c>
      <c r="G30" s="310">
        <v>0</v>
      </c>
      <c r="H30" s="311">
        <f t="shared" si="0"/>
        <v>0</v>
      </c>
    </row>
    <row r="31" spans="3:8" ht="15">
      <c r="C31" s="328"/>
      <c r="D31" s="329" t="s">
        <v>16</v>
      </c>
      <c r="E31" s="330" t="s">
        <v>183</v>
      </c>
      <c r="F31" s="309">
        <v>7</v>
      </c>
      <c r="G31" s="310">
        <v>0</v>
      </c>
      <c r="H31" s="311">
        <f t="shared" si="0"/>
        <v>0</v>
      </c>
    </row>
    <row r="32" spans="3:8" ht="15">
      <c r="C32" s="328"/>
      <c r="D32" s="329" t="s">
        <v>17</v>
      </c>
      <c r="E32" s="330" t="s">
        <v>183</v>
      </c>
      <c r="F32" s="309">
        <v>3</v>
      </c>
      <c r="G32" s="310">
        <v>0</v>
      </c>
      <c r="H32" s="311">
        <f t="shared" si="0"/>
        <v>0</v>
      </c>
    </row>
    <row r="33" spans="3:8" ht="15">
      <c r="C33" s="328"/>
      <c r="D33" s="329" t="s">
        <v>18</v>
      </c>
      <c r="E33" s="330" t="s">
        <v>183</v>
      </c>
      <c r="F33" s="309">
        <v>4</v>
      </c>
      <c r="G33" s="310">
        <v>0</v>
      </c>
      <c r="H33" s="311">
        <f t="shared" si="0"/>
        <v>0</v>
      </c>
    </row>
    <row r="34" spans="3:8" ht="15">
      <c r="C34" s="328"/>
      <c r="D34" s="329" t="s">
        <v>19</v>
      </c>
      <c r="E34" s="330" t="s">
        <v>183</v>
      </c>
      <c r="F34" s="309">
        <v>2</v>
      </c>
      <c r="G34" s="310">
        <v>0</v>
      </c>
      <c r="H34" s="311">
        <f t="shared" si="0"/>
        <v>0</v>
      </c>
    </row>
    <row r="35" spans="3:8" ht="15">
      <c r="C35" s="328"/>
      <c r="D35" s="329" t="s">
        <v>20</v>
      </c>
      <c r="E35" s="330" t="s">
        <v>183</v>
      </c>
      <c r="F35" s="309">
        <v>2</v>
      </c>
      <c r="G35" s="310">
        <v>0</v>
      </c>
      <c r="H35" s="311">
        <f t="shared" si="0"/>
        <v>0</v>
      </c>
    </row>
    <row r="36" spans="3:5" ht="15">
      <c r="C36" s="328"/>
      <c r="D36" s="329"/>
      <c r="E36" s="330"/>
    </row>
    <row r="37" spans="3:5" ht="15">
      <c r="C37" s="328"/>
      <c r="D37" s="329"/>
      <c r="E37" s="330"/>
    </row>
    <row r="38" spans="3:5" ht="15">
      <c r="C38" s="328"/>
      <c r="D38" s="329"/>
      <c r="E38" s="330"/>
    </row>
    <row r="39" spans="3:5" ht="15">
      <c r="C39" s="328"/>
      <c r="D39" s="329"/>
      <c r="E39" s="330"/>
    </row>
    <row r="40" spans="3:5" ht="15">
      <c r="C40" s="328"/>
      <c r="D40" s="329"/>
      <c r="E40" s="330"/>
    </row>
    <row r="41" spans="3:5" ht="15">
      <c r="C41" s="328"/>
      <c r="D41" s="329"/>
      <c r="E41" s="319"/>
    </row>
    <row r="42" spans="3:4" ht="15">
      <c r="C42" s="328"/>
      <c r="D42" s="336"/>
    </row>
    <row r="43" ht="15">
      <c r="C43" s="328"/>
    </row>
    <row r="44" ht="15">
      <c r="C44" s="328"/>
    </row>
    <row r="45" ht="15.75">
      <c r="C45" s="314"/>
    </row>
  </sheetData>
  <sheetProtection/>
  <mergeCells count="1">
    <mergeCell ref="C2:E2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2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L121" sqref="L1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22</v>
      </c>
      <c r="E1" s="15"/>
      <c r="F1" s="17" t="s">
        <v>136</v>
      </c>
      <c r="G1" s="17"/>
      <c r="H1" s="425" t="s">
        <v>137</v>
      </c>
      <c r="I1" s="425"/>
      <c r="J1" s="425"/>
      <c r="K1" s="425"/>
      <c r="L1" s="17" t="s">
        <v>138</v>
      </c>
      <c r="M1" s="15"/>
      <c r="N1" s="15"/>
      <c r="O1" s="16" t="s">
        <v>139</v>
      </c>
      <c r="P1" s="15"/>
      <c r="Q1" s="15"/>
      <c r="R1" s="15"/>
      <c r="S1" s="17" t="s">
        <v>140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359" t="s">
        <v>28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S2" s="349" t="s">
        <v>29</v>
      </c>
      <c r="T2" s="350"/>
      <c r="U2" s="350"/>
      <c r="V2" s="350"/>
      <c r="W2" s="350"/>
      <c r="X2" s="350"/>
      <c r="Y2" s="350"/>
      <c r="Z2" s="350"/>
      <c r="AA2" s="350"/>
      <c r="AB2" s="350"/>
      <c r="AC2" s="350"/>
      <c r="AT2" s="22" t="s">
        <v>114</v>
      </c>
    </row>
    <row r="3" spans="2:46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141</v>
      </c>
    </row>
    <row r="4" spans="2:46" ht="36.75" customHeight="1">
      <c r="B4" s="26"/>
      <c r="C4" s="361" t="s">
        <v>142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27"/>
      <c r="T4" s="21" t="s">
        <v>34</v>
      </c>
      <c r="AT4" s="22" t="s">
        <v>27</v>
      </c>
    </row>
    <row r="5" spans="2:18" ht="6.7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4.75" customHeight="1">
      <c r="B6" s="26"/>
      <c r="C6" s="29"/>
      <c r="D6" s="33" t="s">
        <v>40</v>
      </c>
      <c r="E6" s="29"/>
      <c r="F6" s="384" t="str">
        <f>'Rekapitulace stavby'!K6</f>
        <v>Komunitní centrum Hloubětínská 55 - INTERIÉR</v>
      </c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29"/>
      <c r="R6" s="27"/>
    </row>
    <row r="7" spans="2:18" s="1" customFormat="1" ht="32.25" customHeight="1">
      <c r="B7" s="38"/>
      <c r="C7" s="39"/>
      <c r="D7" s="32" t="s">
        <v>143</v>
      </c>
      <c r="E7" s="39"/>
      <c r="F7" s="367" t="s">
        <v>303</v>
      </c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9"/>
      <c r="R7" s="40"/>
    </row>
    <row r="8" spans="2:18" s="1" customFormat="1" ht="14.25" customHeight="1">
      <c r="B8" s="38"/>
      <c r="C8" s="39"/>
      <c r="D8" s="33" t="s">
        <v>42</v>
      </c>
      <c r="E8" s="39"/>
      <c r="F8" s="31" t="s">
        <v>26</v>
      </c>
      <c r="G8" s="39"/>
      <c r="H8" s="39"/>
      <c r="I8" s="39"/>
      <c r="J8" s="39"/>
      <c r="K8" s="39"/>
      <c r="L8" s="39"/>
      <c r="M8" s="33" t="s">
        <v>43</v>
      </c>
      <c r="N8" s="39"/>
      <c r="O8" s="31" t="s">
        <v>26</v>
      </c>
      <c r="P8" s="39"/>
      <c r="Q8" s="39"/>
      <c r="R8" s="40"/>
    </row>
    <row r="9" spans="2:18" s="1" customFormat="1" ht="14.25" customHeight="1">
      <c r="B9" s="38"/>
      <c r="C9" s="39"/>
      <c r="D9" s="33" t="s">
        <v>44</v>
      </c>
      <c r="E9" s="39"/>
      <c r="F9" s="31" t="s">
        <v>45</v>
      </c>
      <c r="G9" s="39"/>
      <c r="H9" s="39"/>
      <c r="I9" s="39"/>
      <c r="J9" s="39"/>
      <c r="K9" s="39"/>
      <c r="L9" s="39"/>
      <c r="M9" s="33" t="s">
        <v>46</v>
      </c>
      <c r="N9" s="39"/>
      <c r="O9" s="387" t="str">
        <f>'Rekapitulace stavby'!AN8</f>
        <v>18. 4. 2018</v>
      </c>
      <c r="P9" s="388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48</v>
      </c>
      <c r="E11" s="39"/>
      <c r="F11" s="39"/>
      <c r="G11" s="39"/>
      <c r="H11" s="39"/>
      <c r="I11" s="39"/>
      <c r="J11" s="39"/>
      <c r="K11" s="39"/>
      <c r="L11" s="39"/>
      <c r="M11" s="33" t="s">
        <v>49</v>
      </c>
      <c r="N11" s="39"/>
      <c r="O11" s="365" t="s">
        <v>26</v>
      </c>
      <c r="P11" s="365"/>
      <c r="Q11" s="39"/>
      <c r="R11" s="40"/>
    </row>
    <row r="12" spans="2:18" s="1" customFormat="1" ht="18" customHeight="1">
      <c r="B12" s="38"/>
      <c r="C12" s="39"/>
      <c r="D12" s="39"/>
      <c r="E12" s="31" t="s">
        <v>50</v>
      </c>
      <c r="F12" s="39"/>
      <c r="G12" s="39"/>
      <c r="H12" s="39"/>
      <c r="I12" s="39"/>
      <c r="J12" s="39"/>
      <c r="K12" s="39"/>
      <c r="L12" s="39"/>
      <c r="M12" s="33" t="s">
        <v>51</v>
      </c>
      <c r="N12" s="39"/>
      <c r="O12" s="365" t="s">
        <v>26</v>
      </c>
      <c r="P12" s="365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52</v>
      </c>
      <c r="E14" s="39"/>
      <c r="F14" s="39"/>
      <c r="G14" s="39"/>
      <c r="H14" s="39"/>
      <c r="I14" s="39"/>
      <c r="J14" s="39"/>
      <c r="K14" s="39"/>
      <c r="L14" s="39"/>
      <c r="M14" s="33" t="s">
        <v>49</v>
      </c>
      <c r="N14" s="39"/>
      <c r="O14" s="389" t="str">
        <f>IF('Rekapitulace stavby'!AN13="","",'Rekapitulace stavby'!AN13)</f>
        <v>Vyplň údaj</v>
      </c>
      <c r="P14" s="365"/>
      <c r="Q14" s="39"/>
      <c r="R14" s="40"/>
    </row>
    <row r="15" spans="2:18" s="1" customFormat="1" ht="18" customHeight="1">
      <c r="B15" s="38"/>
      <c r="C15" s="39"/>
      <c r="D15" s="39"/>
      <c r="E15" s="389" t="str">
        <f>IF('Rekapitulace stavby'!E14="","",'Rekapitulace stavby'!E14)</f>
        <v>Vyplň údaj</v>
      </c>
      <c r="F15" s="390"/>
      <c r="G15" s="390"/>
      <c r="H15" s="390"/>
      <c r="I15" s="390"/>
      <c r="J15" s="390"/>
      <c r="K15" s="390"/>
      <c r="L15" s="390"/>
      <c r="M15" s="33" t="s">
        <v>51</v>
      </c>
      <c r="N15" s="39"/>
      <c r="O15" s="389" t="str">
        <f>IF('Rekapitulace stavby'!AN14="","",'Rekapitulace stavby'!AN14)</f>
        <v>Vyplň údaj</v>
      </c>
      <c r="P15" s="365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54</v>
      </c>
      <c r="E17" s="39"/>
      <c r="F17" s="39"/>
      <c r="G17" s="39"/>
      <c r="H17" s="39"/>
      <c r="I17" s="39"/>
      <c r="J17" s="39"/>
      <c r="K17" s="39"/>
      <c r="L17" s="39"/>
      <c r="M17" s="33" t="s">
        <v>49</v>
      </c>
      <c r="N17" s="39"/>
      <c r="O17" s="365" t="s">
        <v>26</v>
      </c>
      <c r="P17" s="365"/>
      <c r="Q17" s="39"/>
      <c r="R17" s="40"/>
    </row>
    <row r="18" spans="2:18" s="1" customFormat="1" ht="18" customHeight="1">
      <c r="B18" s="38"/>
      <c r="C18" s="39"/>
      <c r="D18" s="39"/>
      <c r="E18" s="31" t="s">
        <v>55</v>
      </c>
      <c r="F18" s="39"/>
      <c r="G18" s="39"/>
      <c r="H18" s="39"/>
      <c r="I18" s="39"/>
      <c r="J18" s="39"/>
      <c r="K18" s="39"/>
      <c r="L18" s="39"/>
      <c r="M18" s="33" t="s">
        <v>51</v>
      </c>
      <c r="N18" s="39"/>
      <c r="O18" s="365" t="s">
        <v>26</v>
      </c>
      <c r="P18" s="365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57</v>
      </c>
      <c r="E20" s="39"/>
      <c r="F20" s="39"/>
      <c r="G20" s="39"/>
      <c r="H20" s="39"/>
      <c r="I20" s="39"/>
      <c r="J20" s="39"/>
      <c r="K20" s="39"/>
      <c r="L20" s="39"/>
      <c r="M20" s="33" t="s">
        <v>49</v>
      </c>
      <c r="N20" s="39"/>
      <c r="O20" s="365" t="s">
        <v>26</v>
      </c>
      <c r="P20" s="365"/>
      <c r="Q20" s="39"/>
      <c r="R20" s="40"/>
    </row>
    <row r="21" spans="2:18" s="1" customFormat="1" ht="18" customHeight="1">
      <c r="B21" s="38"/>
      <c r="C21" s="39"/>
      <c r="D21" s="39"/>
      <c r="E21" s="31" t="s">
        <v>58</v>
      </c>
      <c r="F21" s="39"/>
      <c r="G21" s="39"/>
      <c r="H21" s="39"/>
      <c r="I21" s="39"/>
      <c r="J21" s="39"/>
      <c r="K21" s="39"/>
      <c r="L21" s="39"/>
      <c r="M21" s="33" t="s">
        <v>51</v>
      </c>
      <c r="N21" s="39"/>
      <c r="O21" s="365" t="s">
        <v>26</v>
      </c>
      <c r="P21" s="365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59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370" t="s">
        <v>26</v>
      </c>
      <c r="F24" s="370"/>
      <c r="G24" s="370"/>
      <c r="H24" s="370"/>
      <c r="I24" s="370"/>
      <c r="J24" s="370"/>
      <c r="K24" s="370"/>
      <c r="L24" s="370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145</v>
      </c>
      <c r="E27" s="39"/>
      <c r="F27" s="39"/>
      <c r="G27" s="39"/>
      <c r="H27" s="39"/>
      <c r="I27" s="39"/>
      <c r="J27" s="39"/>
      <c r="K27" s="39"/>
      <c r="L27" s="39"/>
      <c r="M27" s="371">
        <f>N88</f>
        <v>0</v>
      </c>
      <c r="N27" s="371"/>
      <c r="O27" s="371"/>
      <c r="P27" s="371"/>
      <c r="Q27" s="39"/>
      <c r="R27" s="40"/>
    </row>
    <row r="28" spans="2:18" s="1" customFormat="1" ht="14.25" customHeight="1">
      <c r="B28" s="38"/>
      <c r="C28" s="39"/>
      <c r="D28" s="37" t="s">
        <v>130</v>
      </c>
      <c r="E28" s="39"/>
      <c r="F28" s="39"/>
      <c r="G28" s="39"/>
      <c r="H28" s="39"/>
      <c r="I28" s="39"/>
      <c r="J28" s="39"/>
      <c r="K28" s="39"/>
      <c r="L28" s="39"/>
      <c r="M28" s="371">
        <f>N92</f>
        <v>0</v>
      </c>
      <c r="N28" s="371"/>
      <c r="O28" s="371"/>
      <c r="P28" s="371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62</v>
      </c>
      <c r="E30" s="39"/>
      <c r="F30" s="39"/>
      <c r="G30" s="39"/>
      <c r="H30" s="39"/>
      <c r="I30" s="39"/>
      <c r="J30" s="39"/>
      <c r="K30" s="39"/>
      <c r="L30" s="39"/>
      <c r="M30" s="391">
        <f>ROUND(M27+M28,2)</f>
        <v>0</v>
      </c>
      <c r="N30" s="386"/>
      <c r="O30" s="386"/>
      <c r="P30" s="386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63</v>
      </c>
      <c r="E32" s="45" t="s">
        <v>64</v>
      </c>
      <c r="F32" s="46">
        <v>0.21</v>
      </c>
      <c r="G32" s="119" t="s">
        <v>65</v>
      </c>
      <c r="H32" s="392">
        <f>(SUM(BE92:BE99)+SUM(BE117:BE120))</f>
        <v>0</v>
      </c>
      <c r="I32" s="386"/>
      <c r="J32" s="386"/>
      <c r="K32" s="39"/>
      <c r="L32" s="39"/>
      <c r="M32" s="392">
        <f>ROUND((SUM(BE92:BE99)+SUM(BE117:BE120)),2)*F32</f>
        <v>0</v>
      </c>
      <c r="N32" s="386"/>
      <c r="O32" s="386"/>
      <c r="P32" s="386"/>
      <c r="Q32" s="39"/>
      <c r="R32" s="40"/>
    </row>
    <row r="33" spans="2:18" s="1" customFormat="1" ht="14.25" customHeight="1">
      <c r="B33" s="38"/>
      <c r="C33" s="39"/>
      <c r="D33" s="39"/>
      <c r="E33" s="45" t="s">
        <v>66</v>
      </c>
      <c r="F33" s="46">
        <v>0.15</v>
      </c>
      <c r="G33" s="119" t="s">
        <v>65</v>
      </c>
      <c r="H33" s="392">
        <f>(SUM(BF92:BF99)+SUM(BF117:BF120))</f>
        <v>0</v>
      </c>
      <c r="I33" s="386"/>
      <c r="J33" s="386"/>
      <c r="K33" s="39"/>
      <c r="L33" s="39"/>
      <c r="M33" s="392">
        <f>ROUND((SUM(BF92:BF99)+SUM(BF117:BF120)),2)*F33</f>
        <v>0</v>
      </c>
      <c r="N33" s="386"/>
      <c r="O33" s="386"/>
      <c r="P33" s="386"/>
      <c r="Q33" s="39"/>
      <c r="R33" s="40"/>
    </row>
    <row r="34" spans="2:18" s="1" customFormat="1" ht="14.25" customHeight="1" hidden="1">
      <c r="B34" s="38"/>
      <c r="C34" s="39"/>
      <c r="D34" s="39"/>
      <c r="E34" s="45" t="s">
        <v>67</v>
      </c>
      <c r="F34" s="46">
        <v>0.21</v>
      </c>
      <c r="G34" s="119" t="s">
        <v>65</v>
      </c>
      <c r="H34" s="392">
        <f>(SUM(BG92:BG99)+SUM(BG117:BG120))</f>
        <v>0</v>
      </c>
      <c r="I34" s="386"/>
      <c r="J34" s="386"/>
      <c r="K34" s="39"/>
      <c r="L34" s="39"/>
      <c r="M34" s="392">
        <v>0</v>
      </c>
      <c r="N34" s="386"/>
      <c r="O34" s="386"/>
      <c r="P34" s="386"/>
      <c r="Q34" s="39"/>
      <c r="R34" s="40"/>
    </row>
    <row r="35" spans="2:18" s="1" customFormat="1" ht="14.25" customHeight="1" hidden="1">
      <c r="B35" s="38"/>
      <c r="C35" s="39"/>
      <c r="D35" s="39"/>
      <c r="E35" s="45" t="s">
        <v>68</v>
      </c>
      <c r="F35" s="46">
        <v>0.15</v>
      </c>
      <c r="G35" s="119" t="s">
        <v>65</v>
      </c>
      <c r="H35" s="392">
        <f>(SUM(BH92:BH99)+SUM(BH117:BH120))</f>
        <v>0</v>
      </c>
      <c r="I35" s="386"/>
      <c r="J35" s="386"/>
      <c r="K35" s="39"/>
      <c r="L35" s="39"/>
      <c r="M35" s="392">
        <v>0</v>
      </c>
      <c r="N35" s="386"/>
      <c r="O35" s="386"/>
      <c r="P35" s="386"/>
      <c r="Q35" s="39"/>
      <c r="R35" s="40"/>
    </row>
    <row r="36" spans="2:18" s="1" customFormat="1" ht="14.25" customHeight="1" hidden="1">
      <c r="B36" s="38"/>
      <c r="C36" s="39"/>
      <c r="D36" s="39"/>
      <c r="E36" s="45" t="s">
        <v>69</v>
      </c>
      <c r="F36" s="46">
        <v>0</v>
      </c>
      <c r="G36" s="119" t="s">
        <v>65</v>
      </c>
      <c r="H36" s="392">
        <f>(SUM(BI92:BI99)+SUM(BI117:BI120))</f>
        <v>0</v>
      </c>
      <c r="I36" s="386"/>
      <c r="J36" s="386"/>
      <c r="K36" s="39"/>
      <c r="L36" s="39"/>
      <c r="M36" s="392">
        <v>0</v>
      </c>
      <c r="N36" s="386"/>
      <c r="O36" s="386"/>
      <c r="P36" s="386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70</v>
      </c>
      <c r="E38" s="51"/>
      <c r="F38" s="51"/>
      <c r="G38" s="120" t="s">
        <v>71</v>
      </c>
      <c r="H38" s="52" t="s">
        <v>72</v>
      </c>
      <c r="I38" s="51"/>
      <c r="J38" s="51"/>
      <c r="K38" s="51"/>
      <c r="L38" s="379">
        <f>SUM(M30:M36)</f>
        <v>0</v>
      </c>
      <c r="M38" s="379"/>
      <c r="N38" s="379"/>
      <c r="O38" s="379"/>
      <c r="P38" s="393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73</v>
      </c>
      <c r="E50" s="54"/>
      <c r="F50" s="54"/>
      <c r="G50" s="54"/>
      <c r="H50" s="55"/>
      <c r="I50" s="39"/>
      <c r="J50" s="53" t="s">
        <v>74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75</v>
      </c>
      <c r="E59" s="59"/>
      <c r="F59" s="59"/>
      <c r="G59" s="60" t="s">
        <v>76</v>
      </c>
      <c r="H59" s="61"/>
      <c r="I59" s="39"/>
      <c r="J59" s="58" t="s">
        <v>75</v>
      </c>
      <c r="K59" s="59"/>
      <c r="L59" s="59"/>
      <c r="M59" s="59"/>
      <c r="N59" s="60" t="s">
        <v>76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77</v>
      </c>
      <c r="E61" s="54"/>
      <c r="F61" s="54"/>
      <c r="G61" s="54"/>
      <c r="H61" s="55"/>
      <c r="I61" s="39"/>
      <c r="J61" s="53" t="s">
        <v>78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75</v>
      </c>
      <c r="E70" s="59"/>
      <c r="F70" s="59"/>
      <c r="G70" s="60" t="s">
        <v>76</v>
      </c>
      <c r="H70" s="61"/>
      <c r="I70" s="39"/>
      <c r="J70" s="58" t="s">
        <v>75</v>
      </c>
      <c r="K70" s="59"/>
      <c r="L70" s="59"/>
      <c r="M70" s="59"/>
      <c r="N70" s="60" t="s">
        <v>76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361" t="s">
        <v>146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40</v>
      </c>
      <c r="D78" s="39"/>
      <c r="E78" s="39"/>
      <c r="F78" s="384" t="str">
        <f>F6</f>
        <v>Komunitní centrum Hloubětínská 55 - INTERIÉR</v>
      </c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9"/>
      <c r="R78" s="40"/>
    </row>
    <row r="79" spans="2:18" s="1" customFormat="1" ht="36.75" customHeight="1">
      <c r="B79" s="38"/>
      <c r="C79" s="72" t="s">
        <v>143</v>
      </c>
      <c r="D79" s="39"/>
      <c r="E79" s="39"/>
      <c r="F79" s="351" t="str">
        <f>F7</f>
        <v>E_silno - Elektroinstalace - silnoproud</v>
      </c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44</v>
      </c>
      <c r="D81" s="39"/>
      <c r="E81" s="39"/>
      <c r="F81" s="31" t="str">
        <f>F9</f>
        <v>Hloubětínská 55, Praha 14</v>
      </c>
      <c r="G81" s="39"/>
      <c r="H81" s="39"/>
      <c r="I81" s="39"/>
      <c r="J81" s="39"/>
      <c r="K81" s="33" t="s">
        <v>46</v>
      </c>
      <c r="L81" s="39"/>
      <c r="M81" s="388" t="str">
        <f>IF(O9="","",O9)</f>
        <v>18. 4. 2018</v>
      </c>
      <c r="N81" s="388"/>
      <c r="O81" s="388"/>
      <c r="P81" s="388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48</v>
      </c>
      <c r="D83" s="39"/>
      <c r="E83" s="39"/>
      <c r="F83" s="31" t="str">
        <f>E12</f>
        <v>Městská část Praha 14</v>
      </c>
      <c r="G83" s="39"/>
      <c r="H83" s="39"/>
      <c r="I83" s="39"/>
      <c r="J83" s="39"/>
      <c r="K83" s="33" t="s">
        <v>54</v>
      </c>
      <c r="L83" s="39"/>
      <c r="M83" s="365" t="str">
        <f>E18</f>
        <v>Ing. arch. Petr Synovec</v>
      </c>
      <c r="N83" s="365"/>
      <c r="O83" s="365"/>
      <c r="P83" s="365"/>
      <c r="Q83" s="365"/>
      <c r="R83" s="40"/>
    </row>
    <row r="84" spans="2:18" s="1" customFormat="1" ht="14.25" customHeight="1">
      <c r="B84" s="38"/>
      <c r="C84" s="33" t="s">
        <v>52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57</v>
      </c>
      <c r="L84" s="39"/>
      <c r="M84" s="365" t="str">
        <f>E21</f>
        <v>Ing. Rostislav Živný</v>
      </c>
      <c r="N84" s="365"/>
      <c r="O84" s="365"/>
      <c r="P84" s="365"/>
      <c r="Q84" s="365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394" t="s">
        <v>147</v>
      </c>
      <c r="D86" s="395"/>
      <c r="E86" s="395"/>
      <c r="F86" s="395"/>
      <c r="G86" s="395"/>
      <c r="H86" s="49"/>
      <c r="I86" s="49"/>
      <c r="J86" s="49"/>
      <c r="K86" s="49"/>
      <c r="L86" s="49"/>
      <c r="M86" s="49"/>
      <c r="N86" s="394" t="s">
        <v>148</v>
      </c>
      <c r="O86" s="395"/>
      <c r="P86" s="395"/>
      <c r="Q86" s="3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149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56">
        <f>N117</f>
        <v>0</v>
      </c>
      <c r="O88" s="396"/>
      <c r="P88" s="396"/>
      <c r="Q88" s="396"/>
      <c r="R88" s="40"/>
      <c r="AU88" s="22" t="s">
        <v>150</v>
      </c>
    </row>
    <row r="89" spans="2:18" s="6" customFormat="1" ht="24.75" customHeight="1">
      <c r="B89" s="122"/>
      <c r="C89" s="123"/>
      <c r="D89" s="124" t="s">
        <v>151</v>
      </c>
      <c r="E89" s="123"/>
      <c r="F89" s="123"/>
      <c r="G89" s="123"/>
      <c r="H89" s="123"/>
      <c r="I89" s="123"/>
      <c r="J89" s="123"/>
      <c r="K89" s="123"/>
      <c r="L89" s="123"/>
      <c r="M89" s="123"/>
      <c r="N89" s="397">
        <f>N118</f>
        <v>0</v>
      </c>
      <c r="O89" s="398"/>
      <c r="P89" s="398"/>
      <c r="Q89" s="398"/>
      <c r="R89" s="125"/>
    </row>
    <row r="90" spans="2:18" s="7" customFormat="1" ht="19.5" customHeight="1">
      <c r="B90" s="126"/>
      <c r="C90" s="127"/>
      <c r="D90" s="104" t="s">
        <v>304</v>
      </c>
      <c r="E90" s="127"/>
      <c r="F90" s="127"/>
      <c r="G90" s="127"/>
      <c r="H90" s="127"/>
      <c r="I90" s="127"/>
      <c r="J90" s="127"/>
      <c r="K90" s="127"/>
      <c r="L90" s="127"/>
      <c r="M90" s="127"/>
      <c r="N90" s="347">
        <f>N119</f>
        <v>0</v>
      </c>
      <c r="O90" s="399"/>
      <c r="P90" s="399"/>
      <c r="Q90" s="399"/>
      <c r="R90" s="128"/>
    </row>
    <row r="91" spans="2:18" s="1" customFormat="1" ht="21.75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spans="2:21" s="1" customFormat="1" ht="29.25" customHeight="1">
      <c r="B92" s="38"/>
      <c r="C92" s="121" t="s">
        <v>157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6">
        <f>ROUND(N93+N94+N95+N96+N97+N98,2)</f>
        <v>0</v>
      </c>
      <c r="O92" s="400"/>
      <c r="P92" s="400"/>
      <c r="Q92" s="400"/>
      <c r="R92" s="40"/>
      <c r="T92" s="129"/>
      <c r="U92" s="130" t="s">
        <v>63</v>
      </c>
    </row>
    <row r="93" spans="2:65" s="1" customFormat="1" ht="18" customHeight="1">
      <c r="B93" s="131"/>
      <c r="C93" s="132"/>
      <c r="D93" s="344" t="s">
        <v>158</v>
      </c>
      <c r="E93" s="401"/>
      <c r="F93" s="401"/>
      <c r="G93" s="401"/>
      <c r="H93" s="401"/>
      <c r="I93" s="132"/>
      <c r="J93" s="132"/>
      <c r="K93" s="132"/>
      <c r="L93" s="132"/>
      <c r="M93" s="132"/>
      <c r="N93" s="346">
        <f>ROUND(N88*T93,2)</f>
        <v>0</v>
      </c>
      <c r="O93" s="402"/>
      <c r="P93" s="402"/>
      <c r="Q93" s="402"/>
      <c r="R93" s="134"/>
      <c r="S93" s="135"/>
      <c r="T93" s="136"/>
      <c r="U93" s="137" t="s">
        <v>64</v>
      </c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8" t="s">
        <v>159</v>
      </c>
      <c r="AZ93" s="135"/>
      <c r="BA93" s="135"/>
      <c r="BB93" s="135"/>
      <c r="BC93" s="135"/>
      <c r="BD93" s="135"/>
      <c r="BE93" s="139">
        <f aca="true" t="shared" si="0" ref="BE93:BE98">IF(U93="základní",N93,0)</f>
        <v>0</v>
      </c>
      <c r="BF93" s="139">
        <f aca="true" t="shared" si="1" ref="BF93:BF98">IF(U93="snížená",N93,0)</f>
        <v>0</v>
      </c>
      <c r="BG93" s="139">
        <f aca="true" t="shared" si="2" ref="BG93:BG98">IF(U93="zákl. přenesená",N93,0)</f>
        <v>0</v>
      </c>
      <c r="BH93" s="139">
        <f aca="true" t="shared" si="3" ref="BH93:BH98">IF(U93="sníž. přenesená",N93,0)</f>
        <v>0</v>
      </c>
      <c r="BI93" s="139">
        <f aca="true" t="shared" si="4" ref="BI93:BI98">IF(U93="nulová",N93,0)</f>
        <v>0</v>
      </c>
      <c r="BJ93" s="138" t="s">
        <v>107</v>
      </c>
      <c r="BK93" s="135"/>
      <c r="BL93" s="135"/>
      <c r="BM93" s="135"/>
    </row>
    <row r="94" spans="2:65" s="1" customFormat="1" ht="18" customHeight="1">
      <c r="B94" s="131"/>
      <c r="C94" s="132"/>
      <c r="D94" s="344" t="s">
        <v>160</v>
      </c>
      <c r="E94" s="401"/>
      <c r="F94" s="401"/>
      <c r="G94" s="401"/>
      <c r="H94" s="401"/>
      <c r="I94" s="132"/>
      <c r="J94" s="132"/>
      <c r="K94" s="132"/>
      <c r="L94" s="132"/>
      <c r="M94" s="132"/>
      <c r="N94" s="346">
        <f>ROUND(N88*T94,2)</f>
        <v>0</v>
      </c>
      <c r="O94" s="402"/>
      <c r="P94" s="402"/>
      <c r="Q94" s="402"/>
      <c r="R94" s="134"/>
      <c r="S94" s="135"/>
      <c r="T94" s="136"/>
      <c r="U94" s="137" t="s">
        <v>64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8" t="s">
        <v>159</v>
      </c>
      <c r="AZ94" s="135"/>
      <c r="BA94" s="135"/>
      <c r="BB94" s="135"/>
      <c r="BC94" s="135"/>
      <c r="BD94" s="135"/>
      <c r="BE94" s="139">
        <f t="shared" si="0"/>
        <v>0</v>
      </c>
      <c r="BF94" s="139">
        <f t="shared" si="1"/>
        <v>0</v>
      </c>
      <c r="BG94" s="139">
        <f t="shared" si="2"/>
        <v>0</v>
      </c>
      <c r="BH94" s="139">
        <f t="shared" si="3"/>
        <v>0</v>
      </c>
      <c r="BI94" s="139">
        <f t="shared" si="4"/>
        <v>0</v>
      </c>
      <c r="BJ94" s="138" t="s">
        <v>107</v>
      </c>
      <c r="BK94" s="135"/>
      <c r="BL94" s="135"/>
      <c r="BM94" s="135"/>
    </row>
    <row r="95" spans="2:65" s="1" customFormat="1" ht="18" customHeight="1">
      <c r="B95" s="131"/>
      <c r="C95" s="132"/>
      <c r="D95" s="344" t="s">
        <v>161</v>
      </c>
      <c r="E95" s="401"/>
      <c r="F95" s="401"/>
      <c r="G95" s="401"/>
      <c r="H95" s="401"/>
      <c r="I95" s="132"/>
      <c r="J95" s="132"/>
      <c r="K95" s="132"/>
      <c r="L95" s="132"/>
      <c r="M95" s="132"/>
      <c r="N95" s="346">
        <f>ROUND(N88*T95,2)</f>
        <v>0</v>
      </c>
      <c r="O95" s="402"/>
      <c r="P95" s="402"/>
      <c r="Q95" s="402"/>
      <c r="R95" s="134"/>
      <c r="S95" s="135"/>
      <c r="T95" s="136"/>
      <c r="U95" s="137" t="s">
        <v>64</v>
      </c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8" t="s">
        <v>159</v>
      </c>
      <c r="AZ95" s="135"/>
      <c r="BA95" s="135"/>
      <c r="BB95" s="135"/>
      <c r="BC95" s="135"/>
      <c r="BD95" s="135"/>
      <c r="BE95" s="139">
        <f t="shared" si="0"/>
        <v>0</v>
      </c>
      <c r="BF95" s="139">
        <f t="shared" si="1"/>
        <v>0</v>
      </c>
      <c r="BG95" s="139">
        <f t="shared" si="2"/>
        <v>0</v>
      </c>
      <c r="BH95" s="139">
        <f t="shared" si="3"/>
        <v>0</v>
      </c>
      <c r="BI95" s="139">
        <f t="shared" si="4"/>
        <v>0</v>
      </c>
      <c r="BJ95" s="138" t="s">
        <v>107</v>
      </c>
      <c r="BK95" s="135"/>
      <c r="BL95" s="135"/>
      <c r="BM95" s="135"/>
    </row>
    <row r="96" spans="2:65" s="1" customFormat="1" ht="18" customHeight="1">
      <c r="B96" s="131"/>
      <c r="C96" s="132"/>
      <c r="D96" s="344" t="s">
        <v>162</v>
      </c>
      <c r="E96" s="401"/>
      <c r="F96" s="401"/>
      <c r="G96" s="401"/>
      <c r="H96" s="401"/>
      <c r="I96" s="132"/>
      <c r="J96" s="132"/>
      <c r="K96" s="132"/>
      <c r="L96" s="132"/>
      <c r="M96" s="132"/>
      <c r="N96" s="346">
        <f>ROUND(N88*T96,2)</f>
        <v>0</v>
      </c>
      <c r="O96" s="402"/>
      <c r="P96" s="402"/>
      <c r="Q96" s="402"/>
      <c r="R96" s="134"/>
      <c r="S96" s="135"/>
      <c r="T96" s="136"/>
      <c r="U96" s="137" t="s">
        <v>64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8" t="s">
        <v>159</v>
      </c>
      <c r="AZ96" s="135"/>
      <c r="BA96" s="135"/>
      <c r="BB96" s="135"/>
      <c r="BC96" s="135"/>
      <c r="BD96" s="135"/>
      <c r="BE96" s="139">
        <f t="shared" si="0"/>
        <v>0</v>
      </c>
      <c r="BF96" s="139">
        <f t="shared" si="1"/>
        <v>0</v>
      </c>
      <c r="BG96" s="139">
        <f t="shared" si="2"/>
        <v>0</v>
      </c>
      <c r="BH96" s="139">
        <f t="shared" si="3"/>
        <v>0</v>
      </c>
      <c r="BI96" s="139">
        <f t="shared" si="4"/>
        <v>0</v>
      </c>
      <c r="BJ96" s="138" t="s">
        <v>107</v>
      </c>
      <c r="BK96" s="135"/>
      <c r="BL96" s="135"/>
      <c r="BM96" s="135"/>
    </row>
    <row r="97" spans="2:65" s="1" customFormat="1" ht="18" customHeight="1">
      <c r="B97" s="131"/>
      <c r="C97" s="132"/>
      <c r="D97" s="344" t="s">
        <v>163</v>
      </c>
      <c r="E97" s="401"/>
      <c r="F97" s="401"/>
      <c r="G97" s="401"/>
      <c r="H97" s="401"/>
      <c r="I97" s="132"/>
      <c r="J97" s="132"/>
      <c r="K97" s="132"/>
      <c r="L97" s="132"/>
      <c r="M97" s="132"/>
      <c r="N97" s="346">
        <f>ROUND(N88*T97,2)</f>
        <v>0</v>
      </c>
      <c r="O97" s="402"/>
      <c r="P97" s="402"/>
      <c r="Q97" s="402"/>
      <c r="R97" s="134"/>
      <c r="S97" s="135"/>
      <c r="T97" s="136"/>
      <c r="U97" s="137" t="s">
        <v>64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159</v>
      </c>
      <c r="AZ97" s="135"/>
      <c r="BA97" s="135"/>
      <c r="BB97" s="135"/>
      <c r="BC97" s="135"/>
      <c r="BD97" s="135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107</v>
      </c>
      <c r="BK97" s="135"/>
      <c r="BL97" s="135"/>
      <c r="BM97" s="135"/>
    </row>
    <row r="98" spans="2:65" s="1" customFormat="1" ht="18" customHeight="1">
      <c r="B98" s="131"/>
      <c r="C98" s="132"/>
      <c r="D98" s="133" t="s">
        <v>164</v>
      </c>
      <c r="E98" s="132"/>
      <c r="F98" s="132"/>
      <c r="G98" s="132"/>
      <c r="H98" s="132"/>
      <c r="I98" s="132"/>
      <c r="J98" s="132"/>
      <c r="K98" s="132"/>
      <c r="L98" s="132"/>
      <c r="M98" s="132"/>
      <c r="N98" s="346">
        <f>ROUND(N88*T98,2)</f>
        <v>0</v>
      </c>
      <c r="O98" s="402"/>
      <c r="P98" s="402"/>
      <c r="Q98" s="402"/>
      <c r="R98" s="134"/>
      <c r="S98" s="135"/>
      <c r="T98" s="140"/>
      <c r="U98" s="141" t="s">
        <v>64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165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107</v>
      </c>
      <c r="BK98" s="135"/>
      <c r="BL98" s="135"/>
      <c r="BM98" s="135"/>
    </row>
    <row r="99" spans="2:18" s="1" customFormat="1" ht="13.5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40"/>
    </row>
    <row r="100" spans="2:18" s="1" customFormat="1" ht="29.25" customHeight="1">
      <c r="B100" s="38"/>
      <c r="C100" s="115" t="s">
        <v>135</v>
      </c>
      <c r="D100" s="49"/>
      <c r="E100" s="49"/>
      <c r="F100" s="49"/>
      <c r="G100" s="49"/>
      <c r="H100" s="49"/>
      <c r="I100" s="49"/>
      <c r="J100" s="49"/>
      <c r="K100" s="49"/>
      <c r="L100" s="348">
        <f>ROUND(SUM(N88+N92),2)</f>
        <v>0</v>
      </c>
      <c r="M100" s="348"/>
      <c r="N100" s="348"/>
      <c r="O100" s="348"/>
      <c r="P100" s="348"/>
      <c r="Q100" s="348"/>
      <c r="R100" s="40"/>
    </row>
    <row r="101" spans="2:18" s="1" customFormat="1" ht="6.7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5" spans="2:18" s="1" customFormat="1" ht="6.75" customHeight="1"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7"/>
    </row>
    <row r="106" spans="2:18" s="1" customFormat="1" ht="36.75" customHeight="1">
      <c r="B106" s="38"/>
      <c r="C106" s="361" t="s">
        <v>166</v>
      </c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40"/>
    </row>
    <row r="107" spans="2:18" s="1" customFormat="1" ht="6.7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pans="2:18" s="1" customFormat="1" ht="30" customHeight="1">
      <c r="B108" s="38"/>
      <c r="C108" s="33" t="s">
        <v>40</v>
      </c>
      <c r="D108" s="39"/>
      <c r="E108" s="39"/>
      <c r="F108" s="384" t="str">
        <f>F6</f>
        <v>Komunitní centrum Hloubětínská 55 - INTERIÉR</v>
      </c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9"/>
      <c r="R108" s="40"/>
    </row>
    <row r="109" spans="2:18" s="1" customFormat="1" ht="36.75" customHeight="1">
      <c r="B109" s="38"/>
      <c r="C109" s="72" t="s">
        <v>143</v>
      </c>
      <c r="D109" s="39"/>
      <c r="E109" s="39"/>
      <c r="F109" s="351" t="str">
        <f>F7</f>
        <v>E_silno - Elektroinstalace - silnoproud</v>
      </c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9"/>
      <c r="R109" s="40"/>
    </row>
    <row r="110" spans="2:18" s="1" customFormat="1" ht="6.7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18" s="1" customFormat="1" ht="18" customHeight="1">
      <c r="B111" s="38"/>
      <c r="C111" s="33" t="s">
        <v>44</v>
      </c>
      <c r="D111" s="39"/>
      <c r="E111" s="39"/>
      <c r="F111" s="31" t="str">
        <f>F9</f>
        <v>Hloubětínská 55, Praha 14</v>
      </c>
      <c r="G111" s="39"/>
      <c r="H111" s="39"/>
      <c r="I111" s="39"/>
      <c r="J111" s="39"/>
      <c r="K111" s="33" t="s">
        <v>46</v>
      </c>
      <c r="L111" s="39"/>
      <c r="M111" s="388" t="str">
        <f>IF(O9="","",O9)</f>
        <v>18. 4. 2018</v>
      </c>
      <c r="N111" s="388"/>
      <c r="O111" s="388"/>
      <c r="P111" s="388"/>
      <c r="Q111" s="39"/>
      <c r="R111" s="40"/>
    </row>
    <row r="112" spans="2:18" s="1" customFormat="1" ht="6.7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18" s="1" customFormat="1" ht="15">
      <c r="B113" s="38"/>
      <c r="C113" s="33" t="s">
        <v>48</v>
      </c>
      <c r="D113" s="39"/>
      <c r="E113" s="39"/>
      <c r="F113" s="31" t="str">
        <f>E12</f>
        <v>Městská část Praha 14</v>
      </c>
      <c r="G113" s="39"/>
      <c r="H113" s="39"/>
      <c r="I113" s="39"/>
      <c r="J113" s="39"/>
      <c r="K113" s="33" t="s">
        <v>54</v>
      </c>
      <c r="L113" s="39"/>
      <c r="M113" s="365" t="str">
        <f>E18</f>
        <v>Ing. arch. Petr Synovec</v>
      </c>
      <c r="N113" s="365"/>
      <c r="O113" s="365"/>
      <c r="P113" s="365"/>
      <c r="Q113" s="365"/>
      <c r="R113" s="40"/>
    </row>
    <row r="114" spans="2:18" s="1" customFormat="1" ht="14.25" customHeight="1">
      <c r="B114" s="38"/>
      <c r="C114" s="33" t="s">
        <v>52</v>
      </c>
      <c r="D114" s="39"/>
      <c r="E114" s="39"/>
      <c r="F114" s="31" t="str">
        <f>IF(E15="","",E15)</f>
        <v>Vyplň údaj</v>
      </c>
      <c r="G114" s="39"/>
      <c r="H114" s="39"/>
      <c r="I114" s="39"/>
      <c r="J114" s="39"/>
      <c r="K114" s="33" t="s">
        <v>57</v>
      </c>
      <c r="L114" s="39"/>
      <c r="M114" s="365" t="str">
        <f>E21</f>
        <v>Ing. Rostislav Živný</v>
      </c>
      <c r="N114" s="365"/>
      <c r="O114" s="365"/>
      <c r="P114" s="365"/>
      <c r="Q114" s="365"/>
      <c r="R114" s="40"/>
    </row>
    <row r="115" spans="2:18" s="1" customFormat="1" ht="9.7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27" s="8" customFormat="1" ht="29.25" customHeight="1">
      <c r="B116" s="142"/>
      <c r="C116" s="143" t="s">
        <v>167</v>
      </c>
      <c r="D116" s="144" t="s">
        <v>168</v>
      </c>
      <c r="E116" s="144" t="s">
        <v>81</v>
      </c>
      <c r="F116" s="403" t="s">
        <v>169</v>
      </c>
      <c r="G116" s="403"/>
      <c r="H116" s="403"/>
      <c r="I116" s="403"/>
      <c r="J116" s="144" t="s">
        <v>170</v>
      </c>
      <c r="K116" s="144" t="s">
        <v>171</v>
      </c>
      <c r="L116" s="403" t="s">
        <v>172</v>
      </c>
      <c r="M116" s="403"/>
      <c r="N116" s="403" t="s">
        <v>148</v>
      </c>
      <c r="O116" s="403"/>
      <c r="P116" s="403"/>
      <c r="Q116" s="404"/>
      <c r="R116" s="145"/>
      <c r="T116" s="78" t="s">
        <v>173</v>
      </c>
      <c r="U116" s="79" t="s">
        <v>63</v>
      </c>
      <c r="V116" s="79" t="s">
        <v>174</v>
      </c>
      <c r="W116" s="79" t="s">
        <v>175</v>
      </c>
      <c r="X116" s="79" t="s">
        <v>176</v>
      </c>
      <c r="Y116" s="79" t="s">
        <v>177</v>
      </c>
      <c r="Z116" s="79" t="s">
        <v>178</v>
      </c>
      <c r="AA116" s="80" t="s">
        <v>179</v>
      </c>
    </row>
    <row r="117" spans="2:63" s="1" customFormat="1" ht="29.25" customHeight="1">
      <c r="B117" s="38"/>
      <c r="C117" s="82" t="s">
        <v>145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426">
        <f>BK117</f>
        <v>0</v>
      </c>
      <c r="O117" s="427"/>
      <c r="P117" s="427"/>
      <c r="Q117" s="427"/>
      <c r="R117" s="40"/>
      <c r="T117" s="81"/>
      <c r="U117" s="54"/>
      <c r="V117" s="54"/>
      <c r="W117" s="146">
        <f>W118+W121</f>
        <v>0</v>
      </c>
      <c r="X117" s="54"/>
      <c r="Y117" s="146">
        <f>Y118+Y121</f>
        <v>0</v>
      </c>
      <c r="Z117" s="54"/>
      <c r="AA117" s="147">
        <f>AA118+AA121</f>
        <v>0</v>
      </c>
      <c r="AT117" s="22" t="s">
        <v>98</v>
      </c>
      <c r="AU117" s="22" t="s">
        <v>150</v>
      </c>
      <c r="BK117" s="148">
        <f>BK118+BK121</f>
        <v>0</v>
      </c>
    </row>
    <row r="118" spans="2:63" s="9" customFormat="1" ht="36.75" customHeight="1">
      <c r="B118" s="149"/>
      <c r="C118" s="150"/>
      <c r="D118" s="151" t="s">
        <v>151</v>
      </c>
      <c r="E118" s="151"/>
      <c r="F118" s="151"/>
      <c r="G118" s="151"/>
      <c r="H118" s="151"/>
      <c r="I118" s="151"/>
      <c r="J118" s="151"/>
      <c r="K118" s="151"/>
      <c r="L118" s="151"/>
      <c r="M118" s="151"/>
      <c r="N118" s="428">
        <f>BK118</f>
        <v>0</v>
      </c>
      <c r="O118" s="397"/>
      <c r="P118" s="397"/>
      <c r="Q118" s="397"/>
      <c r="R118" s="152"/>
      <c r="T118" s="153"/>
      <c r="U118" s="150"/>
      <c r="V118" s="150"/>
      <c r="W118" s="154">
        <f>W119</f>
        <v>0</v>
      </c>
      <c r="X118" s="150"/>
      <c r="Y118" s="154">
        <f>Y119</f>
        <v>0</v>
      </c>
      <c r="Z118" s="150"/>
      <c r="AA118" s="155">
        <f>AA119</f>
        <v>0</v>
      </c>
      <c r="AR118" s="156" t="s">
        <v>141</v>
      </c>
      <c r="AT118" s="157" t="s">
        <v>98</v>
      </c>
      <c r="AU118" s="157" t="s">
        <v>99</v>
      </c>
      <c r="AY118" s="156" t="s">
        <v>180</v>
      </c>
      <c r="BK118" s="158">
        <f>BK119</f>
        <v>0</v>
      </c>
    </row>
    <row r="119" spans="2:63" s="9" customFormat="1" ht="19.5" customHeight="1">
      <c r="B119" s="149"/>
      <c r="C119" s="150"/>
      <c r="D119" s="159" t="s">
        <v>304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429">
        <f>BK119</f>
        <v>0</v>
      </c>
      <c r="O119" s="430"/>
      <c r="P119" s="430"/>
      <c r="Q119" s="430"/>
      <c r="R119" s="152"/>
      <c r="T119" s="153"/>
      <c r="U119" s="150"/>
      <c r="V119" s="150"/>
      <c r="W119" s="154">
        <f>W120</f>
        <v>0</v>
      </c>
      <c r="X119" s="150"/>
      <c r="Y119" s="154">
        <f>Y120</f>
        <v>0</v>
      </c>
      <c r="Z119" s="150"/>
      <c r="AA119" s="155">
        <f>AA120</f>
        <v>0</v>
      </c>
      <c r="AR119" s="156" t="s">
        <v>141</v>
      </c>
      <c r="AT119" s="157" t="s">
        <v>98</v>
      </c>
      <c r="AU119" s="157" t="s">
        <v>107</v>
      </c>
      <c r="AY119" s="156" t="s">
        <v>180</v>
      </c>
      <c r="BK119" s="158">
        <f>BK120</f>
        <v>0</v>
      </c>
    </row>
    <row r="120" spans="2:65" s="1" customFormat="1" ht="25.5" customHeight="1">
      <c r="B120" s="131"/>
      <c r="C120" s="160" t="s">
        <v>107</v>
      </c>
      <c r="D120" s="160" t="s">
        <v>182</v>
      </c>
      <c r="E120" s="161" t="s">
        <v>305</v>
      </c>
      <c r="F120" s="405" t="s">
        <v>306</v>
      </c>
      <c r="G120" s="405"/>
      <c r="H120" s="405"/>
      <c r="I120" s="405"/>
      <c r="J120" s="162" t="s">
        <v>301</v>
      </c>
      <c r="K120" s="163">
        <v>1</v>
      </c>
      <c r="L120" s="406">
        <f>'E_sil spec'!H6</f>
        <v>0</v>
      </c>
      <c r="M120" s="406"/>
      <c r="N120" s="407">
        <f>ROUND(L120*K120,2)</f>
        <v>0</v>
      </c>
      <c r="O120" s="407"/>
      <c r="P120" s="407"/>
      <c r="Q120" s="407"/>
      <c r="R120" s="134"/>
      <c r="T120" s="164" t="s">
        <v>26</v>
      </c>
      <c r="U120" s="47" t="s">
        <v>64</v>
      </c>
      <c r="V120" s="39"/>
      <c r="W120" s="165">
        <f>V120*K120</f>
        <v>0</v>
      </c>
      <c r="X120" s="165">
        <v>0</v>
      </c>
      <c r="Y120" s="165">
        <f>X120*K120</f>
        <v>0</v>
      </c>
      <c r="Z120" s="165">
        <v>0</v>
      </c>
      <c r="AA120" s="166">
        <f>Z120*K120</f>
        <v>0</v>
      </c>
      <c r="AR120" s="22" t="s">
        <v>184</v>
      </c>
      <c r="AT120" s="22" t="s">
        <v>182</v>
      </c>
      <c r="AU120" s="22" t="s">
        <v>141</v>
      </c>
      <c r="AY120" s="22" t="s">
        <v>180</v>
      </c>
      <c r="BE120" s="108">
        <f>IF(U120="základní",N120,0)</f>
        <v>0</v>
      </c>
      <c r="BF120" s="108">
        <f>IF(U120="snížená",N120,0)</f>
        <v>0</v>
      </c>
      <c r="BG120" s="108">
        <f>IF(U120="zákl. přenesená",N120,0)</f>
        <v>0</v>
      </c>
      <c r="BH120" s="108">
        <f>IF(U120="sníž. přenesená",N120,0)</f>
        <v>0</v>
      </c>
      <c r="BI120" s="108">
        <f>IF(U120="nulová",N120,0)</f>
        <v>0</v>
      </c>
      <c r="BJ120" s="22" t="s">
        <v>107</v>
      </c>
      <c r="BK120" s="108">
        <f>ROUND(L120*K120,2)</f>
        <v>0</v>
      </c>
      <c r="BL120" s="22" t="s">
        <v>184</v>
      </c>
      <c r="BM120" s="22" t="s">
        <v>307</v>
      </c>
    </row>
    <row r="121" spans="2:63" s="1" customFormat="1" ht="49.5" customHeight="1">
      <c r="B121" s="38"/>
      <c r="C121" s="39"/>
      <c r="D121" s="151" t="s">
        <v>295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423">
        <f>BK121</f>
        <v>0</v>
      </c>
      <c r="O121" s="424"/>
      <c r="P121" s="424"/>
      <c r="Q121" s="424"/>
      <c r="R121" s="40"/>
      <c r="T121" s="202"/>
      <c r="U121" s="59"/>
      <c r="V121" s="59"/>
      <c r="W121" s="59"/>
      <c r="X121" s="59"/>
      <c r="Y121" s="59"/>
      <c r="Z121" s="59"/>
      <c r="AA121" s="61"/>
      <c r="AT121" s="22" t="s">
        <v>98</v>
      </c>
      <c r="AU121" s="22" t="s">
        <v>99</v>
      </c>
      <c r="AY121" s="22" t="s">
        <v>296</v>
      </c>
      <c r="BK121" s="108">
        <v>0</v>
      </c>
    </row>
    <row r="122" spans="2:18" s="1" customFormat="1" ht="6.75" customHeight="1"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</row>
  </sheetData>
  <sheetProtection/>
  <mergeCells count="71">
    <mergeCell ref="N118:Q118"/>
    <mergeCell ref="N119:Q119"/>
    <mergeCell ref="F108:P108"/>
    <mergeCell ref="F109:P109"/>
    <mergeCell ref="M111:P111"/>
    <mergeCell ref="M113:Q113"/>
    <mergeCell ref="M114:Q114"/>
    <mergeCell ref="N121:Q121"/>
    <mergeCell ref="H1:K1"/>
    <mergeCell ref="S2:AC2"/>
    <mergeCell ref="F116:I116"/>
    <mergeCell ref="L116:M116"/>
    <mergeCell ref="N116:Q116"/>
    <mergeCell ref="F120:I120"/>
    <mergeCell ref="L120:M120"/>
    <mergeCell ref="N120:Q120"/>
    <mergeCell ref="N117:Q117"/>
    <mergeCell ref="C106:Q106"/>
    <mergeCell ref="D95:H95"/>
    <mergeCell ref="N95:Q95"/>
    <mergeCell ref="D96:H96"/>
    <mergeCell ref="N96:Q96"/>
    <mergeCell ref="D97:H97"/>
    <mergeCell ref="N97:Q97"/>
    <mergeCell ref="N98:Q98"/>
    <mergeCell ref="L100:Q100"/>
    <mergeCell ref="D93:H93"/>
    <mergeCell ref="N93:Q93"/>
    <mergeCell ref="D94:H94"/>
    <mergeCell ref="N94:Q94"/>
    <mergeCell ref="N88:Q88"/>
    <mergeCell ref="N89:Q89"/>
    <mergeCell ref="N90:Q90"/>
    <mergeCell ref="N92:Q92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5"/>
  <sheetViews>
    <sheetView zoomScalePageLayoutView="0" workbookViewId="0" topLeftCell="A1">
      <selection activeCell="K145" sqref="K145"/>
    </sheetView>
  </sheetViews>
  <sheetFormatPr defaultColWidth="9.33203125" defaultRowHeight="13.5"/>
  <cols>
    <col min="1" max="1" width="6.66015625" style="0" customWidth="1"/>
    <col min="2" max="2" width="86.16015625" style="283" customWidth="1"/>
    <col min="3" max="3" width="8.83203125" style="284" customWidth="1"/>
    <col min="4" max="4" width="8.16015625" style="285" customWidth="1"/>
    <col min="5" max="5" width="11" style="286" customWidth="1"/>
    <col min="6" max="6" width="14.66015625" style="287" customWidth="1"/>
    <col min="7" max="7" width="11" style="206" customWidth="1"/>
    <col min="8" max="8" width="18.83203125" style="287" customWidth="1"/>
    <col min="9" max="16384" width="9.33203125" style="206" customWidth="1"/>
  </cols>
  <sheetData>
    <row r="1" spans="2:8" ht="11.25" customHeight="1" thickBot="1">
      <c r="B1" s="204"/>
      <c r="C1" s="204"/>
      <c r="D1" s="205"/>
      <c r="E1" s="204"/>
      <c r="F1" s="204"/>
      <c r="G1" s="204"/>
      <c r="H1" s="204"/>
    </row>
    <row r="2" spans="2:8" ht="16.5" thickBot="1">
      <c r="B2" s="207" t="s">
        <v>801</v>
      </c>
      <c r="C2" s="208"/>
      <c r="D2" s="209"/>
      <c r="E2" s="210"/>
      <c r="F2" s="211"/>
      <c r="G2" s="212"/>
      <c r="H2" s="213"/>
    </row>
    <row r="3" spans="2:8" ht="15.75">
      <c r="B3" s="214" t="str">
        <f>B10</f>
        <v>1. Elektroinstalace</v>
      </c>
      <c r="C3" s="215"/>
      <c r="D3" s="216"/>
      <c r="E3" s="217"/>
      <c r="F3" s="218"/>
      <c r="G3" s="219"/>
      <c r="H3" s="220">
        <f>H33</f>
        <v>0</v>
      </c>
    </row>
    <row r="4" spans="2:8" ht="15.75">
      <c r="B4" s="222" t="str">
        <f>B36</f>
        <v>2. Svítidla původní</v>
      </c>
      <c r="C4" s="215"/>
      <c r="D4" s="216"/>
      <c r="E4" s="217"/>
      <c r="F4" s="218"/>
      <c r="G4" s="219"/>
      <c r="H4" s="220">
        <f>H60</f>
        <v>0</v>
      </c>
    </row>
    <row r="5" spans="2:8" ht="16.5" thickBot="1">
      <c r="B5" s="222" t="str">
        <f>B63</f>
        <v>3. Svítidla nová</v>
      </c>
      <c r="C5" s="215"/>
      <c r="D5" s="216"/>
      <c r="E5" s="217"/>
      <c r="F5" s="218"/>
      <c r="G5" s="219"/>
      <c r="H5" s="220">
        <f>H150</f>
        <v>0</v>
      </c>
    </row>
    <row r="6" spans="2:8" ht="16.5" thickBot="1">
      <c r="B6" s="207" t="s">
        <v>802</v>
      </c>
      <c r="C6" s="208"/>
      <c r="D6" s="209"/>
      <c r="E6" s="210"/>
      <c r="F6" s="211"/>
      <c r="G6" s="223"/>
      <c r="H6" s="224">
        <f>SUM(H3:H5)</f>
        <v>0</v>
      </c>
    </row>
    <row r="7" spans="2:8" ht="15.75">
      <c r="B7" s="225"/>
      <c r="C7" s="215"/>
      <c r="D7" s="216"/>
      <c r="E7" s="217"/>
      <c r="F7" s="218"/>
      <c r="G7" s="226"/>
      <c r="H7" s="219"/>
    </row>
    <row r="8" spans="2:8" ht="14.25">
      <c r="B8" s="227"/>
      <c r="C8" s="228"/>
      <c r="D8" s="229"/>
      <c r="E8" s="230"/>
      <c r="F8" s="231"/>
      <c r="G8" s="231"/>
      <c r="H8" s="232"/>
    </row>
    <row r="9" spans="1:14" ht="15" customHeight="1">
      <c r="A9" s="233" t="s">
        <v>803</v>
      </c>
      <c r="B9" s="234" t="s">
        <v>169</v>
      </c>
      <c r="C9" s="235" t="s">
        <v>804</v>
      </c>
      <c r="D9" s="236" t="s">
        <v>805</v>
      </c>
      <c r="E9" s="434" t="s">
        <v>806</v>
      </c>
      <c r="F9" s="434"/>
      <c r="G9" s="435" t="s">
        <v>807</v>
      </c>
      <c r="H9" s="435"/>
      <c r="L9" s="237"/>
      <c r="N9" s="238"/>
    </row>
    <row r="10" spans="1:14" ht="14.25">
      <c r="A10" s="239"/>
      <c r="B10" s="290" t="s">
        <v>821</v>
      </c>
      <c r="C10" s="241"/>
      <c r="D10" s="242"/>
      <c r="E10" s="243" t="s">
        <v>809</v>
      </c>
      <c r="F10" s="244" t="s">
        <v>810</v>
      </c>
      <c r="G10" s="245" t="s">
        <v>809</v>
      </c>
      <c r="H10" s="244" t="s">
        <v>810</v>
      </c>
      <c r="L10" s="237"/>
      <c r="N10" s="238"/>
    </row>
    <row r="11" spans="1:14" ht="13.5" customHeight="1">
      <c r="A11" s="246">
        <v>1</v>
      </c>
      <c r="B11" s="252"/>
      <c r="C11" s="253"/>
      <c r="D11" s="254"/>
      <c r="E11" s="255"/>
      <c r="F11" s="256"/>
      <c r="G11" s="255"/>
      <c r="H11" s="256"/>
      <c r="L11" s="237"/>
      <c r="N11" s="238"/>
    </row>
    <row r="12" spans="1:14" ht="13.5" customHeight="1">
      <c r="A12" s="246">
        <v>2</v>
      </c>
      <c r="B12" s="252"/>
      <c r="C12" s="253"/>
      <c r="D12" s="254"/>
      <c r="E12" s="255"/>
      <c r="F12" s="256"/>
      <c r="G12" s="255"/>
      <c r="H12" s="256"/>
      <c r="L12" s="237"/>
      <c r="N12" s="238"/>
    </row>
    <row r="13" spans="1:14" ht="13.5" customHeight="1">
      <c r="A13" s="246">
        <v>3</v>
      </c>
      <c r="B13" s="252"/>
      <c r="C13" s="253"/>
      <c r="D13" s="254"/>
      <c r="E13" s="255"/>
      <c r="F13" s="256"/>
      <c r="G13" s="255"/>
      <c r="H13" s="256"/>
      <c r="L13" s="237"/>
      <c r="N13" s="238"/>
    </row>
    <row r="14" spans="1:14" ht="13.5" customHeight="1">
      <c r="A14" s="246">
        <v>4</v>
      </c>
      <c r="B14" s="252"/>
      <c r="C14" s="253"/>
      <c r="D14" s="254"/>
      <c r="E14" s="255"/>
      <c r="F14" s="256"/>
      <c r="G14" s="255"/>
      <c r="H14" s="256"/>
      <c r="L14" s="237"/>
      <c r="N14" s="238"/>
    </row>
    <row r="15" spans="1:14" ht="13.5" customHeight="1">
      <c r="A15" s="246">
        <v>5</v>
      </c>
      <c r="B15" s="252"/>
      <c r="C15" s="253"/>
      <c r="D15" s="254"/>
      <c r="E15" s="255"/>
      <c r="F15" s="256"/>
      <c r="G15" s="255"/>
      <c r="H15" s="256"/>
      <c r="L15" s="237"/>
      <c r="N15" s="238"/>
    </row>
    <row r="16" spans="1:14" ht="13.5" customHeight="1">
      <c r="A16" s="246">
        <v>6</v>
      </c>
      <c r="B16" s="252"/>
      <c r="C16" s="253"/>
      <c r="D16" s="254"/>
      <c r="E16" s="255"/>
      <c r="F16" s="256"/>
      <c r="G16" s="255"/>
      <c r="H16" s="256"/>
      <c r="L16" s="237"/>
      <c r="N16" s="238"/>
    </row>
    <row r="17" spans="1:14" ht="13.5" customHeight="1">
      <c r="A17" s="246">
        <v>7</v>
      </c>
      <c r="B17" s="252"/>
      <c r="C17" s="253"/>
      <c r="D17" s="254"/>
      <c r="E17" s="255"/>
      <c r="F17" s="256"/>
      <c r="G17" s="255"/>
      <c r="H17" s="256"/>
      <c r="L17" s="237"/>
      <c r="N17" s="238"/>
    </row>
    <row r="18" spans="1:14" ht="13.5" customHeight="1">
      <c r="A18" s="246">
        <v>8</v>
      </c>
      <c r="B18" s="252"/>
      <c r="C18" s="253"/>
      <c r="D18" s="254"/>
      <c r="E18" s="255"/>
      <c r="F18" s="256"/>
      <c r="G18" s="255"/>
      <c r="H18" s="256"/>
      <c r="L18" s="237"/>
      <c r="N18" s="238"/>
    </row>
    <row r="19" spans="1:14" ht="13.5" customHeight="1">
      <c r="A19" s="246">
        <v>9</v>
      </c>
      <c r="B19" s="252"/>
      <c r="C19" s="253"/>
      <c r="D19" s="254"/>
      <c r="E19" s="255"/>
      <c r="F19" s="256"/>
      <c r="G19" s="255"/>
      <c r="H19" s="256"/>
      <c r="L19" s="237"/>
      <c r="N19" s="238"/>
    </row>
    <row r="20" spans="1:14" ht="13.5" customHeight="1">
      <c r="A20" s="246">
        <v>10</v>
      </c>
      <c r="B20" s="252"/>
      <c r="C20" s="253"/>
      <c r="D20" s="254"/>
      <c r="E20" s="255"/>
      <c r="F20" s="256"/>
      <c r="G20" s="255"/>
      <c r="H20" s="256"/>
      <c r="L20" s="237"/>
      <c r="N20" s="238"/>
    </row>
    <row r="21" spans="1:14" ht="13.5" customHeight="1">
      <c r="A21" s="246">
        <v>11</v>
      </c>
      <c r="B21" s="252"/>
      <c r="C21" s="253"/>
      <c r="D21" s="254"/>
      <c r="E21" s="255"/>
      <c r="F21" s="256"/>
      <c r="G21" s="255"/>
      <c r="H21" s="256"/>
      <c r="L21" s="237"/>
      <c r="N21" s="238"/>
    </row>
    <row r="22" spans="1:14" ht="13.5" customHeight="1">
      <c r="A22" s="246">
        <v>12</v>
      </c>
      <c r="B22" s="252"/>
      <c r="C22" s="253"/>
      <c r="D22" s="254"/>
      <c r="E22" s="255"/>
      <c r="F22" s="256"/>
      <c r="G22" s="255"/>
      <c r="H22" s="256"/>
      <c r="L22" s="237"/>
      <c r="N22" s="238"/>
    </row>
    <row r="23" spans="1:14" ht="13.5" customHeight="1">
      <c r="A23" s="246">
        <v>13</v>
      </c>
      <c r="B23" s="252"/>
      <c r="C23" s="253"/>
      <c r="D23" s="254"/>
      <c r="E23" s="255"/>
      <c r="F23" s="256"/>
      <c r="G23" s="255"/>
      <c r="H23" s="256"/>
      <c r="L23" s="237"/>
      <c r="N23" s="238"/>
    </row>
    <row r="24" spans="1:14" ht="13.5" customHeight="1">
      <c r="A24" s="246">
        <v>14</v>
      </c>
      <c r="B24" s="252"/>
      <c r="C24" s="253"/>
      <c r="D24" s="254"/>
      <c r="E24" s="255"/>
      <c r="F24" s="256"/>
      <c r="G24" s="255"/>
      <c r="H24" s="256"/>
      <c r="L24" s="237"/>
      <c r="N24" s="238"/>
    </row>
    <row r="25" spans="1:14" ht="13.5" customHeight="1">
      <c r="A25" s="246">
        <v>15</v>
      </c>
      <c r="B25" s="252"/>
      <c r="C25" s="253"/>
      <c r="D25" s="254"/>
      <c r="E25" s="255"/>
      <c r="F25" s="256"/>
      <c r="G25" s="255"/>
      <c r="H25" s="256"/>
      <c r="L25" s="237"/>
      <c r="N25" s="238"/>
    </row>
    <row r="26" spans="1:14" ht="13.5" customHeight="1">
      <c r="A26" s="246">
        <v>16</v>
      </c>
      <c r="B26" s="252"/>
      <c r="C26" s="253"/>
      <c r="D26" s="254"/>
      <c r="E26" s="255"/>
      <c r="F26" s="256"/>
      <c r="G26" s="255"/>
      <c r="H26" s="256"/>
      <c r="L26" s="237"/>
      <c r="N26" s="238"/>
    </row>
    <row r="27" spans="1:14" ht="13.5" customHeight="1">
      <c r="A27" s="246">
        <v>17</v>
      </c>
      <c r="B27" s="252"/>
      <c r="C27" s="253"/>
      <c r="D27" s="254"/>
      <c r="E27" s="255"/>
      <c r="F27" s="256"/>
      <c r="G27" s="255"/>
      <c r="H27" s="256"/>
      <c r="L27" s="237"/>
      <c r="N27" s="238"/>
    </row>
    <row r="28" spans="1:8" ht="13.5" customHeight="1">
      <c r="A28" s="246">
        <v>18</v>
      </c>
      <c r="B28" s="252"/>
      <c r="C28" s="253"/>
      <c r="D28" s="254"/>
      <c r="E28" s="255"/>
      <c r="F28" s="256"/>
      <c r="G28" s="255"/>
      <c r="H28" s="256"/>
    </row>
    <row r="29" spans="1:8" ht="13.5" customHeight="1">
      <c r="A29" s="246">
        <v>19</v>
      </c>
      <c r="B29" s="252"/>
      <c r="C29" s="253"/>
      <c r="D29" s="254"/>
      <c r="E29" s="255"/>
      <c r="F29" s="256"/>
      <c r="G29" s="255"/>
      <c r="H29" s="256"/>
    </row>
    <row r="30" spans="1:8" ht="13.5" customHeight="1" thickBot="1">
      <c r="A30" s="246">
        <v>20</v>
      </c>
      <c r="B30" s="252"/>
      <c r="C30" s="253"/>
      <c r="D30" s="254"/>
      <c r="E30" s="255"/>
      <c r="F30" s="256"/>
      <c r="G30" s="255"/>
      <c r="H30" s="256"/>
    </row>
    <row r="31" spans="2:8" ht="13.5" customHeight="1">
      <c r="B31" s="257" t="s">
        <v>811</v>
      </c>
      <c r="C31" s="258"/>
      <c r="D31" s="259">
        <v>1</v>
      </c>
      <c r="E31" s="260"/>
      <c r="F31" s="261">
        <f>SUM(F11:F30)</f>
        <v>0</v>
      </c>
      <c r="G31" s="262"/>
      <c r="H31" s="263">
        <f>SUM(H11:H30)</f>
        <v>0</v>
      </c>
    </row>
    <row r="32" spans="2:8" ht="13.5" customHeight="1">
      <c r="B32" s="264" t="s">
        <v>812</v>
      </c>
      <c r="C32" s="265">
        <v>0.08</v>
      </c>
      <c r="D32" s="249"/>
      <c r="E32" s="251"/>
      <c r="F32" s="266"/>
      <c r="G32" s="266"/>
      <c r="H32" s="267">
        <f>PRODUCT(H31,C32)</f>
        <v>0</v>
      </c>
    </row>
    <row r="33" spans="2:8" ht="13.5" customHeight="1" thickBot="1">
      <c r="B33" s="268" t="s">
        <v>813</v>
      </c>
      <c r="C33" s="269"/>
      <c r="D33" s="270"/>
      <c r="E33" s="271"/>
      <c r="F33" s="272"/>
      <c r="G33" s="272"/>
      <c r="H33" s="273">
        <f>F31+H31+H32</f>
        <v>0</v>
      </c>
    </row>
    <row r="34" spans="2:9" ht="13.5" customHeight="1">
      <c r="B34" s="274" t="s">
        <v>814</v>
      </c>
      <c r="C34" s="275"/>
      <c r="D34" s="276"/>
      <c r="E34" s="277"/>
      <c r="F34" s="278"/>
      <c r="G34" s="278"/>
      <c r="H34" s="278"/>
      <c r="I34" s="279"/>
    </row>
    <row r="35" spans="2:9" ht="13.5" customHeight="1">
      <c r="B35" s="227"/>
      <c r="C35" s="275"/>
      <c r="D35" s="276"/>
      <c r="E35" s="277"/>
      <c r="F35" s="278"/>
      <c r="G35" s="278"/>
      <c r="H35" s="278"/>
      <c r="I35" s="279"/>
    </row>
    <row r="36" spans="2:9" ht="13.5" customHeight="1">
      <c r="B36" s="291" t="s">
        <v>822</v>
      </c>
      <c r="C36" s="253"/>
      <c r="D36" s="254"/>
      <c r="E36" s="255"/>
      <c r="F36" s="256"/>
      <c r="G36" s="255"/>
      <c r="H36" s="256"/>
      <c r="I36" s="279"/>
    </row>
    <row r="37" spans="1:9" ht="13.5" customHeight="1">
      <c r="A37" s="246">
        <v>20</v>
      </c>
      <c r="B37" s="252"/>
      <c r="C37" s="253"/>
      <c r="D37" s="254"/>
      <c r="E37" s="255"/>
      <c r="F37" s="251"/>
      <c r="G37" s="255"/>
      <c r="H37" s="251"/>
      <c r="I37" s="279"/>
    </row>
    <row r="38" spans="1:9" ht="13.5" customHeight="1">
      <c r="A38" s="246">
        <v>21</v>
      </c>
      <c r="B38" s="252"/>
      <c r="C38" s="253"/>
      <c r="D38" s="254"/>
      <c r="E38" s="255"/>
      <c r="F38" s="251"/>
      <c r="G38" s="255"/>
      <c r="H38" s="251"/>
      <c r="I38" s="279"/>
    </row>
    <row r="39" spans="1:9" ht="28.5" customHeight="1">
      <c r="A39" s="246">
        <v>22</v>
      </c>
      <c r="B39" s="292"/>
      <c r="C39" s="253"/>
      <c r="D39" s="254"/>
      <c r="E39" s="255"/>
      <c r="F39" s="251"/>
      <c r="G39" s="255"/>
      <c r="H39" s="251"/>
      <c r="I39" s="279"/>
    </row>
    <row r="40" spans="1:9" ht="13.5" customHeight="1">
      <c r="A40" s="246">
        <v>23</v>
      </c>
      <c r="B40" s="252"/>
      <c r="C40" s="253"/>
      <c r="D40" s="254"/>
      <c r="E40" s="255"/>
      <c r="F40" s="251"/>
      <c r="G40" s="255"/>
      <c r="H40" s="251"/>
      <c r="I40" s="279"/>
    </row>
    <row r="41" spans="1:9" ht="27.75" customHeight="1">
      <c r="A41" s="246">
        <v>24</v>
      </c>
      <c r="B41" s="292"/>
      <c r="C41" s="253"/>
      <c r="D41" s="254"/>
      <c r="E41" s="255"/>
      <c r="F41" s="251"/>
      <c r="G41" s="255"/>
      <c r="H41" s="251"/>
      <c r="I41" s="279"/>
    </row>
    <row r="42" spans="1:9" ht="13.5" customHeight="1">
      <c r="A42" s="246">
        <v>25</v>
      </c>
      <c r="B42" s="252"/>
      <c r="C42" s="253"/>
      <c r="D42" s="254"/>
      <c r="E42" s="255"/>
      <c r="F42" s="251"/>
      <c r="G42" s="255"/>
      <c r="H42" s="251"/>
      <c r="I42" s="279"/>
    </row>
    <row r="43" spans="1:9" ht="27" customHeight="1">
      <c r="A43" s="246">
        <v>26</v>
      </c>
      <c r="B43" s="292"/>
      <c r="C43" s="253"/>
      <c r="D43" s="254"/>
      <c r="E43" s="255"/>
      <c r="F43" s="251"/>
      <c r="G43" s="255"/>
      <c r="H43" s="251"/>
      <c r="I43" s="279"/>
    </row>
    <row r="44" spans="1:9" ht="13.5" customHeight="1">
      <c r="A44" s="246">
        <v>27</v>
      </c>
      <c r="B44" s="252"/>
      <c r="C44" s="253"/>
      <c r="D44" s="254"/>
      <c r="E44" s="255"/>
      <c r="F44" s="251"/>
      <c r="G44" s="255"/>
      <c r="H44" s="251"/>
      <c r="I44" s="279"/>
    </row>
    <row r="45" spans="1:9" ht="29.25" customHeight="1">
      <c r="A45" s="246">
        <v>28</v>
      </c>
      <c r="B45" s="292"/>
      <c r="C45" s="253"/>
      <c r="D45" s="254"/>
      <c r="E45" s="255"/>
      <c r="F45" s="251"/>
      <c r="G45" s="255"/>
      <c r="H45" s="251"/>
      <c r="I45" s="279"/>
    </row>
    <row r="46" spans="1:9" ht="13.5" customHeight="1">
      <c r="A46" s="246">
        <v>29</v>
      </c>
      <c r="B46" s="252"/>
      <c r="C46" s="253"/>
      <c r="D46" s="254"/>
      <c r="E46" s="255"/>
      <c r="F46" s="251"/>
      <c r="G46" s="255"/>
      <c r="H46" s="251"/>
      <c r="I46" s="279"/>
    </row>
    <row r="47" spans="1:9" ht="13.5" customHeight="1">
      <c r="A47" s="246">
        <v>30</v>
      </c>
      <c r="B47" s="252"/>
      <c r="C47" s="253"/>
      <c r="D47" s="254"/>
      <c r="E47" s="255"/>
      <c r="F47" s="251"/>
      <c r="G47" s="255"/>
      <c r="H47" s="251"/>
      <c r="I47" s="279"/>
    </row>
    <row r="48" spans="1:9" ht="13.5" customHeight="1">
      <c r="A48" s="246">
        <v>31</v>
      </c>
      <c r="B48" s="252"/>
      <c r="C48" s="253"/>
      <c r="D48" s="254"/>
      <c r="E48" s="255"/>
      <c r="F48" s="251"/>
      <c r="G48" s="255"/>
      <c r="H48" s="251"/>
      <c r="I48" s="279"/>
    </row>
    <row r="49" spans="1:9" ht="13.5" customHeight="1">
      <c r="A49" s="246">
        <v>32</v>
      </c>
      <c r="B49" s="252"/>
      <c r="C49" s="253"/>
      <c r="D49" s="254"/>
      <c r="E49" s="255"/>
      <c r="F49" s="251"/>
      <c r="G49" s="255"/>
      <c r="H49" s="251"/>
      <c r="I49" s="279"/>
    </row>
    <row r="50" spans="1:9" ht="13.5" customHeight="1">
      <c r="A50" s="246">
        <v>33</v>
      </c>
      <c r="B50" s="252"/>
      <c r="C50" s="253"/>
      <c r="D50" s="254"/>
      <c r="E50" s="255"/>
      <c r="F50" s="251"/>
      <c r="G50" s="255"/>
      <c r="H50" s="251"/>
      <c r="I50" s="279"/>
    </row>
    <row r="51" spans="1:9" ht="13.5" customHeight="1">
      <c r="A51" s="246">
        <v>34</v>
      </c>
      <c r="B51" s="252"/>
      <c r="C51" s="253"/>
      <c r="D51" s="254"/>
      <c r="E51" s="255"/>
      <c r="F51" s="251"/>
      <c r="G51" s="255"/>
      <c r="H51" s="251"/>
      <c r="I51" s="279"/>
    </row>
    <row r="52" spans="1:9" ht="13.5" customHeight="1">
      <c r="A52" s="246">
        <v>35</v>
      </c>
      <c r="B52" s="252"/>
      <c r="C52" s="253"/>
      <c r="D52" s="254"/>
      <c r="E52" s="255"/>
      <c r="F52" s="251"/>
      <c r="G52" s="255"/>
      <c r="H52" s="251"/>
      <c r="I52" s="279"/>
    </row>
    <row r="53" spans="1:9" ht="13.5" customHeight="1">
      <c r="A53" s="246">
        <v>36</v>
      </c>
      <c r="B53" s="252"/>
      <c r="C53" s="253"/>
      <c r="D53" s="254"/>
      <c r="E53" s="255"/>
      <c r="F53" s="251"/>
      <c r="G53" s="255"/>
      <c r="H53" s="251"/>
      <c r="I53" s="279"/>
    </row>
    <row r="54" spans="1:9" ht="28.5" customHeight="1">
      <c r="A54" s="246">
        <v>37</v>
      </c>
      <c r="B54" s="292"/>
      <c r="C54" s="253"/>
      <c r="D54" s="254"/>
      <c r="E54" s="255"/>
      <c r="F54" s="251"/>
      <c r="G54" s="255"/>
      <c r="H54" s="251"/>
      <c r="I54" s="279"/>
    </row>
    <row r="55" spans="1:9" ht="13.5" customHeight="1">
      <c r="A55" s="246">
        <v>38</v>
      </c>
      <c r="B55" s="252"/>
      <c r="C55" s="253"/>
      <c r="D55" s="254"/>
      <c r="E55" s="255"/>
      <c r="F55" s="251"/>
      <c r="G55" s="255"/>
      <c r="H55" s="251"/>
      <c r="I55" s="279"/>
    </row>
    <row r="56" spans="1:9" ht="13.5" customHeight="1">
      <c r="A56" s="246">
        <v>39</v>
      </c>
      <c r="B56" s="252"/>
      <c r="C56" s="253"/>
      <c r="D56" s="254"/>
      <c r="E56" s="255"/>
      <c r="F56" s="251"/>
      <c r="G56" s="255"/>
      <c r="H56" s="251"/>
      <c r="I56" s="279"/>
    </row>
    <row r="57" spans="1:9" ht="39.75" customHeight="1" thickBot="1">
      <c r="A57" s="246">
        <v>40</v>
      </c>
      <c r="B57" s="292"/>
      <c r="C57" s="253"/>
      <c r="D57" s="254"/>
      <c r="E57" s="255"/>
      <c r="F57" s="251"/>
      <c r="G57" s="255"/>
      <c r="H57" s="251"/>
      <c r="I57" s="279"/>
    </row>
    <row r="58" spans="2:9" ht="13.5" customHeight="1">
      <c r="B58" s="257" t="s">
        <v>811</v>
      </c>
      <c r="C58" s="258"/>
      <c r="D58" s="259">
        <v>1</v>
      </c>
      <c r="E58" s="260"/>
      <c r="F58" s="261">
        <f>SUM(F36:F57)</f>
        <v>0</v>
      </c>
      <c r="G58" s="262"/>
      <c r="H58" s="263">
        <f>SUM(H36:H57)</f>
        <v>0</v>
      </c>
      <c r="I58" s="279"/>
    </row>
    <row r="59" spans="2:9" ht="13.5" customHeight="1">
      <c r="B59" s="264" t="s">
        <v>812</v>
      </c>
      <c r="C59" s="265">
        <v>0.08</v>
      </c>
      <c r="D59" s="249"/>
      <c r="E59" s="251"/>
      <c r="F59" s="266"/>
      <c r="G59" s="266"/>
      <c r="H59" s="267">
        <f>PRODUCT(H58,C59)</f>
        <v>0</v>
      </c>
      <c r="I59" s="279"/>
    </row>
    <row r="60" spans="2:9" ht="13.5" customHeight="1" thickBot="1">
      <c r="B60" s="268" t="s">
        <v>813</v>
      </c>
      <c r="C60" s="269"/>
      <c r="D60" s="270"/>
      <c r="E60" s="271"/>
      <c r="F60" s="272"/>
      <c r="G60" s="272"/>
      <c r="H60" s="273">
        <f>F58+H58+H59</f>
        <v>0</v>
      </c>
      <c r="I60" s="279"/>
    </row>
    <row r="61" spans="2:9" ht="13.5" customHeight="1">
      <c r="B61" s="293" t="s">
        <v>823</v>
      </c>
      <c r="C61" s="294"/>
      <c r="D61" s="295"/>
      <c r="E61" s="296"/>
      <c r="F61" s="297"/>
      <c r="G61" s="297"/>
      <c r="H61" s="298"/>
      <c r="I61" s="279"/>
    </row>
    <row r="62" spans="2:9" ht="13.5" customHeight="1">
      <c r="B62" s="227"/>
      <c r="C62" s="275"/>
      <c r="D62" s="276"/>
      <c r="E62" s="277"/>
      <c r="F62" s="278"/>
      <c r="G62" s="278"/>
      <c r="H62" s="278"/>
      <c r="I62" s="279"/>
    </row>
    <row r="63" spans="2:9" ht="13.5" customHeight="1">
      <c r="B63" s="291" t="s">
        <v>824</v>
      </c>
      <c r="C63" s="253"/>
      <c r="D63" s="254"/>
      <c r="E63" s="255"/>
      <c r="F63" s="256"/>
      <c r="G63" s="255"/>
      <c r="H63" s="256"/>
      <c r="I63" s="279"/>
    </row>
    <row r="64" spans="1:9" ht="13.5" customHeight="1">
      <c r="A64" s="246">
        <v>41</v>
      </c>
      <c r="B64" s="252"/>
      <c r="C64" s="253"/>
      <c r="D64" s="254"/>
      <c r="E64" s="255"/>
      <c r="F64" s="251"/>
      <c r="G64" s="255"/>
      <c r="H64" s="251"/>
      <c r="I64" s="279"/>
    </row>
    <row r="65" spans="1:9" ht="13.5" customHeight="1">
      <c r="A65" s="246">
        <v>42</v>
      </c>
      <c r="B65" s="252"/>
      <c r="C65" s="253"/>
      <c r="D65" s="254"/>
      <c r="E65" s="255"/>
      <c r="F65" s="251"/>
      <c r="G65" s="255"/>
      <c r="H65" s="251"/>
      <c r="I65" s="279"/>
    </row>
    <row r="66" spans="1:9" ht="13.5" customHeight="1">
      <c r="A66" s="246">
        <v>43</v>
      </c>
      <c r="B66" s="252"/>
      <c r="C66" s="253"/>
      <c r="D66" s="254"/>
      <c r="E66" s="255"/>
      <c r="F66" s="251"/>
      <c r="G66" s="255"/>
      <c r="H66" s="251"/>
      <c r="I66" s="279"/>
    </row>
    <row r="67" spans="1:9" ht="13.5" customHeight="1">
      <c r="A67" s="246">
        <v>44</v>
      </c>
      <c r="B67" s="252"/>
      <c r="C67" s="253"/>
      <c r="D67" s="254"/>
      <c r="E67" s="255"/>
      <c r="F67" s="251"/>
      <c r="G67" s="255"/>
      <c r="H67" s="251"/>
      <c r="I67" s="279"/>
    </row>
    <row r="68" spans="1:9" ht="13.5" customHeight="1">
      <c r="A68" s="246">
        <v>45</v>
      </c>
      <c r="B68" s="252"/>
      <c r="C68" s="253"/>
      <c r="D68" s="254"/>
      <c r="E68" s="255"/>
      <c r="F68" s="251"/>
      <c r="G68" s="255"/>
      <c r="H68" s="251"/>
      <c r="I68" s="279"/>
    </row>
    <row r="69" spans="1:9" ht="13.5" customHeight="1">
      <c r="A69" s="246">
        <v>46</v>
      </c>
      <c r="B69" s="252"/>
      <c r="C69" s="253"/>
      <c r="D69" s="254"/>
      <c r="E69" s="255"/>
      <c r="F69" s="251"/>
      <c r="G69" s="255"/>
      <c r="H69" s="251"/>
      <c r="I69" s="279"/>
    </row>
    <row r="70" spans="1:9" ht="13.5" customHeight="1">
      <c r="A70" s="246">
        <v>47</v>
      </c>
      <c r="B70" s="252"/>
      <c r="C70" s="253"/>
      <c r="D70" s="254"/>
      <c r="E70" s="255"/>
      <c r="F70" s="251"/>
      <c r="G70" s="255"/>
      <c r="H70" s="251"/>
      <c r="I70" s="279"/>
    </row>
    <row r="71" spans="1:9" ht="13.5" customHeight="1">
      <c r="A71" s="246">
        <v>48</v>
      </c>
      <c r="B71" s="252"/>
      <c r="C71" s="253"/>
      <c r="D71" s="254"/>
      <c r="E71" s="255"/>
      <c r="F71" s="251"/>
      <c r="G71" s="255"/>
      <c r="H71" s="251"/>
      <c r="I71" s="279"/>
    </row>
    <row r="72" spans="1:9" ht="13.5" customHeight="1">
      <c r="A72" s="246">
        <v>49</v>
      </c>
      <c r="B72" s="252"/>
      <c r="C72" s="253"/>
      <c r="D72" s="254"/>
      <c r="E72" s="255"/>
      <c r="F72" s="251"/>
      <c r="G72" s="255"/>
      <c r="H72" s="251"/>
      <c r="I72" s="279"/>
    </row>
    <row r="73" spans="1:9" ht="13.5" customHeight="1">
      <c r="A73" s="246">
        <v>50</v>
      </c>
      <c r="B73" s="252"/>
      <c r="C73" s="253"/>
      <c r="D73" s="254"/>
      <c r="E73" s="255"/>
      <c r="F73" s="251"/>
      <c r="G73" s="255"/>
      <c r="H73" s="251"/>
      <c r="I73" s="279"/>
    </row>
    <row r="74" spans="1:9" ht="13.5" customHeight="1">
      <c r="A74" s="246">
        <v>51</v>
      </c>
      <c r="B74" s="252"/>
      <c r="C74" s="253"/>
      <c r="D74" s="254"/>
      <c r="E74" s="255"/>
      <c r="F74" s="251"/>
      <c r="G74" s="255"/>
      <c r="H74" s="251"/>
      <c r="I74" s="279"/>
    </row>
    <row r="75" spans="1:9" ht="13.5" customHeight="1">
      <c r="A75" s="246">
        <v>52</v>
      </c>
      <c r="B75" s="252"/>
      <c r="C75" s="253"/>
      <c r="D75" s="254"/>
      <c r="E75" s="255"/>
      <c r="F75" s="251"/>
      <c r="G75" s="255"/>
      <c r="H75" s="251"/>
      <c r="I75" s="279"/>
    </row>
    <row r="76" spans="1:9" ht="13.5" customHeight="1">
      <c r="A76" s="246">
        <v>53</v>
      </c>
      <c r="B76" s="252"/>
      <c r="C76" s="253"/>
      <c r="D76" s="254"/>
      <c r="E76" s="255"/>
      <c r="F76" s="251"/>
      <c r="G76" s="255"/>
      <c r="H76" s="251"/>
      <c r="I76" s="279"/>
    </row>
    <row r="77" spans="1:9" ht="13.5" customHeight="1">
      <c r="A77" s="246">
        <v>54</v>
      </c>
      <c r="B77" s="252"/>
      <c r="C77" s="253"/>
      <c r="D77" s="254"/>
      <c r="E77" s="255"/>
      <c r="F77" s="251"/>
      <c r="G77" s="255"/>
      <c r="H77" s="251"/>
      <c r="I77" s="279"/>
    </row>
    <row r="78" spans="1:9" ht="13.5" customHeight="1">
      <c r="A78" s="246">
        <v>55</v>
      </c>
      <c r="B78" s="252"/>
      <c r="C78" s="253"/>
      <c r="D78" s="254"/>
      <c r="E78" s="255"/>
      <c r="F78" s="251"/>
      <c r="G78" s="255"/>
      <c r="H78" s="251"/>
      <c r="I78" s="279"/>
    </row>
    <row r="79" spans="1:9" ht="13.5" customHeight="1">
      <c r="A79" s="246">
        <v>56</v>
      </c>
      <c r="B79" s="252"/>
      <c r="C79" s="253"/>
      <c r="D79" s="254"/>
      <c r="E79" s="255"/>
      <c r="F79" s="251"/>
      <c r="G79" s="255"/>
      <c r="H79" s="251"/>
      <c r="I79" s="279"/>
    </row>
    <row r="80" spans="1:9" ht="13.5" customHeight="1">
      <c r="A80" s="246">
        <v>57</v>
      </c>
      <c r="B80" s="252"/>
      <c r="C80" s="253"/>
      <c r="D80" s="254"/>
      <c r="E80" s="255"/>
      <c r="F80" s="251"/>
      <c r="G80" s="255"/>
      <c r="H80" s="251"/>
      <c r="I80" s="279"/>
    </row>
    <row r="81" spans="1:9" ht="13.5" customHeight="1">
      <c r="A81" s="246">
        <v>58</v>
      </c>
      <c r="B81" s="252"/>
      <c r="C81" s="253"/>
      <c r="D81" s="254"/>
      <c r="E81" s="255"/>
      <c r="F81" s="251"/>
      <c r="G81" s="255"/>
      <c r="H81" s="251"/>
      <c r="I81" s="279"/>
    </row>
    <row r="82" spans="1:9" ht="13.5" customHeight="1">
      <c r="A82" s="246">
        <v>59</v>
      </c>
      <c r="B82" s="252"/>
      <c r="C82" s="253"/>
      <c r="D82" s="254"/>
      <c r="E82" s="255"/>
      <c r="F82" s="251"/>
      <c r="G82" s="255"/>
      <c r="H82" s="251"/>
      <c r="I82" s="279"/>
    </row>
    <row r="83" spans="1:9" ht="13.5" customHeight="1">
      <c r="A83" s="246">
        <v>60</v>
      </c>
      <c r="B83" s="252"/>
      <c r="C83" s="253"/>
      <c r="D83" s="254"/>
      <c r="E83" s="255"/>
      <c r="F83" s="251"/>
      <c r="G83" s="255"/>
      <c r="H83" s="251"/>
      <c r="I83" s="279"/>
    </row>
    <row r="84" spans="1:9" ht="13.5" customHeight="1">
      <c r="A84" s="246">
        <v>61</v>
      </c>
      <c r="B84" s="252"/>
      <c r="C84" s="253"/>
      <c r="D84" s="254"/>
      <c r="E84" s="255"/>
      <c r="F84" s="251"/>
      <c r="G84" s="255"/>
      <c r="H84" s="251"/>
      <c r="I84" s="279"/>
    </row>
    <row r="85" spans="1:9" ht="13.5" customHeight="1">
      <c r="A85" s="246">
        <v>62</v>
      </c>
      <c r="B85" s="252"/>
      <c r="C85" s="253"/>
      <c r="D85" s="254"/>
      <c r="E85" s="255"/>
      <c r="F85" s="251"/>
      <c r="G85" s="255"/>
      <c r="H85" s="251"/>
      <c r="I85" s="279"/>
    </row>
    <row r="86" spans="1:9" ht="13.5" customHeight="1">
      <c r="A86" s="246">
        <v>63</v>
      </c>
      <c r="B86" s="252"/>
      <c r="C86" s="253"/>
      <c r="D86" s="254"/>
      <c r="E86" s="255"/>
      <c r="F86" s="251"/>
      <c r="G86" s="255"/>
      <c r="H86" s="251"/>
      <c r="I86" s="279"/>
    </row>
    <row r="87" spans="1:9" ht="13.5" customHeight="1">
      <c r="A87" s="246">
        <v>64</v>
      </c>
      <c r="B87" s="252"/>
      <c r="C87" s="253"/>
      <c r="D87" s="254"/>
      <c r="E87" s="255"/>
      <c r="F87" s="251"/>
      <c r="G87" s="255"/>
      <c r="H87" s="251"/>
      <c r="I87" s="279"/>
    </row>
    <row r="88" spans="1:9" ht="13.5" customHeight="1">
      <c r="A88" s="246">
        <v>65</v>
      </c>
      <c r="B88" s="252"/>
      <c r="C88" s="253"/>
      <c r="D88" s="254"/>
      <c r="E88" s="255"/>
      <c r="F88" s="251"/>
      <c r="G88" s="255"/>
      <c r="H88" s="251"/>
      <c r="I88" s="279"/>
    </row>
    <row r="89" spans="1:9" ht="13.5" customHeight="1">
      <c r="A89" s="246">
        <v>66</v>
      </c>
      <c r="B89" s="252"/>
      <c r="C89" s="253"/>
      <c r="D89" s="254"/>
      <c r="E89" s="255"/>
      <c r="F89" s="251"/>
      <c r="G89" s="255"/>
      <c r="H89" s="251"/>
      <c r="I89" s="279"/>
    </row>
    <row r="90" spans="1:9" ht="13.5" customHeight="1">
      <c r="A90" s="246">
        <v>67</v>
      </c>
      <c r="B90" s="252"/>
      <c r="C90" s="253"/>
      <c r="D90" s="254"/>
      <c r="E90" s="255"/>
      <c r="F90" s="251"/>
      <c r="G90" s="255"/>
      <c r="H90" s="251"/>
      <c r="I90" s="279"/>
    </row>
    <row r="91" spans="1:9" ht="13.5" customHeight="1">
      <c r="A91" s="246">
        <v>68</v>
      </c>
      <c r="B91" s="252"/>
      <c r="C91" s="253"/>
      <c r="D91" s="254"/>
      <c r="E91" s="255"/>
      <c r="F91" s="251"/>
      <c r="G91" s="255"/>
      <c r="H91" s="251"/>
      <c r="I91" s="279"/>
    </row>
    <row r="92" spans="1:9" ht="13.5" customHeight="1">
      <c r="A92" s="246">
        <v>69</v>
      </c>
      <c r="B92" s="252"/>
      <c r="C92" s="253"/>
      <c r="D92" s="254"/>
      <c r="E92" s="255"/>
      <c r="F92" s="251"/>
      <c r="G92" s="255"/>
      <c r="H92" s="251"/>
      <c r="I92" s="279"/>
    </row>
    <row r="93" spans="1:9" ht="13.5" customHeight="1">
      <c r="A93" s="246">
        <v>70</v>
      </c>
      <c r="B93" s="252"/>
      <c r="C93" s="253"/>
      <c r="D93" s="254"/>
      <c r="E93" s="255"/>
      <c r="F93" s="251"/>
      <c r="G93" s="255"/>
      <c r="H93" s="251"/>
      <c r="I93" s="279"/>
    </row>
    <row r="94" spans="1:9" ht="13.5" customHeight="1">
      <c r="A94" s="246">
        <v>71</v>
      </c>
      <c r="B94" s="252"/>
      <c r="C94" s="253"/>
      <c r="D94" s="254"/>
      <c r="E94" s="255"/>
      <c r="F94" s="251"/>
      <c r="G94" s="255"/>
      <c r="H94" s="251"/>
      <c r="I94" s="279"/>
    </row>
    <row r="95" spans="1:9" ht="13.5" customHeight="1">
      <c r="A95" s="246">
        <v>72</v>
      </c>
      <c r="B95" s="252"/>
      <c r="C95" s="253"/>
      <c r="D95" s="254"/>
      <c r="E95" s="255"/>
      <c r="F95" s="251"/>
      <c r="G95" s="255"/>
      <c r="H95" s="251"/>
      <c r="I95" s="279"/>
    </row>
    <row r="96" spans="1:9" ht="13.5" customHeight="1">
      <c r="A96" s="246">
        <v>73</v>
      </c>
      <c r="B96" s="252"/>
      <c r="C96" s="253"/>
      <c r="D96" s="254"/>
      <c r="E96" s="255"/>
      <c r="F96" s="251"/>
      <c r="G96" s="255"/>
      <c r="H96" s="251"/>
      <c r="I96" s="279"/>
    </row>
    <row r="97" spans="1:9" ht="13.5" customHeight="1">
      <c r="A97" s="246">
        <v>74</v>
      </c>
      <c r="B97" s="252"/>
      <c r="C97" s="253"/>
      <c r="D97" s="254"/>
      <c r="E97" s="255"/>
      <c r="F97" s="251"/>
      <c r="G97" s="255"/>
      <c r="H97" s="251"/>
      <c r="I97" s="279"/>
    </row>
    <row r="98" spans="1:9" ht="13.5" customHeight="1">
      <c r="A98" s="246">
        <v>75</v>
      </c>
      <c r="B98" s="252"/>
      <c r="C98" s="253"/>
      <c r="D98" s="254"/>
      <c r="E98" s="255"/>
      <c r="F98" s="251"/>
      <c r="G98" s="255"/>
      <c r="H98" s="251"/>
      <c r="I98" s="279"/>
    </row>
    <row r="99" spans="1:9" ht="13.5" customHeight="1">
      <c r="A99" s="246">
        <v>76</v>
      </c>
      <c r="B99" s="252"/>
      <c r="C99" s="253"/>
      <c r="D99" s="254"/>
      <c r="E99" s="255"/>
      <c r="F99" s="251"/>
      <c r="G99" s="255"/>
      <c r="H99" s="251"/>
      <c r="I99" s="279"/>
    </row>
    <row r="100" spans="1:9" ht="13.5" customHeight="1">
      <c r="A100" s="246">
        <v>77</v>
      </c>
      <c r="B100" s="252"/>
      <c r="C100" s="253"/>
      <c r="D100" s="254"/>
      <c r="E100" s="255"/>
      <c r="F100" s="251"/>
      <c r="G100" s="255"/>
      <c r="H100" s="251"/>
      <c r="I100" s="279"/>
    </row>
    <row r="101" spans="1:9" ht="13.5" customHeight="1">
      <c r="A101" s="246">
        <v>78</v>
      </c>
      <c r="B101" s="252"/>
      <c r="C101" s="253"/>
      <c r="D101" s="254"/>
      <c r="E101" s="255"/>
      <c r="F101" s="251"/>
      <c r="G101" s="255"/>
      <c r="H101" s="251"/>
      <c r="I101" s="279"/>
    </row>
    <row r="102" spans="1:9" ht="13.5" customHeight="1">
      <c r="A102" s="246">
        <v>79</v>
      </c>
      <c r="B102" s="252"/>
      <c r="C102" s="253"/>
      <c r="D102" s="254"/>
      <c r="E102" s="255"/>
      <c r="F102" s="251"/>
      <c r="G102" s="255"/>
      <c r="H102" s="251"/>
      <c r="I102" s="279"/>
    </row>
    <row r="103" spans="1:9" ht="13.5" customHeight="1">
      <c r="A103" s="246">
        <v>80</v>
      </c>
      <c r="B103" s="252"/>
      <c r="C103" s="253"/>
      <c r="D103" s="254"/>
      <c r="E103" s="255"/>
      <c r="F103" s="251"/>
      <c r="G103" s="255"/>
      <c r="H103" s="251"/>
      <c r="I103" s="279"/>
    </row>
    <row r="104" spans="1:9" ht="13.5" customHeight="1">
      <c r="A104" s="246">
        <v>81</v>
      </c>
      <c r="B104" s="252"/>
      <c r="C104" s="253"/>
      <c r="D104" s="254"/>
      <c r="E104" s="255"/>
      <c r="F104" s="251"/>
      <c r="G104" s="255"/>
      <c r="H104" s="251"/>
      <c r="I104" s="279"/>
    </row>
    <row r="105" spans="1:9" ht="13.5" customHeight="1">
      <c r="A105" s="246">
        <v>82</v>
      </c>
      <c r="B105" s="252"/>
      <c r="C105" s="253"/>
      <c r="D105" s="254"/>
      <c r="E105" s="255"/>
      <c r="F105" s="251"/>
      <c r="G105" s="255"/>
      <c r="H105" s="251"/>
      <c r="I105" s="279"/>
    </row>
    <row r="106" spans="1:9" ht="13.5" customHeight="1">
      <c r="A106" s="246">
        <v>83</v>
      </c>
      <c r="B106" s="252"/>
      <c r="C106" s="253"/>
      <c r="D106" s="254"/>
      <c r="E106" s="255"/>
      <c r="F106" s="251"/>
      <c r="G106" s="255"/>
      <c r="H106" s="251"/>
      <c r="I106" s="279"/>
    </row>
    <row r="107" spans="1:9" ht="13.5" customHeight="1">
      <c r="A107" s="246">
        <v>84</v>
      </c>
      <c r="B107" s="252"/>
      <c r="C107" s="253"/>
      <c r="D107" s="254"/>
      <c r="E107" s="255"/>
      <c r="F107" s="251"/>
      <c r="G107" s="255"/>
      <c r="H107" s="251"/>
      <c r="I107" s="279"/>
    </row>
    <row r="108" spans="1:9" ht="13.5" customHeight="1">
      <c r="A108" s="246">
        <v>85</v>
      </c>
      <c r="B108" s="252"/>
      <c r="C108" s="253"/>
      <c r="D108" s="254"/>
      <c r="E108" s="255"/>
      <c r="F108" s="251"/>
      <c r="G108" s="255"/>
      <c r="H108" s="251"/>
      <c r="I108" s="279"/>
    </row>
    <row r="109" spans="1:9" ht="13.5" customHeight="1">
      <c r="A109" s="246">
        <v>86</v>
      </c>
      <c r="B109" s="252"/>
      <c r="C109" s="253"/>
      <c r="D109" s="254"/>
      <c r="E109" s="255"/>
      <c r="F109" s="251"/>
      <c r="G109" s="255"/>
      <c r="H109" s="251"/>
      <c r="I109" s="279"/>
    </row>
    <row r="110" spans="1:9" ht="13.5" customHeight="1">
      <c r="A110" s="246">
        <v>87</v>
      </c>
      <c r="B110" s="252"/>
      <c r="C110" s="253"/>
      <c r="D110" s="254"/>
      <c r="E110" s="255"/>
      <c r="F110" s="251"/>
      <c r="G110" s="255"/>
      <c r="H110" s="251"/>
      <c r="I110" s="279"/>
    </row>
    <row r="111" spans="1:9" ht="13.5" customHeight="1">
      <c r="A111" s="246">
        <v>88</v>
      </c>
      <c r="B111" s="252"/>
      <c r="C111" s="253"/>
      <c r="D111" s="254"/>
      <c r="E111" s="255"/>
      <c r="F111" s="251"/>
      <c r="G111" s="255"/>
      <c r="H111" s="251"/>
      <c r="I111" s="279"/>
    </row>
    <row r="112" spans="1:9" ht="13.5" customHeight="1">
      <c r="A112" s="246">
        <v>89</v>
      </c>
      <c r="B112" s="252"/>
      <c r="C112" s="253"/>
      <c r="D112" s="254"/>
      <c r="E112" s="255"/>
      <c r="F112" s="251"/>
      <c r="G112" s="255"/>
      <c r="H112" s="251"/>
      <c r="I112" s="279"/>
    </row>
    <row r="113" spans="1:9" ht="13.5" customHeight="1">
      <c r="A113" s="246">
        <v>90</v>
      </c>
      <c r="B113" s="252"/>
      <c r="C113" s="253"/>
      <c r="D113" s="254"/>
      <c r="E113" s="255"/>
      <c r="F113" s="251"/>
      <c r="G113" s="255"/>
      <c r="H113" s="251"/>
      <c r="I113" s="279"/>
    </row>
    <row r="114" spans="1:9" ht="13.5" customHeight="1">
      <c r="A114" s="246">
        <v>91</v>
      </c>
      <c r="B114" s="252"/>
      <c r="C114" s="253"/>
      <c r="D114" s="254"/>
      <c r="E114" s="255"/>
      <c r="F114" s="251"/>
      <c r="G114" s="255"/>
      <c r="H114" s="251"/>
      <c r="I114" s="279"/>
    </row>
    <row r="115" spans="1:9" ht="13.5" customHeight="1">
      <c r="A115" s="246">
        <v>92</v>
      </c>
      <c r="B115" s="252"/>
      <c r="C115" s="253"/>
      <c r="D115" s="254"/>
      <c r="E115" s="255"/>
      <c r="F115" s="251"/>
      <c r="G115" s="255"/>
      <c r="H115" s="251"/>
      <c r="I115" s="279"/>
    </row>
    <row r="116" spans="1:9" ht="13.5" customHeight="1">
      <c r="A116" s="246">
        <v>93</v>
      </c>
      <c r="B116" s="252"/>
      <c r="C116" s="253"/>
      <c r="D116" s="254"/>
      <c r="E116" s="255"/>
      <c r="F116" s="251"/>
      <c r="G116" s="255"/>
      <c r="H116" s="251"/>
      <c r="I116" s="279"/>
    </row>
    <row r="117" spans="1:9" ht="13.5" customHeight="1">
      <c r="A117" s="246">
        <v>94</v>
      </c>
      <c r="B117" s="252"/>
      <c r="C117" s="253"/>
      <c r="D117" s="254"/>
      <c r="E117" s="255"/>
      <c r="F117" s="251"/>
      <c r="G117" s="255"/>
      <c r="H117" s="251"/>
      <c r="I117" s="279"/>
    </row>
    <row r="118" spans="1:9" ht="13.5" customHeight="1">
      <c r="A118" s="246">
        <v>95</v>
      </c>
      <c r="B118" s="252"/>
      <c r="C118" s="253"/>
      <c r="D118" s="254"/>
      <c r="E118" s="255"/>
      <c r="F118" s="251"/>
      <c r="G118" s="255"/>
      <c r="H118" s="251"/>
      <c r="I118" s="279"/>
    </row>
    <row r="119" spans="1:9" ht="13.5" customHeight="1">
      <c r="A119" s="246">
        <v>96</v>
      </c>
      <c r="B119" s="252"/>
      <c r="C119" s="253"/>
      <c r="D119" s="254"/>
      <c r="E119" s="255"/>
      <c r="F119" s="251"/>
      <c r="G119" s="255"/>
      <c r="H119" s="251"/>
      <c r="I119" s="279"/>
    </row>
    <row r="120" spans="1:9" ht="13.5" customHeight="1">
      <c r="A120" s="246">
        <v>97</v>
      </c>
      <c r="B120" s="252"/>
      <c r="C120" s="253"/>
      <c r="D120" s="254"/>
      <c r="E120" s="255"/>
      <c r="F120" s="251"/>
      <c r="G120" s="255"/>
      <c r="H120" s="251"/>
      <c r="I120" s="279"/>
    </row>
    <row r="121" spans="1:9" ht="13.5" customHeight="1">
      <c r="A121" s="246">
        <v>98</v>
      </c>
      <c r="B121" s="252"/>
      <c r="C121" s="253"/>
      <c r="D121" s="254"/>
      <c r="E121" s="255"/>
      <c r="F121" s="251"/>
      <c r="G121" s="255"/>
      <c r="H121" s="251"/>
      <c r="I121" s="279"/>
    </row>
    <row r="122" spans="1:9" ht="13.5" customHeight="1">
      <c r="A122" s="246">
        <v>99</v>
      </c>
      <c r="B122" s="252"/>
      <c r="C122" s="253"/>
      <c r="D122" s="254"/>
      <c r="E122" s="255"/>
      <c r="F122" s="251"/>
      <c r="G122" s="255"/>
      <c r="H122" s="251"/>
      <c r="I122" s="279"/>
    </row>
    <row r="123" spans="1:9" ht="13.5" customHeight="1">
      <c r="A123" s="246">
        <v>100</v>
      </c>
      <c r="B123" s="252"/>
      <c r="C123" s="253"/>
      <c r="D123" s="254"/>
      <c r="E123" s="255"/>
      <c r="F123" s="251"/>
      <c r="G123" s="255"/>
      <c r="H123" s="251"/>
      <c r="I123" s="279"/>
    </row>
    <row r="124" spans="1:9" ht="13.5" customHeight="1">
      <c r="A124" s="246">
        <v>101</v>
      </c>
      <c r="B124" s="252"/>
      <c r="C124" s="253"/>
      <c r="D124" s="254"/>
      <c r="E124" s="255"/>
      <c r="F124" s="251"/>
      <c r="G124" s="255"/>
      <c r="H124" s="251"/>
      <c r="I124" s="279"/>
    </row>
    <row r="125" spans="1:9" ht="13.5" customHeight="1">
      <c r="A125" s="246">
        <v>102</v>
      </c>
      <c r="B125" s="252"/>
      <c r="C125" s="253"/>
      <c r="D125" s="254"/>
      <c r="E125" s="255"/>
      <c r="F125" s="251"/>
      <c r="G125" s="255"/>
      <c r="H125" s="251"/>
      <c r="I125" s="279"/>
    </row>
    <row r="126" spans="1:9" ht="13.5" customHeight="1">
      <c r="A126" s="246">
        <v>103</v>
      </c>
      <c r="B126" s="252"/>
      <c r="C126" s="253"/>
      <c r="D126" s="254"/>
      <c r="E126" s="255"/>
      <c r="F126" s="251"/>
      <c r="G126" s="255"/>
      <c r="H126" s="251"/>
      <c r="I126" s="279"/>
    </row>
    <row r="127" spans="1:9" ht="13.5" customHeight="1">
      <c r="A127" s="246">
        <v>104</v>
      </c>
      <c r="B127" s="252"/>
      <c r="C127" s="253"/>
      <c r="D127" s="254"/>
      <c r="E127" s="255"/>
      <c r="F127" s="251"/>
      <c r="G127" s="255"/>
      <c r="H127" s="251"/>
      <c r="I127" s="279"/>
    </row>
    <row r="128" spans="1:9" ht="13.5" customHeight="1">
      <c r="A128" s="246">
        <v>105</v>
      </c>
      <c r="B128" s="252"/>
      <c r="C128" s="253"/>
      <c r="D128" s="254"/>
      <c r="E128" s="255"/>
      <c r="F128" s="251"/>
      <c r="G128" s="255"/>
      <c r="H128" s="251"/>
      <c r="I128" s="279"/>
    </row>
    <row r="129" spans="1:9" ht="13.5" customHeight="1">
      <c r="A129" s="246">
        <v>106</v>
      </c>
      <c r="B129" s="252"/>
      <c r="C129" s="253"/>
      <c r="D129" s="254"/>
      <c r="E129" s="255"/>
      <c r="F129" s="251"/>
      <c r="G129" s="255"/>
      <c r="H129" s="251"/>
      <c r="I129" s="279"/>
    </row>
    <row r="130" spans="1:9" ht="13.5" customHeight="1">
      <c r="A130" s="246">
        <v>107</v>
      </c>
      <c r="B130" s="252"/>
      <c r="C130" s="253"/>
      <c r="D130" s="254"/>
      <c r="E130" s="255"/>
      <c r="F130" s="251"/>
      <c r="G130" s="255"/>
      <c r="H130" s="251"/>
      <c r="I130" s="279"/>
    </row>
    <row r="131" spans="1:9" ht="13.5" customHeight="1">
      <c r="A131" s="246">
        <v>108</v>
      </c>
      <c r="B131" s="252"/>
      <c r="C131" s="253"/>
      <c r="D131" s="254"/>
      <c r="E131" s="255"/>
      <c r="F131" s="251"/>
      <c r="G131" s="255"/>
      <c r="H131" s="251"/>
      <c r="I131" s="279"/>
    </row>
    <row r="132" spans="1:9" ht="13.5" customHeight="1">
      <c r="A132" s="246">
        <v>109</v>
      </c>
      <c r="B132" s="252"/>
      <c r="C132" s="253"/>
      <c r="D132" s="254"/>
      <c r="E132" s="255"/>
      <c r="F132" s="251"/>
      <c r="G132" s="255"/>
      <c r="H132" s="251"/>
      <c r="I132" s="279"/>
    </row>
    <row r="133" spans="1:9" ht="13.5" customHeight="1">
      <c r="A133" s="246">
        <v>110</v>
      </c>
      <c r="B133" s="252"/>
      <c r="C133" s="253"/>
      <c r="D133" s="254"/>
      <c r="E133" s="255"/>
      <c r="F133" s="251"/>
      <c r="G133" s="255"/>
      <c r="H133" s="251"/>
      <c r="I133" s="279"/>
    </row>
    <row r="134" spans="1:9" ht="13.5" customHeight="1">
      <c r="A134" s="246">
        <v>111</v>
      </c>
      <c r="B134" s="252"/>
      <c r="C134" s="253"/>
      <c r="D134" s="254"/>
      <c r="E134" s="255"/>
      <c r="F134" s="251"/>
      <c r="G134" s="255"/>
      <c r="H134" s="251"/>
      <c r="I134" s="279"/>
    </row>
    <row r="135" spans="1:9" ht="13.5" customHeight="1">
      <c r="A135" s="246">
        <v>112</v>
      </c>
      <c r="B135" s="252"/>
      <c r="C135" s="253"/>
      <c r="D135" s="254"/>
      <c r="E135" s="255"/>
      <c r="F135" s="251"/>
      <c r="G135" s="255"/>
      <c r="H135" s="251"/>
      <c r="I135" s="279"/>
    </row>
    <row r="136" spans="1:9" ht="13.5" customHeight="1">
      <c r="A136" s="246">
        <v>113</v>
      </c>
      <c r="B136" s="252"/>
      <c r="C136" s="253"/>
      <c r="D136" s="254"/>
      <c r="E136" s="255"/>
      <c r="F136" s="251"/>
      <c r="G136" s="255"/>
      <c r="H136" s="251"/>
      <c r="I136" s="279"/>
    </row>
    <row r="137" spans="1:9" ht="13.5" customHeight="1">
      <c r="A137" s="246">
        <v>114</v>
      </c>
      <c r="B137" s="252"/>
      <c r="C137" s="253"/>
      <c r="D137" s="254"/>
      <c r="E137" s="255"/>
      <c r="F137" s="251"/>
      <c r="G137" s="255"/>
      <c r="H137" s="251"/>
      <c r="I137" s="279"/>
    </row>
    <row r="138" spans="1:9" ht="13.5" customHeight="1">
      <c r="A138" s="246">
        <v>115</v>
      </c>
      <c r="B138" s="252"/>
      <c r="C138" s="253"/>
      <c r="D138" s="254"/>
      <c r="E138" s="255"/>
      <c r="F138" s="251"/>
      <c r="G138" s="255"/>
      <c r="H138" s="251"/>
      <c r="I138" s="279"/>
    </row>
    <row r="139" spans="1:9" ht="13.5" customHeight="1">
      <c r="A139" s="246">
        <v>116</v>
      </c>
      <c r="B139" s="252"/>
      <c r="C139" s="253"/>
      <c r="D139" s="254"/>
      <c r="E139" s="255"/>
      <c r="F139" s="251"/>
      <c r="G139" s="255"/>
      <c r="H139" s="251"/>
      <c r="I139" s="279"/>
    </row>
    <row r="140" spans="1:9" ht="13.5" customHeight="1">
      <c r="A140" s="246">
        <v>117</v>
      </c>
      <c r="B140" s="252"/>
      <c r="C140" s="253"/>
      <c r="D140" s="254"/>
      <c r="E140" s="255"/>
      <c r="F140" s="251"/>
      <c r="G140" s="255"/>
      <c r="H140" s="251"/>
      <c r="I140" s="279"/>
    </row>
    <row r="141" spans="1:9" ht="13.5" customHeight="1">
      <c r="A141" s="246">
        <v>118</v>
      </c>
      <c r="B141" s="252"/>
      <c r="C141" s="253"/>
      <c r="D141" s="254"/>
      <c r="E141" s="255"/>
      <c r="F141" s="251"/>
      <c r="G141" s="255"/>
      <c r="H141" s="251"/>
      <c r="I141" s="279"/>
    </row>
    <row r="142" spans="1:9" ht="13.5" customHeight="1">
      <c r="A142" s="246">
        <v>119</v>
      </c>
      <c r="B142" s="252"/>
      <c r="C142" s="253"/>
      <c r="D142" s="254"/>
      <c r="E142" s="255"/>
      <c r="F142" s="251"/>
      <c r="G142" s="255"/>
      <c r="H142" s="251"/>
      <c r="I142" s="279"/>
    </row>
    <row r="143" spans="1:9" ht="13.5" customHeight="1">
      <c r="A143" s="246">
        <v>120</v>
      </c>
      <c r="B143" s="252"/>
      <c r="C143" s="253"/>
      <c r="D143" s="254"/>
      <c r="E143" s="255"/>
      <c r="F143" s="251"/>
      <c r="G143" s="255"/>
      <c r="H143" s="251"/>
      <c r="I143" s="279"/>
    </row>
    <row r="144" spans="1:9" ht="13.5" customHeight="1">
      <c r="A144" s="246">
        <v>121</v>
      </c>
      <c r="B144" s="252"/>
      <c r="C144" s="253"/>
      <c r="D144" s="254"/>
      <c r="E144" s="255"/>
      <c r="F144" s="251"/>
      <c r="G144" s="255"/>
      <c r="H144" s="251"/>
      <c r="I144" s="279"/>
    </row>
    <row r="145" spans="1:9" ht="13.5" customHeight="1">
      <c r="A145" s="246">
        <v>122</v>
      </c>
      <c r="B145" s="252"/>
      <c r="C145" s="253"/>
      <c r="D145" s="254"/>
      <c r="E145" s="255"/>
      <c r="F145" s="251"/>
      <c r="G145" s="255"/>
      <c r="H145" s="251"/>
      <c r="I145" s="279"/>
    </row>
    <row r="146" spans="1:9" ht="13.5" customHeight="1">
      <c r="A146" s="246">
        <v>123</v>
      </c>
      <c r="B146" s="252"/>
      <c r="C146" s="253"/>
      <c r="D146" s="254"/>
      <c r="E146" s="255"/>
      <c r="F146" s="251"/>
      <c r="G146" s="255"/>
      <c r="H146" s="251"/>
      <c r="I146" s="279"/>
    </row>
    <row r="147" spans="1:9" ht="13.5" customHeight="1" thickBot="1">
      <c r="A147" s="246">
        <v>124</v>
      </c>
      <c r="B147" s="252"/>
      <c r="C147" s="253"/>
      <c r="D147" s="254"/>
      <c r="E147" s="255"/>
      <c r="F147" s="251"/>
      <c r="G147" s="255"/>
      <c r="H147" s="251"/>
      <c r="I147" s="279"/>
    </row>
    <row r="148" spans="2:9" ht="13.5" customHeight="1">
      <c r="B148" s="257" t="s">
        <v>811</v>
      </c>
      <c r="C148" s="258"/>
      <c r="D148" s="259">
        <v>1</v>
      </c>
      <c r="E148" s="260"/>
      <c r="F148" s="261">
        <f>SUM(F63:F147)</f>
        <v>0</v>
      </c>
      <c r="G148" s="262"/>
      <c r="H148" s="263">
        <f>SUM(H63:H147)</f>
        <v>0</v>
      </c>
      <c r="I148" s="279"/>
    </row>
    <row r="149" spans="2:9" ht="13.5" customHeight="1">
      <c r="B149" s="264" t="s">
        <v>812</v>
      </c>
      <c r="C149" s="265">
        <v>0.08</v>
      </c>
      <c r="D149" s="249"/>
      <c r="E149" s="251"/>
      <c r="F149" s="266"/>
      <c r="G149" s="266"/>
      <c r="H149" s="267">
        <f>PRODUCT(H148,C149)</f>
        <v>0</v>
      </c>
      <c r="I149" s="279"/>
    </row>
    <row r="150" spans="2:9" ht="13.5" customHeight="1" thickBot="1">
      <c r="B150" s="268" t="s">
        <v>813</v>
      </c>
      <c r="C150" s="269"/>
      <c r="D150" s="270"/>
      <c r="E150" s="271"/>
      <c r="F150" s="272"/>
      <c r="G150" s="272"/>
      <c r="H150" s="273">
        <f>F148+H148+H149</f>
        <v>0</v>
      </c>
      <c r="I150" s="279"/>
    </row>
    <row r="151" spans="2:9" ht="13.5" customHeight="1">
      <c r="B151" s="293" t="s">
        <v>0</v>
      </c>
      <c r="C151" s="294"/>
      <c r="D151" s="295"/>
      <c r="E151" s="296"/>
      <c r="F151" s="297"/>
      <c r="G151" s="297"/>
      <c r="H151" s="298"/>
      <c r="I151" s="279"/>
    </row>
    <row r="152" ht="12.75">
      <c r="B152" s="227" t="s">
        <v>59</v>
      </c>
    </row>
    <row r="153" ht="12.75">
      <c r="B153" s="288" t="s">
        <v>818</v>
      </c>
    </row>
    <row r="154" ht="12.75">
      <c r="B154" s="289" t="s">
        <v>819</v>
      </c>
    </row>
    <row r="155" ht="12.75">
      <c r="B155" s="289" t="s">
        <v>820</v>
      </c>
    </row>
    <row r="156" ht="13.5"/>
    <row r="157" ht="13.5"/>
  </sheetData>
  <sheetProtection/>
  <mergeCells count="2">
    <mergeCell ref="E9:F9"/>
    <mergeCell ref="G9:H9"/>
  </mergeCells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2"/>
  <sheetViews>
    <sheetView showGridLines="0" zoomScalePageLayoutView="0" workbookViewId="0" topLeftCell="A1">
      <pane ySplit="1" topLeftCell="BM136" activePane="bottomLeft" state="frozen"/>
      <selection pane="topLeft" activeCell="A1" sqref="A1"/>
      <selection pane="bottomLeft" activeCell="L121" sqref="L1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22</v>
      </c>
      <c r="E1" s="15"/>
      <c r="F1" s="17" t="s">
        <v>136</v>
      </c>
      <c r="G1" s="17"/>
      <c r="H1" s="425" t="s">
        <v>137</v>
      </c>
      <c r="I1" s="425"/>
      <c r="J1" s="425"/>
      <c r="K1" s="425"/>
      <c r="L1" s="17" t="s">
        <v>138</v>
      </c>
      <c r="M1" s="15"/>
      <c r="N1" s="15"/>
      <c r="O1" s="16" t="s">
        <v>139</v>
      </c>
      <c r="P1" s="15"/>
      <c r="Q1" s="15"/>
      <c r="R1" s="15"/>
      <c r="S1" s="17" t="s">
        <v>140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359" t="s">
        <v>28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S2" s="349" t="s">
        <v>29</v>
      </c>
      <c r="T2" s="350"/>
      <c r="U2" s="350"/>
      <c r="V2" s="350"/>
      <c r="W2" s="350"/>
      <c r="X2" s="350"/>
      <c r="Y2" s="350"/>
      <c r="Z2" s="350"/>
      <c r="AA2" s="350"/>
      <c r="AB2" s="350"/>
      <c r="AC2" s="350"/>
      <c r="AT2" s="22" t="s">
        <v>117</v>
      </c>
    </row>
    <row r="3" spans="2:46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141</v>
      </c>
    </row>
    <row r="4" spans="2:46" ht="36.75" customHeight="1">
      <c r="B4" s="26"/>
      <c r="C4" s="361" t="s">
        <v>142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27"/>
      <c r="T4" s="21" t="s">
        <v>34</v>
      </c>
      <c r="AT4" s="22" t="s">
        <v>27</v>
      </c>
    </row>
    <row r="5" spans="2:18" ht="6.7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4.75" customHeight="1">
      <c r="B6" s="26"/>
      <c r="C6" s="29"/>
      <c r="D6" s="33" t="s">
        <v>40</v>
      </c>
      <c r="E6" s="29"/>
      <c r="F6" s="384" t="str">
        <f>'Rekapitulace stavby'!K6</f>
        <v>Komunitní centrum Hloubětínská 55 - INTERIÉR</v>
      </c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29"/>
      <c r="R6" s="27"/>
    </row>
    <row r="7" spans="2:18" s="1" customFormat="1" ht="32.25" customHeight="1">
      <c r="B7" s="38"/>
      <c r="C7" s="39"/>
      <c r="D7" s="32" t="s">
        <v>143</v>
      </c>
      <c r="E7" s="39"/>
      <c r="F7" s="367" t="s">
        <v>308</v>
      </c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9"/>
      <c r="R7" s="40"/>
    </row>
    <row r="8" spans="2:18" s="1" customFormat="1" ht="14.25" customHeight="1">
      <c r="B8" s="38"/>
      <c r="C8" s="39"/>
      <c r="D8" s="33" t="s">
        <v>42</v>
      </c>
      <c r="E8" s="39"/>
      <c r="F8" s="31" t="s">
        <v>26</v>
      </c>
      <c r="G8" s="39"/>
      <c r="H8" s="39"/>
      <c r="I8" s="39"/>
      <c r="J8" s="39"/>
      <c r="K8" s="39"/>
      <c r="L8" s="39"/>
      <c r="M8" s="33" t="s">
        <v>43</v>
      </c>
      <c r="N8" s="39"/>
      <c r="O8" s="31" t="s">
        <v>26</v>
      </c>
      <c r="P8" s="39"/>
      <c r="Q8" s="39"/>
      <c r="R8" s="40"/>
    </row>
    <row r="9" spans="2:18" s="1" customFormat="1" ht="14.25" customHeight="1">
      <c r="B9" s="38"/>
      <c r="C9" s="39"/>
      <c r="D9" s="33" t="s">
        <v>44</v>
      </c>
      <c r="E9" s="39"/>
      <c r="F9" s="31" t="s">
        <v>45</v>
      </c>
      <c r="G9" s="39"/>
      <c r="H9" s="39"/>
      <c r="I9" s="39"/>
      <c r="J9" s="39"/>
      <c r="K9" s="39"/>
      <c r="L9" s="39"/>
      <c r="M9" s="33" t="s">
        <v>46</v>
      </c>
      <c r="N9" s="39"/>
      <c r="O9" s="387" t="str">
        <f>'Rekapitulace stavby'!AN8</f>
        <v>18. 4. 2018</v>
      </c>
      <c r="P9" s="388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48</v>
      </c>
      <c r="E11" s="39"/>
      <c r="F11" s="39"/>
      <c r="G11" s="39"/>
      <c r="H11" s="39"/>
      <c r="I11" s="39"/>
      <c r="J11" s="39"/>
      <c r="K11" s="39"/>
      <c r="L11" s="39"/>
      <c r="M11" s="33" t="s">
        <v>49</v>
      </c>
      <c r="N11" s="39"/>
      <c r="O11" s="365" t="s">
        <v>26</v>
      </c>
      <c r="P11" s="365"/>
      <c r="Q11" s="39"/>
      <c r="R11" s="40"/>
    </row>
    <row r="12" spans="2:18" s="1" customFormat="1" ht="18" customHeight="1">
      <c r="B12" s="38"/>
      <c r="C12" s="39"/>
      <c r="D12" s="39"/>
      <c r="E12" s="31" t="s">
        <v>50</v>
      </c>
      <c r="F12" s="39"/>
      <c r="G12" s="39"/>
      <c r="H12" s="39"/>
      <c r="I12" s="39"/>
      <c r="J12" s="39"/>
      <c r="K12" s="39"/>
      <c r="L12" s="39"/>
      <c r="M12" s="33" t="s">
        <v>51</v>
      </c>
      <c r="N12" s="39"/>
      <c r="O12" s="365" t="s">
        <v>26</v>
      </c>
      <c r="P12" s="365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52</v>
      </c>
      <c r="E14" s="39"/>
      <c r="F14" s="39"/>
      <c r="G14" s="39"/>
      <c r="H14" s="39"/>
      <c r="I14" s="39"/>
      <c r="J14" s="39"/>
      <c r="K14" s="39"/>
      <c r="L14" s="39"/>
      <c r="M14" s="33" t="s">
        <v>49</v>
      </c>
      <c r="N14" s="39"/>
      <c r="O14" s="389" t="str">
        <f>IF('Rekapitulace stavby'!AN13="","",'Rekapitulace stavby'!AN13)</f>
        <v>Vyplň údaj</v>
      </c>
      <c r="P14" s="365"/>
      <c r="Q14" s="39"/>
      <c r="R14" s="40"/>
    </row>
    <row r="15" spans="2:18" s="1" customFormat="1" ht="18" customHeight="1">
      <c r="B15" s="38"/>
      <c r="C15" s="39"/>
      <c r="D15" s="39"/>
      <c r="E15" s="389" t="str">
        <f>IF('Rekapitulace stavby'!E14="","",'Rekapitulace stavby'!E14)</f>
        <v>Vyplň údaj</v>
      </c>
      <c r="F15" s="390"/>
      <c r="G15" s="390"/>
      <c r="H15" s="390"/>
      <c r="I15" s="390"/>
      <c r="J15" s="390"/>
      <c r="K15" s="390"/>
      <c r="L15" s="390"/>
      <c r="M15" s="33" t="s">
        <v>51</v>
      </c>
      <c r="N15" s="39"/>
      <c r="O15" s="389" t="str">
        <f>IF('Rekapitulace stavby'!AN14="","",'Rekapitulace stavby'!AN14)</f>
        <v>Vyplň údaj</v>
      </c>
      <c r="P15" s="365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54</v>
      </c>
      <c r="E17" s="39"/>
      <c r="F17" s="39"/>
      <c r="G17" s="39"/>
      <c r="H17" s="39"/>
      <c r="I17" s="39"/>
      <c r="J17" s="39"/>
      <c r="K17" s="39"/>
      <c r="L17" s="39"/>
      <c r="M17" s="33" t="s">
        <v>49</v>
      </c>
      <c r="N17" s="39"/>
      <c r="O17" s="365" t="s">
        <v>26</v>
      </c>
      <c r="P17" s="365"/>
      <c r="Q17" s="39"/>
      <c r="R17" s="40"/>
    </row>
    <row r="18" spans="2:18" s="1" customFormat="1" ht="18" customHeight="1">
      <c r="B18" s="38"/>
      <c r="C18" s="39"/>
      <c r="D18" s="39"/>
      <c r="E18" s="31" t="s">
        <v>55</v>
      </c>
      <c r="F18" s="39"/>
      <c r="G18" s="39"/>
      <c r="H18" s="39"/>
      <c r="I18" s="39"/>
      <c r="J18" s="39"/>
      <c r="K18" s="39"/>
      <c r="L18" s="39"/>
      <c r="M18" s="33" t="s">
        <v>51</v>
      </c>
      <c r="N18" s="39"/>
      <c r="O18" s="365" t="s">
        <v>26</v>
      </c>
      <c r="P18" s="365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57</v>
      </c>
      <c r="E20" s="39"/>
      <c r="F20" s="39"/>
      <c r="G20" s="39"/>
      <c r="H20" s="39"/>
      <c r="I20" s="39"/>
      <c r="J20" s="39"/>
      <c r="K20" s="39"/>
      <c r="L20" s="39"/>
      <c r="M20" s="33" t="s">
        <v>49</v>
      </c>
      <c r="N20" s="39"/>
      <c r="O20" s="365" t="s">
        <v>26</v>
      </c>
      <c r="P20" s="365"/>
      <c r="Q20" s="39"/>
      <c r="R20" s="40"/>
    </row>
    <row r="21" spans="2:18" s="1" customFormat="1" ht="18" customHeight="1">
      <c r="B21" s="38"/>
      <c r="C21" s="39"/>
      <c r="D21" s="39"/>
      <c r="E21" s="31" t="s">
        <v>58</v>
      </c>
      <c r="F21" s="39"/>
      <c r="G21" s="39"/>
      <c r="H21" s="39"/>
      <c r="I21" s="39"/>
      <c r="J21" s="39"/>
      <c r="K21" s="39"/>
      <c r="L21" s="39"/>
      <c r="M21" s="33" t="s">
        <v>51</v>
      </c>
      <c r="N21" s="39"/>
      <c r="O21" s="365" t="s">
        <v>26</v>
      </c>
      <c r="P21" s="365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59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370" t="s">
        <v>26</v>
      </c>
      <c r="F24" s="370"/>
      <c r="G24" s="370"/>
      <c r="H24" s="370"/>
      <c r="I24" s="370"/>
      <c r="J24" s="370"/>
      <c r="K24" s="370"/>
      <c r="L24" s="370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145</v>
      </c>
      <c r="E27" s="39"/>
      <c r="F27" s="39"/>
      <c r="G27" s="39"/>
      <c r="H27" s="39"/>
      <c r="I27" s="39"/>
      <c r="J27" s="39"/>
      <c r="K27" s="39"/>
      <c r="L27" s="39"/>
      <c r="M27" s="371">
        <f>N88</f>
        <v>0</v>
      </c>
      <c r="N27" s="371"/>
      <c r="O27" s="371"/>
      <c r="P27" s="371"/>
      <c r="Q27" s="39"/>
      <c r="R27" s="40"/>
    </row>
    <row r="28" spans="2:18" s="1" customFormat="1" ht="14.25" customHeight="1">
      <c r="B28" s="38"/>
      <c r="C28" s="39"/>
      <c r="D28" s="37" t="s">
        <v>130</v>
      </c>
      <c r="E28" s="39"/>
      <c r="F28" s="39"/>
      <c r="G28" s="39"/>
      <c r="H28" s="39"/>
      <c r="I28" s="39"/>
      <c r="J28" s="39"/>
      <c r="K28" s="39"/>
      <c r="L28" s="39"/>
      <c r="M28" s="371">
        <f>N92</f>
        <v>0</v>
      </c>
      <c r="N28" s="371"/>
      <c r="O28" s="371"/>
      <c r="P28" s="371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62</v>
      </c>
      <c r="E30" s="39"/>
      <c r="F30" s="39"/>
      <c r="G30" s="39"/>
      <c r="H30" s="39"/>
      <c r="I30" s="39"/>
      <c r="J30" s="39"/>
      <c r="K30" s="39"/>
      <c r="L30" s="39"/>
      <c r="M30" s="391">
        <f>ROUND(M27+M28,2)</f>
        <v>0</v>
      </c>
      <c r="N30" s="386"/>
      <c r="O30" s="386"/>
      <c r="P30" s="386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63</v>
      </c>
      <c r="E32" s="45" t="s">
        <v>64</v>
      </c>
      <c r="F32" s="46">
        <v>0.21</v>
      </c>
      <c r="G32" s="119" t="s">
        <v>65</v>
      </c>
      <c r="H32" s="392">
        <f>(SUM(BE92:BE99)+SUM(BE117:BE120))</f>
        <v>0</v>
      </c>
      <c r="I32" s="386"/>
      <c r="J32" s="386"/>
      <c r="K32" s="39"/>
      <c r="L32" s="39"/>
      <c r="M32" s="392">
        <f>ROUND((SUM(BE92:BE99)+SUM(BE117:BE120)),2)*F32</f>
        <v>0</v>
      </c>
      <c r="N32" s="386"/>
      <c r="O32" s="386"/>
      <c r="P32" s="386"/>
      <c r="Q32" s="39"/>
      <c r="R32" s="40"/>
    </row>
    <row r="33" spans="2:18" s="1" customFormat="1" ht="14.25" customHeight="1">
      <c r="B33" s="38"/>
      <c r="C33" s="39"/>
      <c r="D33" s="39"/>
      <c r="E33" s="45" t="s">
        <v>66</v>
      </c>
      <c r="F33" s="46">
        <v>0.15</v>
      </c>
      <c r="G33" s="119" t="s">
        <v>65</v>
      </c>
      <c r="H33" s="392">
        <f>(SUM(BF92:BF99)+SUM(BF117:BF120))</f>
        <v>0</v>
      </c>
      <c r="I33" s="386"/>
      <c r="J33" s="386"/>
      <c r="K33" s="39"/>
      <c r="L33" s="39"/>
      <c r="M33" s="392">
        <f>ROUND((SUM(BF92:BF99)+SUM(BF117:BF120)),2)*F33</f>
        <v>0</v>
      </c>
      <c r="N33" s="386"/>
      <c r="O33" s="386"/>
      <c r="P33" s="386"/>
      <c r="Q33" s="39"/>
      <c r="R33" s="40"/>
    </row>
    <row r="34" spans="2:18" s="1" customFormat="1" ht="14.25" customHeight="1" hidden="1">
      <c r="B34" s="38"/>
      <c r="C34" s="39"/>
      <c r="D34" s="39"/>
      <c r="E34" s="45" t="s">
        <v>67</v>
      </c>
      <c r="F34" s="46">
        <v>0.21</v>
      </c>
      <c r="G34" s="119" t="s">
        <v>65</v>
      </c>
      <c r="H34" s="392">
        <f>(SUM(BG92:BG99)+SUM(BG117:BG120))</f>
        <v>0</v>
      </c>
      <c r="I34" s="386"/>
      <c r="J34" s="386"/>
      <c r="K34" s="39"/>
      <c r="L34" s="39"/>
      <c r="M34" s="392">
        <v>0</v>
      </c>
      <c r="N34" s="386"/>
      <c r="O34" s="386"/>
      <c r="P34" s="386"/>
      <c r="Q34" s="39"/>
      <c r="R34" s="40"/>
    </row>
    <row r="35" spans="2:18" s="1" customFormat="1" ht="14.25" customHeight="1" hidden="1">
      <c r="B35" s="38"/>
      <c r="C35" s="39"/>
      <c r="D35" s="39"/>
      <c r="E35" s="45" t="s">
        <v>68</v>
      </c>
      <c r="F35" s="46">
        <v>0.15</v>
      </c>
      <c r="G35" s="119" t="s">
        <v>65</v>
      </c>
      <c r="H35" s="392">
        <f>(SUM(BH92:BH99)+SUM(BH117:BH120))</f>
        <v>0</v>
      </c>
      <c r="I35" s="386"/>
      <c r="J35" s="386"/>
      <c r="K35" s="39"/>
      <c r="L35" s="39"/>
      <c r="M35" s="392">
        <v>0</v>
      </c>
      <c r="N35" s="386"/>
      <c r="O35" s="386"/>
      <c r="P35" s="386"/>
      <c r="Q35" s="39"/>
      <c r="R35" s="40"/>
    </row>
    <row r="36" spans="2:18" s="1" customFormat="1" ht="14.25" customHeight="1" hidden="1">
      <c r="B36" s="38"/>
      <c r="C36" s="39"/>
      <c r="D36" s="39"/>
      <c r="E36" s="45" t="s">
        <v>69</v>
      </c>
      <c r="F36" s="46">
        <v>0</v>
      </c>
      <c r="G36" s="119" t="s">
        <v>65</v>
      </c>
      <c r="H36" s="392">
        <f>(SUM(BI92:BI99)+SUM(BI117:BI120))</f>
        <v>0</v>
      </c>
      <c r="I36" s="386"/>
      <c r="J36" s="386"/>
      <c r="K36" s="39"/>
      <c r="L36" s="39"/>
      <c r="M36" s="392">
        <v>0</v>
      </c>
      <c r="N36" s="386"/>
      <c r="O36" s="386"/>
      <c r="P36" s="386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70</v>
      </c>
      <c r="E38" s="51"/>
      <c r="F38" s="51"/>
      <c r="G38" s="120" t="s">
        <v>71</v>
      </c>
      <c r="H38" s="52" t="s">
        <v>72</v>
      </c>
      <c r="I38" s="51"/>
      <c r="J38" s="51"/>
      <c r="K38" s="51"/>
      <c r="L38" s="379">
        <f>SUM(M30:M36)</f>
        <v>0</v>
      </c>
      <c r="M38" s="379"/>
      <c r="N38" s="379"/>
      <c r="O38" s="379"/>
      <c r="P38" s="393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73</v>
      </c>
      <c r="E50" s="54"/>
      <c r="F50" s="54"/>
      <c r="G50" s="54"/>
      <c r="H50" s="55"/>
      <c r="I50" s="39"/>
      <c r="J50" s="53" t="s">
        <v>74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75</v>
      </c>
      <c r="E59" s="59"/>
      <c r="F59" s="59"/>
      <c r="G59" s="60" t="s">
        <v>76</v>
      </c>
      <c r="H59" s="61"/>
      <c r="I59" s="39"/>
      <c r="J59" s="58" t="s">
        <v>75</v>
      </c>
      <c r="K59" s="59"/>
      <c r="L59" s="59"/>
      <c r="M59" s="59"/>
      <c r="N59" s="60" t="s">
        <v>76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77</v>
      </c>
      <c r="E61" s="54"/>
      <c r="F61" s="54"/>
      <c r="G61" s="54"/>
      <c r="H61" s="55"/>
      <c r="I61" s="39"/>
      <c r="J61" s="53" t="s">
        <v>78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75</v>
      </c>
      <c r="E70" s="59"/>
      <c r="F70" s="59"/>
      <c r="G70" s="60" t="s">
        <v>76</v>
      </c>
      <c r="H70" s="61"/>
      <c r="I70" s="39"/>
      <c r="J70" s="58" t="s">
        <v>75</v>
      </c>
      <c r="K70" s="59"/>
      <c r="L70" s="59"/>
      <c r="M70" s="59"/>
      <c r="N70" s="60" t="s">
        <v>76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361" t="s">
        <v>146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40</v>
      </c>
      <c r="D78" s="39"/>
      <c r="E78" s="39"/>
      <c r="F78" s="384" t="str">
        <f>F6</f>
        <v>Komunitní centrum Hloubětínská 55 - INTERIÉR</v>
      </c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9"/>
      <c r="R78" s="40"/>
    </row>
    <row r="79" spans="2:18" s="1" customFormat="1" ht="36.75" customHeight="1">
      <c r="B79" s="38"/>
      <c r="C79" s="72" t="s">
        <v>143</v>
      </c>
      <c r="D79" s="39"/>
      <c r="E79" s="39"/>
      <c r="F79" s="351" t="str">
        <f>F7</f>
        <v>E_slabo - Elektroins - E_slabo - Elektroinstalac...</v>
      </c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44</v>
      </c>
      <c r="D81" s="39"/>
      <c r="E81" s="39"/>
      <c r="F81" s="31" t="str">
        <f>F9</f>
        <v>Hloubětínská 55, Praha 14</v>
      </c>
      <c r="G81" s="39"/>
      <c r="H81" s="39"/>
      <c r="I81" s="39"/>
      <c r="J81" s="39"/>
      <c r="K81" s="33" t="s">
        <v>46</v>
      </c>
      <c r="L81" s="39"/>
      <c r="M81" s="388" t="str">
        <f>IF(O9="","",O9)</f>
        <v>18. 4. 2018</v>
      </c>
      <c r="N81" s="388"/>
      <c r="O81" s="388"/>
      <c r="P81" s="388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48</v>
      </c>
      <c r="D83" s="39"/>
      <c r="E83" s="39"/>
      <c r="F83" s="31" t="str">
        <f>E12</f>
        <v>Městská část Praha 14</v>
      </c>
      <c r="G83" s="39"/>
      <c r="H83" s="39"/>
      <c r="I83" s="39"/>
      <c r="J83" s="39"/>
      <c r="K83" s="33" t="s">
        <v>54</v>
      </c>
      <c r="L83" s="39"/>
      <c r="M83" s="365" t="str">
        <f>E18</f>
        <v>Ing. arch. Petr Synovec</v>
      </c>
      <c r="N83" s="365"/>
      <c r="O83" s="365"/>
      <c r="P83" s="365"/>
      <c r="Q83" s="365"/>
      <c r="R83" s="40"/>
    </row>
    <row r="84" spans="2:18" s="1" customFormat="1" ht="14.25" customHeight="1">
      <c r="B84" s="38"/>
      <c r="C84" s="33" t="s">
        <v>52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57</v>
      </c>
      <c r="L84" s="39"/>
      <c r="M84" s="365" t="str">
        <f>E21</f>
        <v>Ing. Rostislav Živný</v>
      </c>
      <c r="N84" s="365"/>
      <c r="O84" s="365"/>
      <c r="P84" s="365"/>
      <c r="Q84" s="365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394" t="s">
        <v>147</v>
      </c>
      <c r="D86" s="395"/>
      <c r="E86" s="395"/>
      <c r="F86" s="395"/>
      <c r="G86" s="395"/>
      <c r="H86" s="49"/>
      <c r="I86" s="49"/>
      <c r="J86" s="49"/>
      <c r="K86" s="49"/>
      <c r="L86" s="49"/>
      <c r="M86" s="49"/>
      <c r="N86" s="394" t="s">
        <v>148</v>
      </c>
      <c r="O86" s="395"/>
      <c r="P86" s="395"/>
      <c r="Q86" s="3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149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56">
        <f>N117</f>
        <v>0</v>
      </c>
      <c r="O88" s="396"/>
      <c r="P88" s="396"/>
      <c r="Q88" s="396"/>
      <c r="R88" s="40"/>
      <c r="AU88" s="22" t="s">
        <v>150</v>
      </c>
    </row>
    <row r="89" spans="2:18" s="6" customFormat="1" ht="24.75" customHeight="1">
      <c r="B89" s="122"/>
      <c r="C89" s="123"/>
      <c r="D89" s="124" t="s">
        <v>151</v>
      </c>
      <c r="E89" s="123"/>
      <c r="F89" s="123"/>
      <c r="G89" s="123"/>
      <c r="H89" s="123"/>
      <c r="I89" s="123"/>
      <c r="J89" s="123"/>
      <c r="K89" s="123"/>
      <c r="L89" s="123"/>
      <c r="M89" s="123"/>
      <c r="N89" s="397">
        <f>N118</f>
        <v>0</v>
      </c>
      <c r="O89" s="398"/>
      <c r="P89" s="398"/>
      <c r="Q89" s="398"/>
      <c r="R89" s="125"/>
    </row>
    <row r="90" spans="2:18" s="7" customFormat="1" ht="19.5" customHeight="1">
      <c r="B90" s="126"/>
      <c r="C90" s="127"/>
      <c r="D90" s="104" t="s">
        <v>304</v>
      </c>
      <c r="E90" s="127"/>
      <c r="F90" s="127"/>
      <c r="G90" s="127"/>
      <c r="H90" s="127"/>
      <c r="I90" s="127"/>
      <c r="J90" s="127"/>
      <c r="K90" s="127"/>
      <c r="L90" s="127"/>
      <c r="M90" s="127"/>
      <c r="N90" s="347">
        <f>N119</f>
        <v>0</v>
      </c>
      <c r="O90" s="399"/>
      <c r="P90" s="399"/>
      <c r="Q90" s="399"/>
      <c r="R90" s="128"/>
    </row>
    <row r="91" spans="2:18" s="1" customFormat="1" ht="21.75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spans="2:21" s="1" customFormat="1" ht="29.25" customHeight="1">
      <c r="B92" s="38"/>
      <c r="C92" s="121" t="s">
        <v>157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6">
        <f>ROUND(N93+N94+N95+N96+N97+N98,2)</f>
        <v>0</v>
      </c>
      <c r="O92" s="400"/>
      <c r="P92" s="400"/>
      <c r="Q92" s="400"/>
      <c r="R92" s="40"/>
      <c r="T92" s="129"/>
      <c r="U92" s="130" t="s">
        <v>63</v>
      </c>
    </row>
    <row r="93" spans="2:65" s="1" customFormat="1" ht="18" customHeight="1">
      <c r="B93" s="131"/>
      <c r="C93" s="132"/>
      <c r="D93" s="344" t="s">
        <v>158</v>
      </c>
      <c r="E93" s="401"/>
      <c r="F93" s="401"/>
      <c r="G93" s="401"/>
      <c r="H93" s="401"/>
      <c r="I93" s="132"/>
      <c r="J93" s="132"/>
      <c r="K93" s="132"/>
      <c r="L93" s="132"/>
      <c r="M93" s="132"/>
      <c r="N93" s="346">
        <f>ROUND(N88*T93,2)</f>
        <v>0</v>
      </c>
      <c r="O93" s="402"/>
      <c r="P93" s="402"/>
      <c r="Q93" s="402"/>
      <c r="R93" s="134"/>
      <c r="S93" s="135"/>
      <c r="T93" s="136"/>
      <c r="U93" s="137" t="s">
        <v>64</v>
      </c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8" t="s">
        <v>159</v>
      </c>
      <c r="AZ93" s="135"/>
      <c r="BA93" s="135"/>
      <c r="BB93" s="135"/>
      <c r="BC93" s="135"/>
      <c r="BD93" s="135"/>
      <c r="BE93" s="139">
        <f aca="true" t="shared" si="0" ref="BE93:BE98">IF(U93="základní",N93,0)</f>
        <v>0</v>
      </c>
      <c r="BF93" s="139">
        <f aca="true" t="shared" si="1" ref="BF93:BF98">IF(U93="snížená",N93,0)</f>
        <v>0</v>
      </c>
      <c r="BG93" s="139">
        <f aca="true" t="shared" si="2" ref="BG93:BG98">IF(U93="zákl. přenesená",N93,0)</f>
        <v>0</v>
      </c>
      <c r="BH93" s="139">
        <f aca="true" t="shared" si="3" ref="BH93:BH98">IF(U93="sníž. přenesená",N93,0)</f>
        <v>0</v>
      </c>
      <c r="BI93" s="139">
        <f aca="true" t="shared" si="4" ref="BI93:BI98">IF(U93="nulová",N93,0)</f>
        <v>0</v>
      </c>
      <c r="BJ93" s="138" t="s">
        <v>107</v>
      </c>
      <c r="BK93" s="135"/>
      <c r="BL93" s="135"/>
      <c r="BM93" s="135"/>
    </row>
    <row r="94" spans="2:65" s="1" customFormat="1" ht="18" customHeight="1">
      <c r="B94" s="131"/>
      <c r="C94" s="132"/>
      <c r="D94" s="344" t="s">
        <v>160</v>
      </c>
      <c r="E94" s="401"/>
      <c r="F94" s="401"/>
      <c r="G94" s="401"/>
      <c r="H94" s="401"/>
      <c r="I94" s="132"/>
      <c r="J94" s="132"/>
      <c r="K94" s="132"/>
      <c r="L94" s="132"/>
      <c r="M94" s="132"/>
      <c r="N94" s="346">
        <f>ROUND(N88*T94,2)</f>
        <v>0</v>
      </c>
      <c r="O94" s="402"/>
      <c r="P94" s="402"/>
      <c r="Q94" s="402"/>
      <c r="R94" s="134"/>
      <c r="S94" s="135"/>
      <c r="T94" s="136"/>
      <c r="U94" s="137" t="s">
        <v>64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8" t="s">
        <v>159</v>
      </c>
      <c r="AZ94" s="135"/>
      <c r="BA94" s="135"/>
      <c r="BB94" s="135"/>
      <c r="BC94" s="135"/>
      <c r="BD94" s="135"/>
      <c r="BE94" s="139">
        <f t="shared" si="0"/>
        <v>0</v>
      </c>
      <c r="BF94" s="139">
        <f t="shared" si="1"/>
        <v>0</v>
      </c>
      <c r="BG94" s="139">
        <f t="shared" si="2"/>
        <v>0</v>
      </c>
      <c r="BH94" s="139">
        <f t="shared" si="3"/>
        <v>0</v>
      </c>
      <c r="BI94" s="139">
        <f t="shared" si="4"/>
        <v>0</v>
      </c>
      <c r="BJ94" s="138" t="s">
        <v>107</v>
      </c>
      <c r="BK94" s="135"/>
      <c r="BL94" s="135"/>
      <c r="BM94" s="135"/>
    </row>
    <row r="95" spans="2:65" s="1" customFormat="1" ht="18" customHeight="1">
      <c r="B95" s="131"/>
      <c r="C95" s="132"/>
      <c r="D95" s="344" t="s">
        <v>161</v>
      </c>
      <c r="E95" s="401"/>
      <c r="F95" s="401"/>
      <c r="G95" s="401"/>
      <c r="H95" s="401"/>
      <c r="I95" s="132"/>
      <c r="J95" s="132"/>
      <c r="K95" s="132"/>
      <c r="L95" s="132"/>
      <c r="M95" s="132"/>
      <c r="N95" s="346">
        <f>ROUND(N88*T95,2)</f>
        <v>0</v>
      </c>
      <c r="O95" s="402"/>
      <c r="P95" s="402"/>
      <c r="Q95" s="402"/>
      <c r="R95" s="134"/>
      <c r="S95" s="135"/>
      <c r="T95" s="136"/>
      <c r="U95" s="137" t="s">
        <v>64</v>
      </c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8" t="s">
        <v>159</v>
      </c>
      <c r="AZ95" s="135"/>
      <c r="BA95" s="135"/>
      <c r="BB95" s="135"/>
      <c r="BC95" s="135"/>
      <c r="BD95" s="135"/>
      <c r="BE95" s="139">
        <f t="shared" si="0"/>
        <v>0</v>
      </c>
      <c r="BF95" s="139">
        <f t="shared" si="1"/>
        <v>0</v>
      </c>
      <c r="BG95" s="139">
        <f t="shared" si="2"/>
        <v>0</v>
      </c>
      <c r="BH95" s="139">
        <f t="shared" si="3"/>
        <v>0</v>
      </c>
      <c r="BI95" s="139">
        <f t="shared" si="4"/>
        <v>0</v>
      </c>
      <c r="BJ95" s="138" t="s">
        <v>107</v>
      </c>
      <c r="BK95" s="135"/>
      <c r="BL95" s="135"/>
      <c r="BM95" s="135"/>
    </row>
    <row r="96" spans="2:65" s="1" customFormat="1" ht="18" customHeight="1">
      <c r="B96" s="131"/>
      <c r="C96" s="132"/>
      <c r="D96" s="344" t="s">
        <v>162</v>
      </c>
      <c r="E96" s="401"/>
      <c r="F96" s="401"/>
      <c r="G96" s="401"/>
      <c r="H96" s="401"/>
      <c r="I96" s="132"/>
      <c r="J96" s="132"/>
      <c r="K96" s="132"/>
      <c r="L96" s="132"/>
      <c r="M96" s="132"/>
      <c r="N96" s="346">
        <f>ROUND(N88*T96,2)</f>
        <v>0</v>
      </c>
      <c r="O96" s="402"/>
      <c r="P96" s="402"/>
      <c r="Q96" s="402"/>
      <c r="R96" s="134"/>
      <c r="S96" s="135"/>
      <c r="T96" s="136"/>
      <c r="U96" s="137" t="s">
        <v>64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8" t="s">
        <v>159</v>
      </c>
      <c r="AZ96" s="135"/>
      <c r="BA96" s="135"/>
      <c r="BB96" s="135"/>
      <c r="BC96" s="135"/>
      <c r="BD96" s="135"/>
      <c r="BE96" s="139">
        <f t="shared" si="0"/>
        <v>0</v>
      </c>
      <c r="BF96" s="139">
        <f t="shared" si="1"/>
        <v>0</v>
      </c>
      <c r="BG96" s="139">
        <f t="shared" si="2"/>
        <v>0</v>
      </c>
      <c r="BH96" s="139">
        <f t="shared" si="3"/>
        <v>0</v>
      </c>
      <c r="BI96" s="139">
        <f t="shared" si="4"/>
        <v>0</v>
      </c>
      <c r="BJ96" s="138" t="s">
        <v>107</v>
      </c>
      <c r="BK96" s="135"/>
      <c r="BL96" s="135"/>
      <c r="BM96" s="135"/>
    </row>
    <row r="97" spans="2:65" s="1" customFormat="1" ht="18" customHeight="1">
      <c r="B97" s="131"/>
      <c r="C97" s="132"/>
      <c r="D97" s="344" t="s">
        <v>163</v>
      </c>
      <c r="E97" s="401"/>
      <c r="F97" s="401"/>
      <c r="G97" s="401"/>
      <c r="H97" s="401"/>
      <c r="I97" s="132"/>
      <c r="J97" s="132"/>
      <c r="K97" s="132"/>
      <c r="L97" s="132"/>
      <c r="M97" s="132"/>
      <c r="N97" s="346">
        <f>ROUND(N88*T97,2)</f>
        <v>0</v>
      </c>
      <c r="O97" s="402"/>
      <c r="P97" s="402"/>
      <c r="Q97" s="402"/>
      <c r="R97" s="134"/>
      <c r="S97" s="135"/>
      <c r="T97" s="136"/>
      <c r="U97" s="137" t="s">
        <v>64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159</v>
      </c>
      <c r="AZ97" s="135"/>
      <c r="BA97" s="135"/>
      <c r="BB97" s="135"/>
      <c r="BC97" s="135"/>
      <c r="BD97" s="135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107</v>
      </c>
      <c r="BK97" s="135"/>
      <c r="BL97" s="135"/>
      <c r="BM97" s="135"/>
    </row>
    <row r="98" spans="2:65" s="1" customFormat="1" ht="18" customHeight="1">
      <c r="B98" s="131"/>
      <c r="C98" s="132"/>
      <c r="D98" s="133" t="s">
        <v>164</v>
      </c>
      <c r="E98" s="132"/>
      <c r="F98" s="132"/>
      <c r="G98" s="132"/>
      <c r="H98" s="132"/>
      <c r="I98" s="132"/>
      <c r="J98" s="132"/>
      <c r="K98" s="132"/>
      <c r="L98" s="132"/>
      <c r="M98" s="132"/>
      <c r="N98" s="346">
        <f>ROUND(N88*T98,2)</f>
        <v>0</v>
      </c>
      <c r="O98" s="402"/>
      <c r="P98" s="402"/>
      <c r="Q98" s="402"/>
      <c r="R98" s="134"/>
      <c r="S98" s="135"/>
      <c r="T98" s="140"/>
      <c r="U98" s="141" t="s">
        <v>66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165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141</v>
      </c>
      <c r="BK98" s="135"/>
      <c r="BL98" s="135"/>
      <c r="BM98" s="135"/>
    </row>
    <row r="99" spans="2:18" s="1" customFormat="1" ht="13.5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40"/>
    </row>
    <row r="100" spans="2:18" s="1" customFormat="1" ht="29.25" customHeight="1">
      <c r="B100" s="38"/>
      <c r="C100" s="115" t="s">
        <v>135</v>
      </c>
      <c r="D100" s="49"/>
      <c r="E100" s="49"/>
      <c r="F100" s="49"/>
      <c r="G100" s="49"/>
      <c r="H100" s="49"/>
      <c r="I100" s="49"/>
      <c r="J100" s="49"/>
      <c r="K100" s="49"/>
      <c r="L100" s="348">
        <f>ROUND(SUM(N88+N92),2)</f>
        <v>0</v>
      </c>
      <c r="M100" s="348"/>
      <c r="N100" s="348"/>
      <c r="O100" s="348"/>
      <c r="P100" s="348"/>
      <c r="Q100" s="348"/>
      <c r="R100" s="40"/>
    </row>
    <row r="101" spans="2:18" s="1" customFormat="1" ht="6.7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5" spans="2:18" s="1" customFormat="1" ht="6.75" customHeight="1"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7"/>
    </row>
    <row r="106" spans="2:18" s="1" customFormat="1" ht="36.75" customHeight="1">
      <c r="B106" s="38"/>
      <c r="C106" s="361" t="s">
        <v>166</v>
      </c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40"/>
    </row>
    <row r="107" spans="2:18" s="1" customFormat="1" ht="6.7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pans="2:18" s="1" customFormat="1" ht="30" customHeight="1">
      <c r="B108" s="38"/>
      <c r="C108" s="33" t="s">
        <v>40</v>
      </c>
      <c r="D108" s="39"/>
      <c r="E108" s="39"/>
      <c r="F108" s="384" t="str">
        <f>F6</f>
        <v>Komunitní centrum Hloubětínská 55 - INTERIÉR</v>
      </c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9"/>
      <c r="R108" s="40"/>
    </row>
    <row r="109" spans="2:18" s="1" customFormat="1" ht="36.75" customHeight="1">
      <c r="B109" s="38"/>
      <c r="C109" s="72" t="s">
        <v>143</v>
      </c>
      <c r="D109" s="39"/>
      <c r="E109" s="39"/>
      <c r="F109" s="351" t="str">
        <f>F7</f>
        <v>E_slabo - Elektroins - E_slabo - Elektroinstalac...</v>
      </c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9"/>
      <c r="R109" s="40"/>
    </row>
    <row r="110" spans="2:18" s="1" customFormat="1" ht="6.75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18" s="1" customFormat="1" ht="18" customHeight="1">
      <c r="B111" s="38"/>
      <c r="C111" s="33" t="s">
        <v>44</v>
      </c>
      <c r="D111" s="39"/>
      <c r="E111" s="39"/>
      <c r="F111" s="31" t="str">
        <f>F9</f>
        <v>Hloubětínská 55, Praha 14</v>
      </c>
      <c r="G111" s="39"/>
      <c r="H111" s="39"/>
      <c r="I111" s="39"/>
      <c r="J111" s="39"/>
      <c r="K111" s="33" t="s">
        <v>46</v>
      </c>
      <c r="L111" s="39"/>
      <c r="M111" s="388" t="str">
        <f>IF(O9="","",O9)</f>
        <v>18. 4. 2018</v>
      </c>
      <c r="N111" s="388"/>
      <c r="O111" s="388"/>
      <c r="P111" s="388"/>
      <c r="Q111" s="39"/>
      <c r="R111" s="40"/>
    </row>
    <row r="112" spans="2:18" s="1" customFormat="1" ht="6.7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18" s="1" customFormat="1" ht="15">
      <c r="B113" s="38"/>
      <c r="C113" s="33" t="s">
        <v>48</v>
      </c>
      <c r="D113" s="39"/>
      <c r="E113" s="39"/>
      <c r="F113" s="31" t="str">
        <f>E12</f>
        <v>Městská část Praha 14</v>
      </c>
      <c r="G113" s="39"/>
      <c r="H113" s="39"/>
      <c r="I113" s="39"/>
      <c r="J113" s="39"/>
      <c r="K113" s="33" t="s">
        <v>54</v>
      </c>
      <c r="L113" s="39"/>
      <c r="M113" s="365" t="str">
        <f>E18</f>
        <v>Ing. arch. Petr Synovec</v>
      </c>
      <c r="N113" s="365"/>
      <c r="O113" s="365"/>
      <c r="P113" s="365"/>
      <c r="Q113" s="365"/>
      <c r="R113" s="40"/>
    </row>
    <row r="114" spans="2:18" s="1" customFormat="1" ht="14.25" customHeight="1">
      <c r="B114" s="38"/>
      <c r="C114" s="33" t="s">
        <v>52</v>
      </c>
      <c r="D114" s="39"/>
      <c r="E114" s="39"/>
      <c r="F114" s="31" t="str">
        <f>IF(E15="","",E15)</f>
        <v>Vyplň údaj</v>
      </c>
      <c r="G114" s="39"/>
      <c r="H114" s="39"/>
      <c r="I114" s="39"/>
      <c r="J114" s="39"/>
      <c r="K114" s="33" t="s">
        <v>57</v>
      </c>
      <c r="L114" s="39"/>
      <c r="M114" s="365" t="str">
        <f>E21</f>
        <v>Ing. Rostislav Živný</v>
      </c>
      <c r="N114" s="365"/>
      <c r="O114" s="365"/>
      <c r="P114" s="365"/>
      <c r="Q114" s="365"/>
      <c r="R114" s="40"/>
    </row>
    <row r="115" spans="2:18" s="1" customFormat="1" ht="9.7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27" s="8" customFormat="1" ht="29.25" customHeight="1">
      <c r="B116" s="142"/>
      <c r="C116" s="143" t="s">
        <v>167</v>
      </c>
      <c r="D116" s="144" t="s">
        <v>168</v>
      </c>
      <c r="E116" s="144" t="s">
        <v>81</v>
      </c>
      <c r="F116" s="403" t="s">
        <v>169</v>
      </c>
      <c r="G116" s="403"/>
      <c r="H116" s="403"/>
      <c r="I116" s="403"/>
      <c r="J116" s="144" t="s">
        <v>170</v>
      </c>
      <c r="K116" s="144" t="s">
        <v>171</v>
      </c>
      <c r="L116" s="403" t="s">
        <v>172</v>
      </c>
      <c r="M116" s="403"/>
      <c r="N116" s="403" t="s">
        <v>148</v>
      </c>
      <c r="O116" s="403"/>
      <c r="P116" s="403"/>
      <c r="Q116" s="404"/>
      <c r="R116" s="145"/>
      <c r="T116" s="78" t="s">
        <v>173</v>
      </c>
      <c r="U116" s="79" t="s">
        <v>63</v>
      </c>
      <c r="V116" s="79" t="s">
        <v>174</v>
      </c>
      <c r="W116" s="79" t="s">
        <v>175</v>
      </c>
      <c r="X116" s="79" t="s">
        <v>176</v>
      </c>
      <c r="Y116" s="79" t="s">
        <v>177</v>
      </c>
      <c r="Z116" s="79" t="s">
        <v>178</v>
      </c>
      <c r="AA116" s="80" t="s">
        <v>179</v>
      </c>
    </row>
    <row r="117" spans="2:63" s="1" customFormat="1" ht="29.25" customHeight="1">
      <c r="B117" s="38"/>
      <c r="C117" s="82" t="s">
        <v>145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426">
        <f>BK117</f>
        <v>0</v>
      </c>
      <c r="O117" s="427"/>
      <c r="P117" s="427"/>
      <c r="Q117" s="427"/>
      <c r="R117" s="40"/>
      <c r="T117" s="81"/>
      <c r="U117" s="54"/>
      <c r="V117" s="54"/>
      <c r="W117" s="146">
        <f>W118+W121</f>
        <v>0</v>
      </c>
      <c r="X117" s="54"/>
      <c r="Y117" s="146">
        <f>Y118+Y121</f>
        <v>0</v>
      </c>
      <c r="Z117" s="54"/>
      <c r="AA117" s="147">
        <f>AA118+AA121</f>
        <v>0</v>
      </c>
      <c r="AT117" s="22" t="s">
        <v>98</v>
      </c>
      <c r="AU117" s="22" t="s">
        <v>150</v>
      </c>
      <c r="BK117" s="148">
        <f>BK118+BK121</f>
        <v>0</v>
      </c>
    </row>
    <row r="118" spans="2:63" s="9" customFormat="1" ht="36.75" customHeight="1">
      <c r="B118" s="149"/>
      <c r="C118" s="150"/>
      <c r="D118" s="151" t="s">
        <v>151</v>
      </c>
      <c r="E118" s="151"/>
      <c r="F118" s="151"/>
      <c r="G118" s="151"/>
      <c r="H118" s="151"/>
      <c r="I118" s="151"/>
      <c r="J118" s="151"/>
      <c r="K118" s="151"/>
      <c r="L118" s="151"/>
      <c r="M118" s="151"/>
      <c r="N118" s="428">
        <f>BK118</f>
        <v>0</v>
      </c>
      <c r="O118" s="397"/>
      <c r="P118" s="397"/>
      <c r="Q118" s="397"/>
      <c r="R118" s="152"/>
      <c r="T118" s="153"/>
      <c r="U118" s="150"/>
      <c r="V118" s="150"/>
      <c r="W118" s="154">
        <f>W119</f>
        <v>0</v>
      </c>
      <c r="X118" s="150"/>
      <c r="Y118" s="154">
        <f>Y119</f>
        <v>0</v>
      </c>
      <c r="Z118" s="150"/>
      <c r="AA118" s="155">
        <f>AA119</f>
        <v>0</v>
      </c>
      <c r="AR118" s="156" t="s">
        <v>141</v>
      </c>
      <c r="AT118" s="157" t="s">
        <v>98</v>
      </c>
      <c r="AU118" s="157" t="s">
        <v>99</v>
      </c>
      <c r="AY118" s="156" t="s">
        <v>180</v>
      </c>
      <c r="BK118" s="158">
        <f>BK119</f>
        <v>0</v>
      </c>
    </row>
    <row r="119" spans="2:63" s="9" customFormat="1" ht="19.5" customHeight="1">
      <c r="B119" s="149"/>
      <c r="C119" s="150"/>
      <c r="D119" s="159" t="s">
        <v>304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429">
        <f>BK119</f>
        <v>0</v>
      </c>
      <c r="O119" s="430"/>
      <c r="P119" s="430"/>
      <c r="Q119" s="430"/>
      <c r="R119" s="152"/>
      <c r="T119" s="153"/>
      <c r="U119" s="150"/>
      <c r="V119" s="150"/>
      <c r="W119" s="154">
        <f>W120</f>
        <v>0</v>
      </c>
      <c r="X119" s="150"/>
      <c r="Y119" s="154">
        <f>Y120</f>
        <v>0</v>
      </c>
      <c r="Z119" s="150"/>
      <c r="AA119" s="155">
        <f>AA120</f>
        <v>0</v>
      </c>
      <c r="AR119" s="156" t="s">
        <v>141</v>
      </c>
      <c r="AT119" s="157" t="s">
        <v>98</v>
      </c>
      <c r="AU119" s="157" t="s">
        <v>107</v>
      </c>
      <c r="AY119" s="156" t="s">
        <v>180</v>
      </c>
      <c r="BK119" s="158">
        <f>BK120</f>
        <v>0</v>
      </c>
    </row>
    <row r="120" spans="2:65" s="1" customFormat="1" ht="25.5" customHeight="1">
      <c r="B120" s="131"/>
      <c r="C120" s="160" t="s">
        <v>107</v>
      </c>
      <c r="D120" s="160" t="s">
        <v>182</v>
      </c>
      <c r="E120" s="161" t="s">
        <v>305</v>
      </c>
      <c r="F120" s="405" t="s">
        <v>306</v>
      </c>
      <c r="G120" s="405"/>
      <c r="H120" s="405"/>
      <c r="I120" s="405"/>
      <c r="J120" s="162" t="s">
        <v>301</v>
      </c>
      <c r="K120" s="163">
        <v>1</v>
      </c>
      <c r="L120" s="406">
        <f>'E_sl spec'!H7</f>
        <v>0</v>
      </c>
      <c r="M120" s="406"/>
      <c r="N120" s="407">
        <f>ROUND(L120*K120,2)</f>
        <v>0</v>
      </c>
      <c r="O120" s="407"/>
      <c r="P120" s="407"/>
      <c r="Q120" s="407"/>
      <c r="R120" s="134"/>
      <c r="T120" s="164" t="s">
        <v>26</v>
      </c>
      <c r="U120" s="47" t="s">
        <v>64</v>
      </c>
      <c r="V120" s="39"/>
      <c r="W120" s="165">
        <f>V120*K120</f>
        <v>0</v>
      </c>
      <c r="X120" s="165">
        <v>0</v>
      </c>
      <c r="Y120" s="165">
        <f>X120*K120</f>
        <v>0</v>
      </c>
      <c r="Z120" s="165">
        <v>0</v>
      </c>
      <c r="AA120" s="166">
        <f>Z120*K120</f>
        <v>0</v>
      </c>
      <c r="AR120" s="22" t="s">
        <v>184</v>
      </c>
      <c r="AT120" s="22" t="s">
        <v>182</v>
      </c>
      <c r="AU120" s="22" t="s">
        <v>141</v>
      </c>
      <c r="AY120" s="22" t="s">
        <v>180</v>
      </c>
      <c r="BE120" s="108">
        <f>IF(U120="základní",N120,0)</f>
        <v>0</v>
      </c>
      <c r="BF120" s="108">
        <f>IF(U120="snížená",N120,0)</f>
        <v>0</v>
      </c>
      <c r="BG120" s="108">
        <f>IF(U120="zákl. přenesená",N120,0)</f>
        <v>0</v>
      </c>
      <c r="BH120" s="108">
        <f>IF(U120="sníž. přenesená",N120,0)</f>
        <v>0</v>
      </c>
      <c r="BI120" s="108">
        <f>IF(U120="nulová",N120,0)</f>
        <v>0</v>
      </c>
      <c r="BJ120" s="22" t="s">
        <v>107</v>
      </c>
      <c r="BK120" s="108">
        <f>ROUND(L120*K120,2)</f>
        <v>0</v>
      </c>
      <c r="BL120" s="22" t="s">
        <v>184</v>
      </c>
      <c r="BM120" s="22" t="s">
        <v>141</v>
      </c>
    </row>
    <row r="121" spans="2:63" s="1" customFormat="1" ht="49.5" customHeight="1">
      <c r="B121" s="38"/>
      <c r="C121" s="39"/>
      <c r="D121" s="151" t="s">
        <v>295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423">
        <f>BK121</f>
        <v>0</v>
      </c>
      <c r="O121" s="424"/>
      <c r="P121" s="424"/>
      <c r="Q121" s="424"/>
      <c r="R121" s="40"/>
      <c r="T121" s="202"/>
      <c r="U121" s="59"/>
      <c r="V121" s="59"/>
      <c r="W121" s="59"/>
      <c r="X121" s="59"/>
      <c r="Y121" s="59"/>
      <c r="Z121" s="59"/>
      <c r="AA121" s="61"/>
      <c r="AT121" s="22" t="s">
        <v>98</v>
      </c>
      <c r="AU121" s="22" t="s">
        <v>99</v>
      </c>
      <c r="AY121" s="22" t="s">
        <v>296</v>
      </c>
      <c r="BK121" s="108">
        <v>0</v>
      </c>
    </row>
    <row r="122" spans="2:18" s="1" customFormat="1" ht="6.75" customHeight="1"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</row>
  </sheetData>
  <sheetProtection/>
  <mergeCells count="71">
    <mergeCell ref="N118:Q118"/>
    <mergeCell ref="N119:Q119"/>
    <mergeCell ref="F108:P108"/>
    <mergeCell ref="F109:P109"/>
    <mergeCell ref="M111:P111"/>
    <mergeCell ref="M113:Q113"/>
    <mergeCell ref="M114:Q114"/>
    <mergeCell ref="N121:Q121"/>
    <mergeCell ref="H1:K1"/>
    <mergeCell ref="S2:AC2"/>
    <mergeCell ref="F116:I116"/>
    <mergeCell ref="L116:M116"/>
    <mergeCell ref="N116:Q116"/>
    <mergeCell ref="F120:I120"/>
    <mergeCell ref="L120:M120"/>
    <mergeCell ref="N120:Q120"/>
    <mergeCell ref="N117:Q117"/>
    <mergeCell ref="C106:Q106"/>
    <mergeCell ref="D95:H95"/>
    <mergeCell ref="N95:Q95"/>
    <mergeCell ref="D96:H96"/>
    <mergeCell ref="N96:Q96"/>
    <mergeCell ref="D97:H97"/>
    <mergeCell ref="N97:Q97"/>
    <mergeCell ref="N98:Q98"/>
    <mergeCell ref="L100:Q100"/>
    <mergeCell ref="D93:H93"/>
    <mergeCell ref="N93:Q93"/>
    <mergeCell ref="D94:H94"/>
    <mergeCell ref="N94:Q94"/>
    <mergeCell ref="N88:Q88"/>
    <mergeCell ref="N89:Q89"/>
    <mergeCell ref="N90:Q90"/>
    <mergeCell ref="N92:Q92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K45" sqref="K45"/>
    </sheetView>
  </sheetViews>
  <sheetFormatPr defaultColWidth="9.33203125" defaultRowHeight="13.5"/>
  <cols>
    <col min="1" max="1" width="6.66015625" style="0" customWidth="1"/>
    <col min="2" max="2" width="86.16015625" style="283" customWidth="1"/>
    <col min="3" max="3" width="8.83203125" style="284" customWidth="1"/>
    <col min="4" max="4" width="8.16015625" style="285" customWidth="1"/>
    <col min="5" max="5" width="11" style="286" customWidth="1"/>
    <col min="6" max="6" width="14.66015625" style="287" customWidth="1"/>
    <col min="7" max="7" width="11" style="206" customWidth="1"/>
    <col min="8" max="8" width="18.83203125" style="287" customWidth="1"/>
    <col min="9" max="16384" width="9.33203125" style="206" customWidth="1"/>
  </cols>
  <sheetData>
    <row r="1" spans="2:8" ht="11.25" customHeight="1" thickBot="1">
      <c r="B1" s="204"/>
      <c r="C1" s="204"/>
      <c r="D1" s="205"/>
      <c r="E1" s="204"/>
      <c r="F1" s="204"/>
      <c r="G1" s="204"/>
      <c r="H1" s="204"/>
    </row>
    <row r="2" spans="2:8" ht="16.5" thickBot="1">
      <c r="B2" s="207" t="s">
        <v>801</v>
      </c>
      <c r="C2" s="208"/>
      <c r="D2" s="209"/>
      <c r="E2" s="210"/>
      <c r="F2" s="211"/>
      <c r="G2" s="212"/>
      <c r="H2" s="213"/>
    </row>
    <row r="3" spans="2:8" ht="15.75">
      <c r="B3" s="214" t="str">
        <f>B11</f>
        <v>1. Datové rozvody</v>
      </c>
      <c r="C3" s="215"/>
      <c r="D3" s="216"/>
      <c r="E3" s="217"/>
      <c r="F3" s="218"/>
      <c r="G3" s="219"/>
      <c r="H3" s="220">
        <f>H25</f>
        <v>0</v>
      </c>
    </row>
    <row r="4" spans="2:8" ht="15.75">
      <c r="B4" s="214" t="str">
        <f>B27</f>
        <v>2. Instalace pro nedoslýchavé</v>
      </c>
      <c r="C4" s="215"/>
      <c r="D4" s="216"/>
      <c r="E4" s="217"/>
      <c r="F4" s="218"/>
      <c r="G4" s="221"/>
      <c r="H4" s="220">
        <f>H31</f>
        <v>0</v>
      </c>
    </row>
    <row r="5" spans="2:8" ht="15.75">
      <c r="B5" s="214" t="str">
        <f>B33</f>
        <v>3. Anténní systém STA</v>
      </c>
      <c r="C5" s="215"/>
      <c r="D5" s="216"/>
      <c r="E5" s="217"/>
      <c r="F5" s="218"/>
      <c r="G5" s="221"/>
      <c r="H5" s="220">
        <f>H41</f>
        <v>0</v>
      </c>
    </row>
    <row r="6" spans="2:8" ht="16.5" thickBot="1">
      <c r="B6" s="222" t="str">
        <f>B43</f>
        <v>4. Elektrická zabezpečovací signalizace EZS</v>
      </c>
      <c r="C6" s="215"/>
      <c r="D6" s="216"/>
      <c r="E6" s="217"/>
      <c r="F6" s="218"/>
      <c r="G6" s="221"/>
      <c r="H6" s="220">
        <f>H49</f>
        <v>0</v>
      </c>
    </row>
    <row r="7" spans="2:8" ht="16.5" thickBot="1">
      <c r="B7" s="207" t="s">
        <v>802</v>
      </c>
      <c r="C7" s="208"/>
      <c r="D7" s="209"/>
      <c r="E7" s="210"/>
      <c r="F7" s="211"/>
      <c r="G7" s="223"/>
      <c r="H7" s="224">
        <f>SUM(H3:H5)</f>
        <v>0</v>
      </c>
    </row>
    <row r="8" spans="2:8" ht="15.75">
      <c r="B8" s="225"/>
      <c r="C8" s="215"/>
      <c r="D8" s="216"/>
      <c r="E8" s="217"/>
      <c r="F8" s="218"/>
      <c r="G8" s="226"/>
      <c r="H8" s="219"/>
    </row>
    <row r="9" spans="2:8" ht="14.25">
      <c r="B9" s="227"/>
      <c r="C9" s="228"/>
      <c r="D9" s="229"/>
      <c r="E9" s="230"/>
      <c r="F9" s="231"/>
      <c r="G9" s="231"/>
      <c r="H9" s="232"/>
    </row>
    <row r="10" spans="1:14" ht="15" customHeight="1">
      <c r="A10" s="233" t="s">
        <v>803</v>
      </c>
      <c r="B10" s="234" t="s">
        <v>169</v>
      </c>
      <c r="C10" s="235" t="s">
        <v>804</v>
      </c>
      <c r="D10" s="236" t="s">
        <v>805</v>
      </c>
      <c r="E10" s="434" t="s">
        <v>806</v>
      </c>
      <c r="F10" s="434"/>
      <c r="G10" s="435" t="s">
        <v>807</v>
      </c>
      <c r="H10" s="435"/>
      <c r="L10" s="237"/>
      <c r="N10" s="238"/>
    </row>
    <row r="11" spans="1:14" ht="14.25">
      <c r="A11" s="239"/>
      <c r="B11" s="240" t="s">
        <v>808</v>
      </c>
      <c r="C11" s="241"/>
      <c r="D11" s="242"/>
      <c r="E11" s="243" t="s">
        <v>809</v>
      </c>
      <c r="F11" s="244" t="s">
        <v>810</v>
      </c>
      <c r="G11" s="245" t="s">
        <v>809</v>
      </c>
      <c r="H11" s="244" t="s">
        <v>810</v>
      </c>
      <c r="L11" s="237"/>
      <c r="N11" s="238"/>
    </row>
    <row r="12" spans="1:14" ht="15.75">
      <c r="A12" s="246">
        <v>1</v>
      </c>
      <c r="B12" s="247"/>
      <c r="C12" s="248"/>
      <c r="D12" s="249"/>
      <c r="E12" s="250"/>
      <c r="F12" s="251"/>
      <c r="G12" s="250"/>
      <c r="H12" s="251"/>
      <c r="L12" s="237"/>
      <c r="N12" s="238"/>
    </row>
    <row r="13" spans="1:14" ht="15.75">
      <c r="A13" s="246">
        <v>2</v>
      </c>
      <c r="B13" s="247"/>
      <c r="C13" s="248"/>
      <c r="D13" s="249"/>
      <c r="E13" s="250"/>
      <c r="F13" s="251"/>
      <c r="G13" s="250"/>
      <c r="H13" s="251"/>
      <c r="L13" s="237"/>
      <c r="N13" s="238"/>
    </row>
    <row r="14" spans="1:14" ht="15.75">
      <c r="A14" s="246">
        <v>3</v>
      </c>
      <c r="B14" s="252"/>
      <c r="C14" s="253"/>
      <c r="D14" s="254"/>
      <c r="E14" s="250"/>
      <c r="F14" s="256"/>
      <c r="G14" s="250"/>
      <c r="H14" s="256"/>
      <c r="L14" s="237"/>
      <c r="N14" s="238"/>
    </row>
    <row r="15" spans="1:14" ht="15.75">
      <c r="A15" s="246">
        <v>4</v>
      </c>
      <c r="B15" s="247"/>
      <c r="C15" s="248"/>
      <c r="D15" s="249"/>
      <c r="E15" s="250"/>
      <c r="F15" s="251"/>
      <c r="G15" s="250"/>
      <c r="H15" s="251"/>
      <c r="L15" s="237"/>
      <c r="N15" s="238"/>
    </row>
    <row r="16" spans="1:14" ht="15.75">
      <c r="A16" s="246">
        <v>5</v>
      </c>
      <c r="B16" s="247"/>
      <c r="C16" s="248"/>
      <c r="D16" s="249"/>
      <c r="E16" s="250"/>
      <c r="F16" s="251"/>
      <c r="G16" s="250"/>
      <c r="H16" s="251"/>
      <c r="L16" s="237"/>
      <c r="N16" s="238"/>
    </row>
    <row r="17" spans="1:14" ht="15.75">
      <c r="A17" s="246">
        <v>6</v>
      </c>
      <c r="B17" s="247"/>
      <c r="C17" s="248"/>
      <c r="D17" s="249"/>
      <c r="E17" s="250"/>
      <c r="F17" s="251"/>
      <c r="G17" s="250"/>
      <c r="H17" s="251"/>
      <c r="L17" s="237"/>
      <c r="N17" s="238"/>
    </row>
    <row r="18" spans="1:14" ht="15.75">
      <c r="A18" s="246">
        <v>7</v>
      </c>
      <c r="B18" s="247"/>
      <c r="C18" s="248"/>
      <c r="D18" s="249"/>
      <c r="E18" s="250"/>
      <c r="F18" s="251"/>
      <c r="G18" s="250"/>
      <c r="H18" s="251"/>
      <c r="L18" s="237"/>
      <c r="N18" s="238"/>
    </row>
    <row r="19" spans="1:14" ht="13.5" customHeight="1">
      <c r="A19" s="246">
        <v>8</v>
      </c>
      <c r="B19" s="247"/>
      <c r="C19" s="248"/>
      <c r="D19" s="249"/>
      <c r="E19" s="250"/>
      <c r="F19" s="251"/>
      <c r="G19" s="250"/>
      <c r="H19" s="251"/>
      <c r="L19" s="237"/>
      <c r="N19" s="238"/>
    </row>
    <row r="20" spans="1:14" ht="13.5" customHeight="1">
      <c r="A20" s="246">
        <v>9</v>
      </c>
      <c r="B20" s="247"/>
      <c r="C20" s="248"/>
      <c r="D20" s="249"/>
      <c r="E20" s="250"/>
      <c r="F20" s="251"/>
      <c r="G20" s="250"/>
      <c r="H20" s="251"/>
      <c r="L20" s="237"/>
      <c r="N20" s="238"/>
    </row>
    <row r="21" spans="1:14" ht="13.5" customHeight="1">
      <c r="A21" s="246">
        <v>10</v>
      </c>
      <c r="B21" s="252"/>
      <c r="C21" s="253"/>
      <c r="D21" s="254"/>
      <c r="E21" s="250"/>
      <c r="F21" s="256"/>
      <c r="G21" s="250"/>
      <c r="H21" s="256"/>
      <c r="L21" s="237"/>
      <c r="N21" s="238"/>
    </row>
    <row r="22" spans="1:14" ht="13.5" customHeight="1" thickBot="1">
      <c r="A22" s="246">
        <v>11</v>
      </c>
      <c r="B22" s="252"/>
      <c r="C22" s="253"/>
      <c r="D22" s="254"/>
      <c r="E22" s="250"/>
      <c r="F22" s="256"/>
      <c r="G22" s="250"/>
      <c r="H22" s="256"/>
      <c r="L22" s="237"/>
      <c r="N22" s="238"/>
    </row>
    <row r="23" spans="2:8" ht="13.5" customHeight="1">
      <c r="B23" s="257" t="s">
        <v>811</v>
      </c>
      <c r="C23" s="258"/>
      <c r="D23" s="259">
        <v>1</v>
      </c>
      <c r="E23" s="260"/>
      <c r="F23" s="261">
        <f>SUM(F12:F22)</f>
        <v>0</v>
      </c>
      <c r="G23" s="262"/>
      <c r="H23" s="263">
        <f>SUM(H12:H22)</f>
        <v>0</v>
      </c>
    </row>
    <row r="24" spans="2:8" ht="13.5" customHeight="1">
      <c r="B24" s="264" t="s">
        <v>812</v>
      </c>
      <c r="C24" s="265">
        <v>0.08</v>
      </c>
      <c r="D24" s="249"/>
      <c r="E24" s="251"/>
      <c r="F24" s="266"/>
      <c r="G24" s="266"/>
      <c r="H24" s="267">
        <f>PRODUCT(H23,C24)</f>
        <v>0</v>
      </c>
    </row>
    <row r="25" spans="2:8" ht="13.5" customHeight="1" thickBot="1">
      <c r="B25" s="268" t="s">
        <v>813</v>
      </c>
      <c r="C25" s="269"/>
      <c r="D25" s="270"/>
      <c r="E25" s="271"/>
      <c r="F25" s="272"/>
      <c r="G25" s="272"/>
      <c r="H25" s="273">
        <f>F23+H23+H24</f>
        <v>0</v>
      </c>
    </row>
    <row r="26" spans="2:9" ht="13.5" customHeight="1">
      <c r="B26" s="274" t="s">
        <v>814</v>
      </c>
      <c r="C26" s="275"/>
      <c r="D26" s="276"/>
      <c r="E26" s="277"/>
      <c r="F26" s="278"/>
      <c r="G26" s="278"/>
      <c r="H26" s="278"/>
      <c r="I26" s="279"/>
    </row>
    <row r="27" spans="2:8" ht="14.25">
      <c r="B27" s="240" t="s">
        <v>815</v>
      </c>
      <c r="C27" s="248"/>
      <c r="D27" s="249"/>
      <c r="E27" s="250"/>
      <c r="F27" s="251"/>
      <c r="G27" s="250"/>
      <c r="H27" s="251"/>
    </row>
    <row r="28" spans="1:8" ht="16.5" thickBot="1">
      <c r="A28" s="246">
        <v>12</v>
      </c>
      <c r="B28" s="280"/>
      <c r="C28" s="281"/>
      <c r="D28" s="282"/>
      <c r="E28" s="250"/>
      <c r="F28" s="251"/>
      <c r="G28" s="250"/>
      <c r="H28" s="251"/>
    </row>
    <row r="29" spans="2:8" ht="14.25">
      <c r="B29" s="257" t="s">
        <v>811</v>
      </c>
      <c r="C29" s="258"/>
      <c r="D29" s="259">
        <v>1</v>
      </c>
      <c r="E29" s="260"/>
      <c r="F29" s="261">
        <f>SUM(F27:F28)</f>
        <v>0</v>
      </c>
      <c r="G29" s="262"/>
      <c r="H29" s="263">
        <f>SUM(H27:H28)</f>
        <v>0</v>
      </c>
    </row>
    <row r="30" spans="2:8" ht="14.25">
      <c r="B30" s="264" t="s">
        <v>812</v>
      </c>
      <c r="C30" s="265">
        <v>0.08</v>
      </c>
      <c r="D30" s="249"/>
      <c r="E30" s="251"/>
      <c r="F30" s="266"/>
      <c r="G30" s="266"/>
      <c r="H30" s="267">
        <f>PRODUCT(H29,C30)</f>
        <v>0</v>
      </c>
    </row>
    <row r="31" spans="2:8" ht="15" thickBot="1">
      <c r="B31" s="268" t="s">
        <v>813</v>
      </c>
      <c r="C31" s="269"/>
      <c r="D31" s="270"/>
      <c r="E31" s="271"/>
      <c r="F31" s="272"/>
      <c r="G31" s="272"/>
      <c r="H31" s="273">
        <f>F29+H29+H30</f>
        <v>0</v>
      </c>
    </row>
    <row r="33" spans="2:8" ht="14.25">
      <c r="B33" s="240" t="s">
        <v>816</v>
      </c>
      <c r="C33" s="248"/>
      <c r="D33" s="249"/>
      <c r="E33" s="250"/>
      <c r="F33" s="251"/>
      <c r="G33" s="250"/>
      <c r="H33" s="251"/>
    </row>
    <row r="34" spans="1:8" ht="15.75">
      <c r="A34" s="246">
        <v>13</v>
      </c>
      <c r="B34" s="247"/>
      <c r="C34" s="248"/>
      <c r="D34" s="249"/>
      <c r="E34" s="250"/>
      <c r="F34" s="251"/>
      <c r="G34" s="250"/>
      <c r="H34" s="251"/>
    </row>
    <row r="35" spans="1:8" ht="15.75">
      <c r="A35" s="246">
        <v>14</v>
      </c>
      <c r="B35" s="247"/>
      <c r="C35" s="248"/>
      <c r="D35" s="249"/>
      <c r="E35" s="250"/>
      <c r="F35" s="251"/>
      <c r="G35" s="250"/>
      <c r="H35" s="251"/>
    </row>
    <row r="36" spans="1:8" ht="15.75">
      <c r="A36" s="246">
        <v>15</v>
      </c>
      <c r="B36" s="247"/>
      <c r="C36" s="248"/>
      <c r="D36" s="249"/>
      <c r="E36" s="250"/>
      <c r="F36" s="251"/>
      <c r="G36" s="250"/>
      <c r="H36" s="251"/>
    </row>
    <row r="37" spans="1:8" ht="15.75">
      <c r="A37" s="246">
        <v>16</v>
      </c>
      <c r="B37" s="247"/>
      <c r="C37" s="248"/>
      <c r="D37" s="249"/>
      <c r="E37" s="250"/>
      <c r="F37" s="251"/>
      <c r="G37" s="250"/>
      <c r="H37" s="251"/>
    </row>
    <row r="38" spans="1:8" ht="16.5" thickBot="1">
      <c r="A38" s="246">
        <v>17</v>
      </c>
      <c r="B38" s="247"/>
      <c r="C38" s="248"/>
      <c r="D38" s="249"/>
      <c r="E38" s="250"/>
      <c r="F38" s="251"/>
      <c r="G38" s="250"/>
      <c r="H38" s="251"/>
    </row>
    <row r="39" spans="2:8" ht="14.25">
      <c r="B39" s="257" t="s">
        <v>811</v>
      </c>
      <c r="C39" s="258"/>
      <c r="D39" s="259">
        <v>1</v>
      </c>
      <c r="E39" s="260"/>
      <c r="F39" s="261">
        <f>SUM(F33:F38)</f>
        <v>0</v>
      </c>
      <c r="G39" s="262"/>
      <c r="H39" s="263">
        <f>SUM(H33:H38)</f>
        <v>0</v>
      </c>
    </row>
    <row r="40" spans="2:8" ht="14.25">
      <c r="B40" s="264" t="s">
        <v>812</v>
      </c>
      <c r="C40" s="265">
        <v>0.08</v>
      </c>
      <c r="D40" s="249"/>
      <c r="E40" s="251"/>
      <c r="F40" s="266"/>
      <c r="G40" s="266"/>
      <c r="H40" s="267">
        <f>PRODUCT(H39,C40)</f>
        <v>0</v>
      </c>
    </row>
    <row r="41" spans="2:8" ht="15" thickBot="1">
      <c r="B41" s="268" t="s">
        <v>813</v>
      </c>
      <c r="C41" s="269"/>
      <c r="D41" s="270"/>
      <c r="E41" s="271"/>
      <c r="F41" s="272"/>
      <c r="G41" s="272"/>
      <c r="H41" s="273">
        <f>F39+H39+H40</f>
        <v>0</v>
      </c>
    </row>
    <row r="43" spans="2:8" ht="14.25">
      <c r="B43" s="240" t="s">
        <v>817</v>
      </c>
      <c r="C43" s="248"/>
      <c r="D43" s="249"/>
      <c r="E43" s="250"/>
      <c r="F43" s="251"/>
      <c r="G43" s="250"/>
      <c r="H43" s="251"/>
    </row>
    <row r="44" spans="1:8" ht="15.75">
      <c r="A44" s="246">
        <v>18</v>
      </c>
      <c r="B44" s="280"/>
      <c r="C44" s="248"/>
      <c r="D44" s="249"/>
      <c r="E44" s="250"/>
      <c r="F44" s="251"/>
      <c r="G44" s="250"/>
      <c r="H44" s="256"/>
    </row>
    <row r="45" spans="1:8" ht="15.75">
      <c r="A45" s="246">
        <v>19</v>
      </c>
      <c r="B45" s="280"/>
      <c r="C45" s="248"/>
      <c r="D45" s="249"/>
      <c r="E45" s="250"/>
      <c r="F45" s="251"/>
      <c r="G45" s="250"/>
      <c r="H45" s="256"/>
    </row>
    <row r="46" spans="1:8" ht="16.5" thickBot="1">
      <c r="A46" s="246">
        <v>20</v>
      </c>
      <c r="B46" s="247"/>
      <c r="C46" s="248"/>
      <c r="D46" s="249"/>
      <c r="E46" s="250"/>
      <c r="F46" s="251"/>
      <c r="G46" s="250"/>
      <c r="H46" s="251"/>
    </row>
    <row r="47" spans="2:8" ht="12.75">
      <c r="B47" s="257" t="s">
        <v>811</v>
      </c>
      <c r="C47" s="258"/>
      <c r="D47" s="259">
        <v>1</v>
      </c>
      <c r="E47" s="260"/>
      <c r="F47" s="261">
        <f>SUM(F43:F46)</f>
        <v>0</v>
      </c>
      <c r="G47" s="262"/>
      <c r="H47" s="263">
        <f>SUM(H43:H46)</f>
        <v>0</v>
      </c>
    </row>
    <row r="48" spans="2:8" ht="12.75">
      <c r="B48" s="264" t="s">
        <v>812</v>
      </c>
      <c r="C48" s="265">
        <v>0.08</v>
      </c>
      <c r="D48" s="249"/>
      <c r="E48" s="251"/>
      <c r="F48" s="266"/>
      <c r="G48" s="266"/>
      <c r="H48" s="267">
        <f>PRODUCT(H47,C48)</f>
        <v>0</v>
      </c>
    </row>
    <row r="49" spans="2:8" ht="13.5" thickBot="1">
      <c r="B49" s="268" t="s">
        <v>813</v>
      </c>
      <c r="C49" s="269"/>
      <c r="D49" s="270"/>
      <c r="E49" s="271"/>
      <c r="F49" s="272"/>
      <c r="G49" s="272"/>
      <c r="H49" s="273">
        <f>H48+H47+F47</f>
        <v>0</v>
      </c>
    </row>
    <row r="50" ht="13.5"/>
    <row r="51" ht="13.5"/>
    <row r="52" ht="13.5"/>
    <row r="53" ht="13.5"/>
    <row r="54" ht="13.5"/>
    <row r="55" ht="13.5"/>
    <row r="56" ht="12.75">
      <c r="B56" s="227" t="s">
        <v>59</v>
      </c>
    </row>
    <row r="57" ht="12.75">
      <c r="B57" s="288" t="s">
        <v>818</v>
      </c>
    </row>
    <row r="58" ht="14.25">
      <c r="B58" s="289" t="s">
        <v>819</v>
      </c>
    </row>
    <row r="59" ht="14.25">
      <c r="B59" s="289" t="s">
        <v>820</v>
      </c>
    </row>
  </sheetData>
  <sheetProtection/>
  <mergeCells count="2">
    <mergeCell ref="E10:F10"/>
    <mergeCell ref="G10:H10"/>
  </mergeCells>
  <printOptions/>
  <pageMargins left="0.7" right="0.7" top="0.787401575" bottom="0.7874015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7"/>
  <sheetViews>
    <sheetView showGridLines="0" tabSelected="1" zoomScalePageLayoutView="0" workbookViewId="0" topLeftCell="A1">
      <pane ySplit="1" topLeftCell="BM197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5"/>
      <c r="C1" s="15"/>
      <c r="D1" s="16" t="s">
        <v>22</v>
      </c>
      <c r="E1" s="15"/>
      <c r="F1" s="17" t="s">
        <v>136</v>
      </c>
      <c r="G1" s="17"/>
      <c r="H1" s="425" t="s">
        <v>137</v>
      </c>
      <c r="I1" s="425"/>
      <c r="J1" s="425"/>
      <c r="K1" s="425"/>
      <c r="L1" s="17" t="s">
        <v>138</v>
      </c>
      <c r="M1" s="15"/>
      <c r="N1" s="15"/>
      <c r="O1" s="16" t="s">
        <v>139</v>
      </c>
      <c r="P1" s="15"/>
      <c r="Q1" s="15"/>
      <c r="R1" s="15"/>
      <c r="S1" s="17" t="s">
        <v>140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75" customHeight="1">
      <c r="C2" s="359" t="s">
        <v>28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S2" s="349" t="s">
        <v>29</v>
      </c>
      <c r="T2" s="350"/>
      <c r="U2" s="350"/>
      <c r="V2" s="350"/>
      <c r="W2" s="350"/>
      <c r="X2" s="350"/>
      <c r="Y2" s="350"/>
      <c r="Z2" s="350"/>
      <c r="AA2" s="350"/>
      <c r="AB2" s="350"/>
      <c r="AC2" s="350"/>
      <c r="AT2" s="22" t="s">
        <v>120</v>
      </c>
    </row>
    <row r="3" spans="2:46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141</v>
      </c>
    </row>
    <row r="4" spans="2:46" ht="36.75" customHeight="1">
      <c r="B4" s="26"/>
      <c r="C4" s="361" t="s">
        <v>142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27"/>
      <c r="T4" s="21" t="s">
        <v>34</v>
      </c>
      <c r="AT4" s="22" t="s">
        <v>27</v>
      </c>
    </row>
    <row r="5" spans="2:18" ht="6.7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4.75" customHeight="1">
      <c r="B6" s="26"/>
      <c r="C6" s="29"/>
      <c r="D6" s="33" t="s">
        <v>40</v>
      </c>
      <c r="E6" s="29"/>
      <c r="F6" s="384" t="str">
        <f>'Rekapitulace stavby'!K6</f>
        <v>Komunitní centrum Hloubětínská 55 - INTERIÉR</v>
      </c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29"/>
      <c r="R6" s="27"/>
    </row>
    <row r="7" spans="2:18" s="1" customFormat="1" ht="32.25" customHeight="1">
      <c r="B7" s="38"/>
      <c r="C7" s="39"/>
      <c r="D7" s="32" t="s">
        <v>143</v>
      </c>
      <c r="E7" s="39"/>
      <c r="F7" s="367" t="s">
        <v>309</v>
      </c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9"/>
      <c r="R7" s="40"/>
    </row>
    <row r="8" spans="2:18" s="1" customFormat="1" ht="14.25" customHeight="1">
      <c r="B8" s="38"/>
      <c r="C8" s="39"/>
      <c r="D8" s="33" t="s">
        <v>42</v>
      </c>
      <c r="E8" s="39"/>
      <c r="F8" s="31" t="s">
        <v>26</v>
      </c>
      <c r="G8" s="39"/>
      <c r="H8" s="39"/>
      <c r="I8" s="39"/>
      <c r="J8" s="39"/>
      <c r="K8" s="39"/>
      <c r="L8" s="39"/>
      <c r="M8" s="33" t="s">
        <v>43</v>
      </c>
      <c r="N8" s="39"/>
      <c r="O8" s="31" t="s">
        <v>26</v>
      </c>
      <c r="P8" s="39"/>
      <c r="Q8" s="39"/>
      <c r="R8" s="40"/>
    </row>
    <row r="9" spans="2:18" s="1" customFormat="1" ht="14.25" customHeight="1">
      <c r="B9" s="38"/>
      <c r="C9" s="39"/>
      <c r="D9" s="33" t="s">
        <v>44</v>
      </c>
      <c r="E9" s="39"/>
      <c r="F9" s="31" t="s">
        <v>45</v>
      </c>
      <c r="G9" s="39"/>
      <c r="H9" s="39"/>
      <c r="I9" s="39"/>
      <c r="J9" s="39"/>
      <c r="K9" s="39"/>
      <c r="L9" s="39"/>
      <c r="M9" s="33" t="s">
        <v>46</v>
      </c>
      <c r="N9" s="39"/>
      <c r="O9" s="387" t="str">
        <f>'Rekapitulace stavby'!AN8</f>
        <v>18. 4. 2018</v>
      </c>
      <c r="P9" s="388"/>
      <c r="Q9" s="39"/>
      <c r="R9" s="40"/>
    </row>
    <row r="10" spans="2:18" s="1" customFormat="1" ht="10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25" customHeight="1">
      <c r="B11" s="38"/>
      <c r="C11" s="39"/>
      <c r="D11" s="33" t="s">
        <v>48</v>
      </c>
      <c r="E11" s="39"/>
      <c r="F11" s="39"/>
      <c r="G11" s="39"/>
      <c r="H11" s="39"/>
      <c r="I11" s="39"/>
      <c r="J11" s="39"/>
      <c r="K11" s="39"/>
      <c r="L11" s="39"/>
      <c r="M11" s="33" t="s">
        <v>49</v>
      </c>
      <c r="N11" s="39"/>
      <c r="O11" s="365" t="s">
        <v>26</v>
      </c>
      <c r="P11" s="365"/>
      <c r="Q11" s="39"/>
      <c r="R11" s="40"/>
    </row>
    <row r="12" spans="2:18" s="1" customFormat="1" ht="18" customHeight="1">
      <c r="B12" s="38"/>
      <c r="C12" s="39"/>
      <c r="D12" s="39"/>
      <c r="E12" s="31" t="s">
        <v>50</v>
      </c>
      <c r="F12" s="39"/>
      <c r="G12" s="39"/>
      <c r="H12" s="39"/>
      <c r="I12" s="39"/>
      <c r="J12" s="39"/>
      <c r="K12" s="39"/>
      <c r="L12" s="39"/>
      <c r="M12" s="33" t="s">
        <v>51</v>
      </c>
      <c r="N12" s="39"/>
      <c r="O12" s="365" t="s">
        <v>26</v>
      </c>
      <c r="P12" s="365"/>
      <c r="Q12" s="39"/>
      <c r="R12" s="40"/>
    </row>
    <row r="13" spans="2:18" s="1" customFormat="1" ht="6.7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25" customHeight="1">
      <c r="B14" s="38"/>
      <c r="C14" s="39"/>
      <c r="D14" s="33" t="s">
        <v>52</v>
      </c>
      <c r="E14" s="39"/>
      <c r="F14" s="39"/>
      <c r="G14" s="39"/>
      <c r="H14" s="39"/>
      <c r="I14" s="39"/>
      <c r="J14" s="39"/>
      <c r="K14" s="39"/>
      <c r="L14" s="39"/>
      <c r="M14" s="33" t="s">
        <v>49</v>
      </c>
      <c r="N14" s="39"/>
      <c r="O14" s="389" t="str">
        <f>IF('Rekapitulace stavby'!AN13="","",'Rekapitulace stavby'!AN13)</f>
        <v>Vyplň údaj</v>
      </c>
      <c r="P14" s="365"/>
      <c r="Q14" s="39"/>
      <c r="R14" s="40"/>
    </row>
    <row r="15" spans="2:18" s="1" customFormat="1" ht="18" customHeight="1">
      <c r="B15" s="38"/>
      <c r="C15" s="39"/>
      <c r="D15" s="39"/>
      <c r="E15" s="389" t="str">
        <f>IF('Rekapitulace stavby'!E14="","",'Rekapitulace stavby'!E14)</f>
        <v>Vyplň údaj</v>
      </c>
      <c r="F15" s="390"/>
      <c r="G15" s="390"/>
      <c r="H15" s="390"/>
      <c r="I15" s="390"/>
      <c r="J15" s="390"/>
      <c r="K15" s="390"/>
      <c r="L15" s="390"/>
      <c r="M15" s="33" t="s">
        <v>51</v>
      </c>
      <c r="N15" s="39"/>
      <c r="O15" s="389" t="str">
        <f>IF('Rekapitulace stavby'!AN14="","",'Rekapitulace stavby'!AN14)</f>
        <v>Vyplň údaj</v>
      </c>
      <c r="P15" s="365"/>
      <c r="Q15" s="39"/>
      <c r="R15" s="40"/>
    </row>
    <row r="16" spans="2:18" s="1" customFormat="1" ht="6.7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25" customHeight="1">
      <c r="B17" s="38"/>
      <c r="C17" s="39"/>
      <c r="D17" s="33" t="s">
        <v>54</v>
      </c>
      <c r="E17" s="39"/>
      <c r="F17" s="39"/>
      <c r="G17" s="39"/>
      <c r="H17" s="39"/>
      <c r="I17" s="39"/>
      <c r="J17" s="39"/>
      <c r="K17" s="39"/>
      <c r="L17" s="39"/>
      <c r="M17" s="33" t="s">
        <v>49</v>
      </c>
      <c r="N17" s="39"/>
      <c r="O17" s="365" t="s">
        <v>26</v>
      </c>
      <c r="P17" s="365"/>
      <c r="Q17" s="39"/>
      <c r="R17" s="40"/>
    </row>
    <row r="18" spans="2:18" s="1" customFormat="1" ht="18" customHeight="1">
      <c r="B18" s="38"/>
      <c r="C18" s="39"/>
      <c r="D18" s="39"/>
      <c r="E18" s="31" t="s">
        <v>55</v>
      </c>
      <c r="F18" s="39"/>
      <c r="G18" s="39"/>
      <c r="H18" s="39"/>
      <c r="I18" s="39"/>
      <c r="J18" s="39"/>
      <c r="K18" s="39"/>
      <c r="L18" s="39"/>
      <c r="M18" s="33" t="s">
        <v>51</v>
      </c>
      <c r="N18" s="39"/>
      <c r="O18" s="365" t="s">
        <v>26</v>
      </c>
      <c r="P18" s="365"/>
      <c r="Q18" s="39"/>
      <c r="R18" s="40"/>
    </row>
    <row r="19" spans="2:18" s="1" customFormat="1" ht="6.7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25" customHeight="1">
      <c r="B20" s="38"/>
      <c r="C20" s="39"/>
      <c r="D20" s="33" t="s">
        <v>57</v>
      </c>
      <c r="E20" s="39"/>
      <c r="F20" s="39"/>
      <c r="G20" s="39"/>
      <c r="H20" s="39"/>
      <c r="I20" s="39"/>
      <c r="J20" s="39"/>
      <c r="K20" s="39"/>
      <c r="L20" s="39"/>
      <c r="M20" s="33" t="s">
        <v>49</v>
      </c>
      <c r="N20" s="39"/>
      <c r="O20" s="365" t="s">
        <v>26</v>
      </c>
      <c r="P20" s="365"/>
      <c r="Q20" s="39"/>
      <c r="R20" s="40"/>
    </row>
    <row r="21" spans="2:18" s="1" customFormat="1" ht="18" customHeight="1">
      <c r="B21" s="38"/>
      <c r="C21" s="39"/>
      <c r="D21" s="39"/>
      <c r="E21" s="31" t="s">
        <v>58</v>
      </c>
      <c r="F21" s="39"/>
      <c r="G21" s="39"/>
      <c r="H21" s="39"/>
      <c r="I21" s="39"/>
      <c r="J21" s="39"/>
      <c r="K21" s="39"/>
      <c r="L21" s="39"/>
      <c r="M21" s="33" t="s">
        <v>51</v>
      </c>
      <c r="N21" s="39"/>
      <c r="O21" s="365" t="s">
        <v>26</v>
      </c>
      <c r="P21" s="365"/>
      <c r="Q21" s="39"/>
      <c r="R21" s="40"/>
    </row>
    <row r="22" spans="2:18" s="1" customFormat="1" ht="6.7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25" customHeight="1">
      <c r="B23" s="38"/>
      <c r="C23" s="39"/>
      <c r="D23" s="33" t="s">
        <v>59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370" t="s">
        <v>26</v>
      </c>
      <c r="F24" s="370"/>
      <c r="G24" s="370"/>
      <c r="H24" s="370"/>
      <c r="I24" s="370"/>
      <c r="J24" s="370"/>
      <c r="K24" s="370"/>
      <c r="L24" s="370"/>
      <c r="M24" s="39"/>
      <c r="N24" s="39"/>
      <c r="O24" s="39"/>
      <c r="P24" s="39"/>
      <c r="Q24" s="39"/>
      <c r="R24" s="40"/>
    </row>
    <row r="25" spans="2:18" s="1" customFormat="1" ht="6.7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7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25" customHeight="1">
      <c r="B27" s="38"/>
      <c r="C27" s="39"/>
      <c r="D27" s="117" t="s">
        <v>145</v>
      </c>
      <c r="E27" s="39"/>
      <c r="F27" s="39"/>
      <c r="G27" s="39"/>
      <c r="H27" s="39"/>
      <c r="I27" s="39"/>
      <c r="J27" s="39"/>
      <c r="K27" s="39"/>
      <c r="L27" s="39"/>
      <c r="M27" s="371">
        <f>N88</f>
        <v>0</v>
      </c>
      <c r="N27" s="371"/>
      <c r="O27" s="371"/>
      <c r="P27" s="371"/>
      <c r="Q27" s="39"/>
      <c r="R27" s="40"/>
    </row>
    <row r="28" spans="2:18" s="1" customFormat="1" ht="14.25" customHeight="1">
      <c r="B28" s="38"/>
      <c r="C28" s="39"/>
      <c r="D28" s="37" t="s">
        <v>130</v>
      </c>
      <c r="E28" s="39"/>
      <c r="F28" s="39"/>
      <c r="G28" s="39"/>
      <c r="H28" s="39"/>
      <c r="I28" s="39"/>
      <c r="J28" s="39"/>
      <c r="K28" s="39"/>
      <c r="L28" s="39"/>
      <c r="M28" s="371">
        <f>N102</f>
        <v>0</v>
      </c>
      <c r="N28" s="371"/>
      <c r="O28" s="371"/>
      <c r="P28" s="371"/>
      <c r="Q28" s="39"/>
      <c r="R28" s="40"/>
    </row>
    <row r="29" spans="2:18" s="1" customFormat="1" ht="6.7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4.75" customHeight="1">
      <c r="B30" s="38"/>
      <c r="C30" s="39"/>
      <c r="D30" s="118" t="s">
        <v>62</v>
      </c>
      <c r="E30" s="39"/>
      <c r="F30" s="39"/>
      <c r="G30" s="39"/>
      <c r="H30" s="39"/>
      <c r="I30" s="39"/>
      <c r="J30" s="39"/>
      <c r="K30" s="39"/>
      <c r="L30" s="39"/>
      <c r="M30" s="391">
        <f>ROUND(M27+M28,2)</f>
        <v>0</v>
      </c>
      <c r="N30" s="386"/>
      <c r="O30" s="386"/>
      <c r="P30" s="386"/>
      <c r="Q30" s="39"/>
      <c r="R30" s="40"/>
    </row>
    <row r="31" spans="2:18" s="1" customFormat="1" ht="6.7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25" customHeight="1">
      <c r="B32" s="38"/>
      <c r="C32" s="39"/>
      <c r="D32" s="45" t="s">
        <v>63</v>
      </c>
      <c r="E32" s="45" t="s">
        <v>64</v>
      </c>
      <c r="F32" s="46">
        <v>0.21</v>
      </c>
      <c r="G32" s="119" t="s">
        <v>65</v>
      </c>
      <c r="H32" s="392">
        <f>(SUM(BE102:BE109)+SUM(BE127:BE235))</f>
        <v>0</v>
      </c>
      <c r="I32" s="386"/>
      <c r="J32" s="386"/>
      <c r="K32" s="39"/>
      <c r="L32" s="39"/>
      <c r="M32" s="392">
        <f>ROUND((SUM(BE102:BE109)+SUM(BE127:BE235)),2)*F32</f>
        <v>0</v>
      </c>
      <c r="N32" s="386"/>
      <c r="O32" s="386"/>
      <c r="P32" s="386"/>
      <c r="Q32" s="39"/>
      <c r="R32" s="40"/>
    </row>
    <row r="33" spans="2:18" s="1" customFormat="1" ht="14.25" customHeight="1">
      <c r="B33" s="38"/>
      <c r="C33" s="39"/>
      <c r="D33" s="39"/>
      <c r="E33" s="45" t="s">
        <v>66</v>
      </c>
      <c r="F33" s="46">
        <v>0.15</v>
      </c>
      <c r="G33" s="119" t="s">
        <v>65</v>
      </c>
      <c r="H33" s="392">
        <f>(SUM(BF102:BF109)+SUM(BF127:BF235))</f>
        <v>0</v>
      </c>
      <c r="I33" s="386"/>
      <c r="J33" s="386"/>
      <c r="K33" s="39"/>
      <c r="L33" s="39"/>
      <c r="M33" s="392">
        <f>ROUND((SUM(BF102:BF109)+SUM(BF127:BF235)),2)*F33</f>
        <v>0</v>
      </c>
      <c r="N33" s="386"/>
      <c r="O33" s="386"/>
      <c r="P33" s="386"/>
      <c r="Q33" s="39"/>
      <c r="R33" s="40"/>
    </row>
    <row r="34" spans="2:18" s="1" customFormat="1" ht="14.25" customHeight="1" hidden="1">
      <c r="B34" s="38"/>
      <c r="C34" s="39"/>
      <c r="D34" s="39"/>
      <c r="E34" s="45" t="s">
        <v>67</v>
      </c>
      <c r="F34" s="46">
        <v>0.21</v>
      </c>
      <c r="G34" s="119" t="s">
        <v>65</v>
      </c>
      <c r="H34" s="392">
        <f>(SUM(BG102:BG109)+SUM(BG127:BG235))</f>
        <v>0</v>
      </c>
      <c r="I34" s="386"/>
      <c r="J34" s="386"/>
      <c r="K34" s="39"/>
      <c r="L34" s="39"/>
      <c r="M34" s="392">
        <v>0</v>
      </c>
      <c r="N34" s="386"/>
      <c r="O34" s="386"/>
      <c r="P34" s="386"/>
      <c r="Q34" s="39"/>
      <c r="R34" s="40"/>
    </row>
    <row r="35" spans="2:18" s="1" customFormat="1" ht="14.25" customHeight="1" hidden="1">
      <c r="B35" s="38"/>
      <c r="C35" s="39"/>
      <c r="D35" s="39"/>
      <c r="E35" s="45" t="s">
        <v>68</v>
      </c>
      <c r="F35" s="46">
        <v>0.15</v>
      </c>
      <c r="G35" s="119" t="s">
        <v>65</v>
      </c>
      <c r="H35" s="392">
        <f>(SUM(BH102:BH109)+SUM(BH127:BH235))</f>
        <v>0</v>
      </c>
      <c r="I35" s="386"/>
      <c r="J35" s="386"/>
      <c r="K35" s="39"/>
      <c r="L35" s="39"/>
      <c r="M35" s="392">
        <v>0</v>
      </c>
      <c r="N35" s="386"/>
      <c r="O35" s="386"/>
      <c r="P35" s="386"/>
      <c r="Q35" s="39"/>
      <c r="R35" s="40"/>
    </row>
    <row r="36" spans="2:18" s="1" customFormat="1" ht="14.25" customHeight="1" hidden="1">
      <c r="B36" s="38"/>
      <c r="C36" s="39"/>
      <c r="D36" s="39"/>
      <c r="E36" s="45" t="s">
        <v>69</v>
      </c>
      <c r="F36" s="46">
        <v>0</v>
      </c>
      <c r="G36" s="119" t="s">
        <v>65</v>
      </c>
      <c r="H36" s="392">
        <f>(SUM(BI102:BI109)+SUM(BI127:BI235))</f>
        <v>0</v>
      </c>
      <c r="I36" s="386"/>
      <c r="J36" s="386"/>
      <c r="K36" s="39"/>
      <c r="L36" s="39"/>
      <c r="M36" s="392">
        <v>0</v>
      </c>
      <c r="N36" s="386"/>
      <c r="O36" s="386"/>
      <c r="P36" s="386"/>
      <c r="Q36" s="39"/>
      <c r="R36" s="40"/>
    </row>
    <row r="37" spans="2:18" s="1" customFormat="1" ht="6.7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4.75" customHeight="1">
      <c r="B38" s="38"/>
      <c r="C38" s="49"/>
      <c r="D38" s="50" t="s">
        <v>70</v>
      </c>
      <c r="E38" s="51"/>
      <c r="F38" s="51"/>
      <c r="G38" s="120" t="s">
        <v>71</v>
      </c>
      <c r="H38" s="52" t="s">
        <v>72</v>
      </c>
      <c r="I38" s="51"/>
      <c r="J38" s="51"/>
      <c r="K38" s="51"/>
      <c r="L38" s="379">
        <f>SUM(M30:M36)</f>
        <v>0</v>
      </c>
      <c r="M38" s="379"/>
      <c r="N38" s="379"/>
      <c r="O38" s="379"/>
      <c r="P38" s="393"/>
      <c r="Q38" s="49"/>
      <c r="R38" s="40"/>
    </row>
    <row r="39" spans="2:18" s="1" customFormat="1" ht="14.2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2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73</v>
      </c>
      <c r="E50" s="54"/>
      <c r="F50" s="54"/>
      <c r="G50" s="54"/>
      <c r="H50" s="55"/>
      <c r="I50" s="39"/>
      <c r="J50" s="53" t="s">
        <v>74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 ht="13.5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 ht="13.5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 ht="13.5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 ht="13.5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 ht="13.5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 ht="13.5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 ht="13.5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75</v>
      </c>
      <c r="E59" s="59"/>
      <c r="F59" s="59"/>
      <c r="G59" s="60" t="s">
        <v>76</v>
      </c>
      <c r="H59" s="61"/>
      <c r="I59" s="39"/>
      <c r="J59" s="58" t="s">
        <v>75</v>
      </c>
      <c r="K59" s="59"/>
      <c r="L59" s="59"/>
      <c r="M59" s="59"/>
      <c r="N59" s="60" t="s">
        <v>76</v>
      </c>
      <c r="O59" s="59"/>
      <c r="P59" s="61"/>
      <c r="Q59" s="39"/>
      <c r="R59" s="40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77</v>
      </c>
      <c r="E61" s="54"/>
      <c r="F61" s="54"/>
      <c r="G61" s="54"/>
      <c r="H61" s="55"/>
      <c r="I61" s="39"/>
      <c r="J61" s="53" t="s">
        <v>78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 ht="13.5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 ht="13.5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 ht="13.5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 ht="13.5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 ht="13.5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 ht="13.5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 ht="13.5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75</v>
      </c>
      <c r="E70" s="59"/>
      <c r="F70" s="59"/>
      <c r="G70" s="60" t="s">
        <v>76</v>
      </c>
      <c r="H70" s="61"/>
      <c r="I70" s="39"/>
      <c r="J70" s="58" t="s">
        <v>75</v>
      </c>
      <c r="K70" s="59"/>
      <c r="L70" s="59"/>
      <c r="M70" s="59"/>
      <c r="N70" s="60" t="s">
        <v>76</v>
      </c>
      <c r="O70" s="59"/>
      <c r="P70" s="61"/>
      <c r="Q70" s="39"/>
      <c r="R70" s="40"/>
    </row>
    <row r="71" spans="2:18" s="1" customFormat="1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7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75" customHeight="1">
      <c r="B76" s="38"/>
      <c r="C76" s="361" t="s">
        <v>146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40"/>
    </row>
    <row r="77" spans="2:18" s="1" customFormat="1" ht="6.7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40</v>
      </c>
      <c r="D78" s="39"/>
      <c r="E78" s="39"/>
      <c r="F78" s="384" t="str">
        <f>F6</f>
        <v>Komunitní centrum Hloubětínská 55 - INTERIÉR</v>
      </c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9"/>
      <c r="R78" s="40"/>
    </row>
    <row r="79" spans="2:18" s="1" customFormat="1" ht="36.75" customHeight="1">
      <c r="B79" s="38"/>
      <c r="C79" s="72" t="s">
        <v>143</v>
      </c>
      <c r="D79" s="39"/>
      <c r="E79" s="39"/>
      <c r="F79" s="351" t="str">
        <f>F7</f>
        <v>N - Nábytkový interiér a mobiliář</v>
      </c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9"/>
      <c r="R79" s="40"/>
    </row>
    <row r="80" spans="2:18" s="1" customFormat="1" ht="6.7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8" customHeight="1">
      <c r="B81" s="38"/>
      <c r="C81" s="33" t="s">
        <v>44</v>
      </c>
      <c r="D81" s="39"/>
      <c r="E81" s="39"/>
      <c r="F81" s="31" t="str">
        <f>F9</f>
        <v>Hloubětínská 55, Praha 14</v>
      </c>
      <c r="G81" s="39"/>
      <c r="H81" s="39"/>
      <c r="I81" s="39"/>
      <c r="J81" s="39"/>
      <c r="K81" s="33" t="s">
        <v>46</v>
      </c>
      <c r="L81" s="39"/>
      <c r="M81" s="388" t="str">
        <f>IF(O9="","",O9)</f>
        <v>18. 4. 2018</v>
      </c>
      <c r="N81" s="388"/>
      <c r="O81" s="388"/>
      <c r="P81" s="388"/>
      <c r="Q81" s="39"/>
      <c r="R81" s="40"/>
    </row>
    <row r="82" spans="2:18" s="1" customFormat="1" ht="6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18" s="1" customFormat="1" ht="15">
      <c r="B83" s="38"/>
      <c r="C83" s="33" t="s">
        <v>48</v>
      </c>
      <c r="D83" s="39"/>
      <c r="E83" s="39"/>
      <c r="F83" s="31" t="str">
        <f>E12</f>
        <v>Městská část Praha 14</v>
      </c>
      <c r="G83" s="39"/>
      <c r="H83" s="39"/>
      <c r="I83" s="39"/>
      <c r="J83" s="39"/>
      <c r="K83" s="33" t="s">
        <v>54</v>
      </c>
      <c r="L83" s="39"/>
      <c r="M83" s="365" t="str">
        <f>E18</f>
        <v>Ing. arch. Petr Synovec</v>
      </c>
      <c r="N83" s="365"/>
      <c r="O83" s="365"/>
      <c r="P83" s="365"/>
      <c r="Q83" s="365"/>
      <c r="R83" s="40"/>
    </row>
    <row r="84" spans="2:18" s="1" customFormat="1" ht="14.25" customHeight="1">
      <c r="B84" s="38"/>
      <c r="C84" s="33" t="s">
        <v>52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57</v>
      </c>
      <c r="L84" s="39"/>
      <c r="M84" s="365" t="str">
        <f>E21</f>
        <v>Ing. Rostislav Živný</v>
      </c>
      <c r="N84" s="365"/>
      <c r="O84" s="365"/>
      <c r="P84" s="365"/>
      <c r="Q84" s="365"/>
      <c r="R84" s="40"/>
    </row>
    <row r="85" spans="2:18" s="1" customFormat="1" ht="9.7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18" s="1" customFormat="1" ht="29.25" customHeight="1">
      <c r="B86" s="38"/>
      <c r="C86" s="394" t="s">
        <v>147</v>
      </c>
      <c r="D86" s="395"/>
      <c r="E86" s="395"/>
      <c r="F86" s="395"/>
      <c r="G86" s="395"/>
      <c r="H86" s="49"/>
      <c r="I86" s="49"/>
      <c r="J86" s="49"/>
      <c r="K86" s="49"/>
      <c r="L86" s="49"/>
      <c r="M86" s="49"/>
      <c r="N86" s="394" t="s">
        <v>148</v>
      </c>
      <c r="O86" s="395"/>
      <c r="P86" s="395"/>
      <c r="Q86" s="395"/>
      <c r="R86" s="40"/>
    </row>
    <row r="87" spans="2:18" s="1" customFormat="1" ht="9.7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149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56">
        <f>N127</f>
        <v>0</v>
      </c>
      <c r="O88" s="396"/>
      <c r="P88" s="396"/>
      <c r="Q88" s="396"/>
      <c r="R88" s="40"/>
      <c r="AU88" s="22" t="s">
        <v>150</v>
      </c>
    </row>
    <row r="89" spans="2:18" s="6" customFormat="1" ht="24.75" customHeight="1">
      <c r="B89" s="122"/>
      <c r="C89" s="123"/>
      <c r="D89" s="124" t="s">
        <v>310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397">
        <f>N128</f>
        <v>0</v>
      </c>
      <c r="O89" s="398"/>
      <c r="P89" s="398"/>
      <c r="Q89" s="398"/>
      <c r="R89" s="125"/>
    </row>
    <row r="90" spans="2:18" s="7" customFormat="1" ht="19.5" customHeight="1">
      <c r="B90" s="126"/>
      <c r="C90" s="127"/>
      <c r="D90" s="104" t="s">
        <v>311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347">
        <f>N129</f>
        <v>0</v>
      </c>
      <c r="O90" s="399"/>
      <c r="P90" s="399"/>
      <c r="Q90" s="399"/>
      <c r="R90" s="128"/>
    </row>
    <row r="91" spans="2:18" s="7" customFormat="1" ht="19.5" customHeight="1">
      <c r="B91" s="126"/>
      <c r="C91" s="127"/>
      <c r="D91" s="104" t="s">
        <v>312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347">
        <f>N135</f>
        <v>0</v>
      </c>
      <c r="O91" s="399"/>
      <c r="P91" s="399"/>
      <c r="Q91" s="399"/>
      <c r="R91" s="128"/>
    </row>
    <row r="92" spans="2:18" s="7" customFormat="1" ht="19.5" customHeight="1">
      <c r="B92" s="126"/>
      <c r="C92" s="127"/>
      <c r="D92" s="104" t="s">
        <v>313</v>
      </c>
      <c r="E92" s="127"/>
      <c r="F92" s="127"/>
      <c r="G92" s="127"/>
      <c r="H92" s="127"/>
      <c r="I92" s="127"/>
      <c r="J92" s="127"/>
      <c r="K92" s="127"/>
      <c r="L92" s="127"/>
      <c r="M92" s="127"/>
      <c r="N92" s="347">
        <f>N140</f>
        <v>0</v>
      </c>
      <c r="O92" s="399"/>
      <c r="P92" s="399"/>
      <c r="Q92" s="399"/>
      <c r="R92" s="128"/>
    </row>
    <row r="93" spans="2:18" s="7" customFormat="1" ht="19.5" customHeight="1">
      <c r="B93" s="126"/>
      <c r="C93" s="127"/>
      <c r="D93" s="104" t="s">
        <v>314</v>
      </c>
      <c r="E93" s="127"/>
      <c r="F93" s="127"/>
      <c r="G93" s="127"/>
      <c r="H93" s="127"/>
      <c r="I93" s="127"/>
      <c r="J93" s="127"/>
      <c r="K93" s="127"/>
      <c r="L93" s="127"/>
      <c r="M93" s="127"/>
      <c r="N93" s="347">
        <f>N144</f>
        <v>0</v>
      </c>
      <c r="O93" s="399"/>
      <c r="P93" s="399"/>
      <c r="Q93" s="399"/>
      <c r="R93" s="128"/>
    </row>
    <row r="94" spans="2:18" s="7" customFormat="1" ht="19.5" customHeight="1">
      <c r="B94" s="126"/>
      <c r="C94" s="127"/>
      <c r="D94" s="104" t="s">
        <v>315</v>
      </c>
      <c r="E94" s="127"/>
      <c r="F94" s="127"/>
      <c r="G94" s="127"/>
      <c r="H94" s="127"/>
      <c r="I94" s="127"/>
      <c r="J94" s="127"/>
      <c r="K94" s="127"/>
      <c r="L94" s="127"/>
      <c r="M94" s="127"/>
      <c r="N94" s="347">
        <f>N153</f>
        <v>0</v>
      </c>
      <c r="O94" s="399"/>
      <c r="P94" s="399"/>
      <c r="Q94" s="399"/>
      <c r="R94" s="128"/>
    </row>
    <row r="95" spans="2:18" s="7" customFormat="1" ht="19.5" customHeight="1">
      <c r="B95" s="126"/>
      <c r="C95" s="127"/>
      <c r="D95" s="104" t="s">
        <v>316</v>
      </c>
      <c r="E95" s="127"/>
      <c r="F95" s="127"/>
      <c r="G95" s="127"/>
      <c r="H95" s="127"/>
      <c r="I95" s="127"/>
      <c r="J95" s="127"/>
      <c r="K95" s="127"/>
      <c r="L95" s="127"/>
      <c r="M95" s="127"/>
      <c r="N95" s="347">
        <f>N156</f>
        <v>0</v>
      </c>
      <c r="O95" s="399"/>
      <c r="P95" s="399"/>
      <c r="Q95" s="399"/>
      <c r="R95" s="128"/>
    </row>
    <row r="96" spans="2:18" s="7" customFormat="1" ht="19.5" customHeight="1">
      <c r="B96" s="126"/>
      <c r="C96" s="127"/>
      <c r="D96" s="104" t="s">
        <v>317</v>
      </c>
      <c r="E96" s="127"/>
      <c r="F96" s="127"/>
      <c r="G96" s="127"/>
      <c r="H96" s="127"/>
      <c r="I96" s="127"/>
      <c r="J96" s="127"/>
      <c r="K96" s="127"/>
      <c r="L96" s="127"/>
      <c r="M96" s="127"/>
      <c r="N96" s="347">
        <f>N158</f>
        <v>0</v>
      </c>
      <c r="O96" s="399"/>
      <c r="P96" s="399"/>
      <c r="Q96" s="399"/>
      <c r="R96" s="128"/>
    </row>
    <row r="97" spans="2:18" s="7" customFormat="1" ht="19.5" customHeight="1">
      <c r="B97" s="126"/>
      <c r="C97" s="127"/>
      <c r="D97" s="104" t="s">
        <v>318</v>
      </c>
      <c r="E97" s="127"/>
      <c r="F97" s="127"/>
      <c r="G97" s="127"/>
      <c r="H97" s="127"/>
      <c r="I97" s="127"/>
      <c r="J97" s="127"/>
      <c r="K97" s="127"/>
      <c r="L97" s="127"/>
      <c r="M97" s="127"/>
      <c r="N97" s="347">
        <f>N178</f>
        <v>0</v>
      </c>
      <c r="O97" s="399"/>
      <c r="P97" s="399"/>
      <c r="Q97" s="399"/>
      <c r="R97" s="128"/>
    </row>
    <row r="98" spans="2:18" s="7" customFormat="1" ht="19.5" customHeight="1">
      <c r="B98" s="126"/>
      <c r="C98" s="127"/>
      <c r="D98" s="104" t="s">
        <v>319</v>
      </c>
      <c r="E98" s="127"/>
      <c r="F98" s="127"/>
      <c r="G98" s="127"/>
      <c r="H98" s="127"/>
      <c r="I98" s="127"/>
      <c r="J98" s="127"/>
      <c r="K98" s="127"/>
      <c r="L98" s="127"/>
      <c r="M98" s="127"/>
      <c r="N98" s="347">
        <f>N216</f>
        <v>0</v>
      </c>
      <c r="O98" s="399"/>
      <c r="P98" s="399"/>
      <c r="Q98" s="399"/>
      <c r="R98" s="128"/>
    </row>
    <row r="99" spans="2:18" s="7" customFormat="1" ht="19.5" customHeight="1">
      <c r="B99" s="126"/>
      <c r="C99" s="127"/>
      <c r="D99" s="104" t="s">
        <v>320</v>
      </c>
      <c r="E99" s="127"/>
      <c r="F99" s="127"/>
      <c r="G99" s="127"/>
      <c r="H99" s="127"/>
      <c r="I99" s="127"/>
      <c r="J99" s="127"/>
      <c r="K99" s="127"/>
      <c r="L99" s="127"/>
      <c r="M99" s="127"/>
      <c r="N99" s="347">
        <f>N223</f>
        <v>0</v>
      </c>
      <c r="O99" s="399"/>
      <c r="P99" s="399"/>
      <c r="Q99" s="399"/>
      <c r="R99" s="128"/>
    </row>
    <row r="100" spans="2:18" s="7" customFormat="1" ht="19.5" customHeight="1">
      <c r="B100" s="126"/>
      <c r="C100" s="127"/>
      <c r="D100" s="104" t="s">
        <v>321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347">
        <f>N232</f>
        <v>0</v>
      </c>
      <c r="O100" s="399"/>
      <c r="P100" s="399"/>
      <c r="Q100" s="399"/>
      <c r="R100" s="128"/>
    </row>
    <row r="101" spans="2:18" s="1" customFormat="1" ht="21.7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40"/>
    </row>
    <row r="102" spans="2:21" s="1" customFormat="1" ht="29.25" customHeight="1">
      <c r="B102" s="38"/>
      <c r="C102" s="121" t="s">
        <v>157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6">
        <f>ROUND(N103+N104+N105+N106+N107+N108,2)</f>
        <v>0</v>
      </c>
      <c r="O102" s="400"/>
      <c r="P102" s="400"/>
      <c r="Q102" s="400"/>
      <c r="R102" s="40"/>
      <c r="T102" s="129"/>
      <c r="U102" s="130" t="s">
        <v>63</v>
      </c>
    </row>
    <row r="103" spans="2:65" s="1" customFormat="1" ht="18" customHeight="1">
      <c r="B103" s="131"/>
      <c r="C103" s="132"/>
      <c r="D103" s="344" t="s">
        <v>158</v>
      </c>
      <c r="E103" s="401"/>
      <c r="F103" s="401"/>
      <c r="G103" s="401"/>
      <c r="H103" s="401"/>
      <c r="I103" s="132"/>
      <c r="J103" s="132"/>
      <c r="K103" s="132"/>
      <c r="L103" s="132"/>
      <c r="M103" s="132"/>
      <c r="N103" s="346">
        <f>ROUND(N88*T103,2)</f>
        <v>0</v>
      </c>
      <c r="O103" s="402"/>
      <c r="P103" s="402"/>
      <c r="Q103" s="402"/>
      <c r="R103" s="134"/>
      <c r="S103" s="135"/>
      <c r="T103" s="136"/>
      <c r="U103" s="137" t="s">
        <v>64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8" t="s">
        <v>159</v>
      </c>
      <c r="AZ103" s="135"/>
      <c r="BA103" s="135"/>
      <c r="BB103" s="135"/>
      <c r="BC103" s="135"/>
      <c r="BD103" s="135"/>
      <c r="BE103" s="139">
        <f aca="true" t="shared" si="0" ref="BE103:BE108">IF(U103="základní",N103,0)</f>
        <v>0</v>
      </c>
      <c r="BF103" s="139">
        <f aca="true" t="shared" si="1" ref="BF103:BF108">IF(U103="snížená",N103,0)</f>
        <v>0</v>
      </c>
      <c r="BG103" s="139">
        <f aca="true" t="shared" si="2" ref="BG103:BG108">IF(U103="zákl. přenesená",N103,0)</f>
        <v>0</v>
      </c>
      <c r="BH103" s="139">
        <f aca="true" t="shared" si="3" ref="BH103:BH108">IF(U103="sníž. přenesená",N103,0)</f>
        <v>0</v>
      </c>
      <c r="BI103" s="139">
        <f aca="true" t="shared" si="4" ref="BI103:BI108">IF(U103="nulová",N103,0)</f>
        <v>0</v>
      </c>
      <c r="BJ103" s="138" t="s">
        <v>107</v>
      </c>
      <c r="BK103" s="135"/>
      <c r="BL103" s="135"/>
      <c r="BM103" s="135"/>
    </row>
    <row r="104" spans="2:65" s="1" customFormat="1" ht="18" customHeight="1">
      <c r="B104" s="131"/>
      <c r="C104" s="132"/>
      <c r="D104" s="344" t="s">
        <v>322</v>
      </c>
      <c r="E104" s="401"/>
      <c r="F104" s="401"/>
      <c r="G104" s="401"/>
      <c r="H104" s="401"/>
      <c r="I104" s="132"/>
      <c r="J104" s="132"/>
      <c r="K104" s="132"/>
      <c r="L104" s="132"/>
      <c r="M104" s="132"/>
      <c r="N104" s="346">
        <f>ROUND(N88*T104,2)</f>
        <v>0</v>
      </c>
      <c r="O104" s="402"/>
      <c r="P104" s="402"/>
      <c r="Q104" s="402"/>
      <c r="R104" s="134"/>
      <c r="S104" s="135"/>
      <c r="T104" s="136"/>
      <c r="U104" s="137" t="s">
        <v>64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8" t="s">
        <v>159</v>
      </c>
      <c r="AZ104" s="135"/>
      <c r="BA104" s="135"/>
      <c r="BB104" s="135"/>
      <c r="BC104" s="135"/>
      <c r="BD104" s="135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107</v>
      </c>
      <c r="BK104" s="135"/>
      <c r="BL104" s="135"/>
      <c r="BM104" s="135"/>
    </row>
    <row r="105" spans="2:65" s="1" customFormat="1" ht="18" customHeight="1">
      <c r="B105" s="131"/>
      <c r="C105" s="132"/>
      <c r="D105" s="344" t="s">
        <v>161</v>
      </c>
      <c r="E105" s="401"/>
      <c r="F105" s="401"/>
      <c r="G105" s="401"/>
      <c r="H105" s="401"/>
      <c r="I105" s="132"/>
      <c r="J105" s="132"/>
      <c r="K105" s="132"/>
      <c r="L105" s="132"/>
      <c r="M105" s="132"/>
      <c r="N105" s="346">
        <f>ROUND(N88*T105,2)</f>
        <v>0</v>
      </c>
      <c r="O105" s="402"/>
      <c r="P105" s="402"/>
      <c r="Q105" s="402"/>
      <c r="R105" s="134"/>
      <c r="S105" s="135"/>
      <c r="T105" s="136"/>
      <c r="U105" s="137" t="s">
        <v>64</v>
      </c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8" t="s">
        <v>159</v>
      </c>
      <c r="AZ105" s="135"/>
      <c r="BA105" s="135"/>
      <c r="BB105" s="135"/>
      <c r="BC105" s="135"/>
      <c r="BD105" s="135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107</v>
      </c>
      <c r="BK105" s="135"/>
      <c r="BL105" s="135"/>
      <c r="BM105" s="135"/>
    </row>
    <row r="106" spans="2:65" s="1" customFormat="1" ht="18" customHeight="1">
      <c r="B106" s="131"/>
      <c r="C106" s="132"/>
      <c r="D106" s="344" t="s">
        <v>162</v>
      </c>
      <c r="E106" s="401"/>
      <c r="F106" s="401"/>
      <c r="G106" s="401"/>
      <c r="H106" s="401"/>
      <c r="I106" s="132"/>
      <c r="J106" s="132"/>
      <c r="K106" s="132"/>
      <c r="L106" s="132"/>
      <c r="M106" s="132"/>
      <c r="N106" s="346">
        <f>ROUND(N88*T106,2)</f>
        <v>0</v>
      </c>
      <c r="O106" s="402"/>
      <c r="P106" s="402"/>
      <c r="Q106" s="402"/>
      <c r="R106" s="134"/>
      <c r="S106" s="135"/>
      <c r="T106" s="136"/>
      <c r="U106" s="137" t="s">
        <v>64</v>
      </c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8" t="s">
        <v>159</v>
      </c>
      <c r="AZ106" s="135"/>
      <c r="BA106" s="135"/>
      <c r="BB106" s="135"/>
      <c r="BC106" s="135"/>
      <c r="BD106" s="135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107</v>
      </c>
      <c r="BK106" s="135"/>
      <c r="BL106" s="135"/>
      <c r="BM106" s="135"/>
    </row>
    <row r="107" spans="2:65" s="1" customFormat="1" ht="18" customHeight="1">
      <c r="B107" s="131"/>
      <c r="C107" s="132"/>
      <c r="D107" s="344" t="s">
        <v>323</v>
      </c>
      <c r="E107" s="401"/>
      <c r="F107" s="401"/>
      <c r="G107" s="401"/>
      <c r="H107" s="401"/>
      <c r="I107" s="132"/>
      <c r="J107" s="132"/>
      <c r="K107" s="132"/>
      <c r="L107" s="132"/>
      <c r="M107" s="132"/>
      <c r="N107" s="346">
        <f>ROUND(N88*T107,2)</f>
        <v>0</v>
      </c>
      <c r="O107" s="402"/>
      <c r="P107" s="402"/>
      <c r="Q107" s="402"/>
      <c r="R107" s="134"/>
      <c r="S107" s="135"/>
      <c r="T107" s="136"/>
      <c r="U107" s="137" t="s">
        <v>64</v>
      </c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8" t="s">
        <v>159</v>
      </c>
      <c r="AZ107" s="135"/>
      <c r="BA107" s="135"/>
      <c r="BB107" s="135"/>
      <c r="BC107" s="135"/>
      <c r="BD107" s="135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107</v>
      </c>
      <c r="BK107" s="135"/>
      <c r="BL107" s="135"/>
      <c r="BM107" s="135"/>
    </row>
    <row r="108" spans="2:65" s="1" customFormat="1" ht="18" customHeight="1">
      <c r="B108" s="131"/>
      <c r="C108" s="132"/>
      <c r="D108" s="133" t="s">
        <v>164</v>
      </c>
      <c r="E108" s="132"/>
      <c r="F108" s="132"/>
      <c r="G108" s="132"/>
      <c r="H108" s="132"/>
      <c r="I108" s="132"/>
      <c r="J108" s="132"/>
      <c r="K108" s="132"/>
      <c r="L108" s="132"/>
      <c r="M108" s="132"/>
      <c r="N108" s="346">
        <f>ROUND(N88*T108,2)</f>
        <v>0</v>
      </c>
      <c r="O108" s="402"/>
      <c r="P108" s="402"/>
      <c r="Q108" s="402"/>
      <c r="R108" s="134"/>
      <c r="S108" s="135"/>
      <c r="T108" s="140"/>
      <c r="U108" s="141" t="s">
        <v>64</v>
      </c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8" t="s">
        <v>165</v>
      </c>
      <c r="AZ108" s="135"/>
      <c r="BA108" s="135"/>
      <c r="BB108" s="135"/>
      <c r="BC108" s="135"/>
      <c r="BD108" s="135"/>
      <c r="BE108" s="139">
        <f t="shared" si="0"/>
        <v>0</v>
      </c>
      <c r="BF108" s="139">
        <f t="shared" si="1"/>
        <v>0</v>
      </c>
      <c r="BG108" s="139">
        <f t="shared" si="2"/>
        <v>0</v>
      </c>
      <c r="BH108" s="139">
        <f t="shared" si="3"/>
        <v>0</v>
      </c>
      <c r="BI108" s="139">
        <f t="shared" si="4"/>
        <v>0</v>
      </c>
      <c r="BJ108" s="138" t="s">
        <v>107</v>
      </c>
      <c r="BK108" s="135"/>
      <c r="BL108" s="135"/>
      <c r="BM108" s="135"/>
    </row>
    <row r="109" spans="2:18" s="1" customFormat="1" ht="13.5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</row>
    <row r="110" spans="2:18" s="1" customFormat="1" ht="29.25" customHeight="1">
      <c r="B110" s="38"/>
      <c r="C110" s="115" t="s">
        <v>135</v>
      </c>
      <c r="D110" s="49"/>
      <c r="E110" s="49"/>
      <c r="F110" s="49"/>
      <c r="G110" s="49"/>
      <c r="H110" s="49"/>
      <c r="I110" s="49"/>
      <c r="J110" s="49"/>
      <c r="K110" s="49"/>
      <c r="L110" s="348">
        <f>ROUND(SUM(N88+N102),2)</f>
        <v>0</v>
      </c>
      <c r="M110" s="348"/>
      <c r="N110" s="348"/>
      <c r="O110" s="348"/>
      <c r="P110" s="348"/>
      <c r="Q110" s="348"/>
      <c r="R110" s="40"/>
    </row>
    <row r="111" spans="2:18" s="1" customFormat="1" ht="6.75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</row>
    <row r="115" spans="2:18" s="1" customFormat="1" ht="6.75" customHeight="1"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7"/>
    </row>
    <row r="116" spans="2:18" s="1" customFormat="1" ht="36.75" customHeight="1">
      <c r="B116" s="38"/>
      <c r="C116" s="361" t="s">
        <v>166</v>
      </c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/>
      <c r="R116" s="40"/>
    </row>
    <row r="117" spans="2:18" s="1" customFormat="1" ht="6.7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18" s="1" customFormat="1" ht="30" customHeight="1">
      <c r="B118" s="38"/>
      <c r="C118" s="33" t="s">
        <v>40</v>
      </c>
      <c r="D118" s="39"/>
      <c r="E118" s="39"/>
      <c r="F118" s="384" t="str">
        <f>F6</f>
        <v>Komunitní centrum Hloubětínská 55 - INTERIÉR</v>
      </c>
      <c r="G118" s="385"/>
      <c r="H118" s="385"/>
      <c r="I118" s="385"/>
      <c r="J118" s="385"/>
      <c r="K118" s="385"/>
      <c r="L118" s="385"/>
      <c r="M118" s="385"/>
      <c r="N118" s="385"/>
      <c r="O118" s="385"/>
      <c r="P118" s="385"/>
      <c r="Q118" s="39"/>
      <c r="R118" s="40"/>
    </row>
    <row r="119" spans="2:18" s="1" customFormat="1" ht="36.75" customHeight="1">
      <c r="B119" s="38"/>
      <c r="C119" s="72" t="s">
        <v>143</v>
      </c>
      <c r="D119" s="39"/>
      <c r="E119" s="39"/>
      <c r="F119" s="351" t="str">
        <f>F7</f>
        <v>N - Nábytkový interiér a mobiliář</v>
      </c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9"/>
      <c r="R119" s="40"/>
    </row>
    <row r="120" spans="2:18" s="1" customFormat="1" ht="6.7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18" s="1" customFormat="1" ht="18" customHeight="1">
      <c r="B121" s="38"/>
      <c r="C121" s="33" t="s">
        <v>44</v>
      </c>
      <c r="D121" s="39"/>
      <c r="E121" s="39"/>
      <c r="F121" s="31" t="str">
        <f>F9</f>
        <v>Hloubětínská 55, Praha 14</v>
      </c>
      <c r="G121" s="39"/>
      <c r="H121" s="39"/>
      <c r="I121" s="39"/>
      <c r="J121" s="39"/>
      <c r="K121" s="33" t="s">
        <v>46</v>
      </c>
      <c r="L121" s="39"/>
      <c r="M121" s="388" t="str">
        <f>IF(O9="","",O9)</f>
        <v>18. 4. 2018</v>
      </c>
      <c r="N121" s="388"/>
      <c r="O121" s="388"/>
      <c r="P121" s="388"/>
      <c r="Q121" s="39"/>
      <c r="R121" s="40"/>
    </row>
    <row r="122" spans="2:18" s="1" customFormat="1" ht="6.75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18" s="1" customFormat="1" ht="15">
      <c r="B123" s="38"/>
      <c r="C123" s="33" t="s">
        <v>48</v>
      </c>
      <c r="D123" s="39"/>
      <c r="E123" s="39"/>
      <c r="F123" s="31" t="str">
        <f>E12</f>
        <v>Městská část Praha 14</v>
      </c>
      <c r="G123" s="39"/>
      <c r="H123" s="39"/>
      <c r="I123" s="39"/>
      <c r="J123" s="39"/>
      <c r="K123" s="33" t="s">
        <v>54</v>
      </c>
      <c r="L123" s="39"/>
      <c r="M123" s="365" t="str">
        <f>E18</f>
        <v>Ing. arch. Petr Synovec</v>
      </c>
      <c r="N123" s="365"/>
      <c r="O123" s="365"/>
      <c r="P123" s="365"/>
      <c r="Q123" s="365"/>
      <c r="R123" s="40"/>
    </row>
    <row r="124" spans="2:18" s="1" customFormat="1" ht="14.25" customHeight="1">
      <c r="B124" s="38"/>
      <c r="C124" s="33" t="s">
        <v>52</v>
      </c>
      <c r="D124" s="39"/>
      <c r="E124" s="39"/>
      <c r="F124" s="31" t="str">
        <f>IF(E15="","",E15)</f>
        <v>Vyplň údaj</v>
      </c>
      <c r="G124" s="39"/>
      <c r="H124" s="39"/>
      <c r="I124" s="39"/>
      <c r="J124" s="39"/>
      <c r="K124" s="33" t="s">
        <v>57</v>
      </c>
      <c r="L124" s="39"/>
      <c r="M124" s="365" t="str">
        <f>E21</f>
        <v>Ing. Rostislav Živný</v>
      </c>
      <c r="N124" s="365"/>
      <c r="O124" s="365"/>
      <c r="P124" s="365"/>
      <c r="Q124" s="365"/>
      <c r="R124" s="40"/>
    </row>
    <row r="125" spans="2:18" s="1" customFormat="1" ht="9.75" customHeight="1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40"/>
    </row>
    <row r="126" spans="2:27" s="8" customFormat="1" ht="29.25" customHeight="1">
      <c r="B126" s="142"/>
      <c r="C126" s="143" t="s">
        <v>167</v>
      </c>
      <c r="D126" s="144" t="s">
        <v>168</v>
      </c>
      <c r="E126" s="144" t="s">
        <v>81</v>
      </c>
      <c r="F126" s="403" t="s">
        <v>169</v>
      </c>
      <c r="G126" s="403"/>
      <c r="H126" s="403"/>
      <c r="I126" s="403"/>
      <c r="J126" s="144" t="s">
        <v>170</v>
      </c>
      <c r="K126" s="144" t="s">
        <v>171</v>
      </c>
      <c r="L126" s="403" t="s">
        <v>172</v>
      </c>
      <c r="M126" s="403"/>
      <c r="N126" s="403" t="s">
        <v>148</v>
      </c>
      <c r="O126" s="403"/>
      <c r="P126" s="403"/>
      <c r="Q126" s="404"/>
      <c r="R126" s="145"/>
      <c r="T126" s="78" t="s">
        <v>173</v>
      </c>
      <c r="U126" s="79" t="s">
        <v>63</v>
      </c>
      <c r="V126" s="79" t="s">
        <v>174</v>
      </c>
      <c r="W126" s="79" t="s">
        <v>175</v>
      </c>
      <c r="X126" s="79" t="s">
        <v>176</v>
      </c>
      <c r="Y126" s="79" t="s">
        <v>177</v>
      </c>
      <c r="Z126" s="79" t="s">
        <v>178</v>
      </c>
      <c r="AA126" s="80" t="s">
        <v>179</v>
      </c>
    </row>
    <row r="127" spans="2:63" s="1" customFormat="1" ht="29.25" customHeight="1">
      <c r="B127" s="38"/>
      <c r="C127" s="82" t="s">
        <v>145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26">
        <f>BK127</f>
        <v>0</v>
      </c>
      <c r="O127" s="427"/>
      <c r="P127" s="427"/>
      <c r="Q127" s="427"/>
      <c r="R127" s="40"/>
      <c r="T127" s="81"/>
      <c r="U127" s="54"/>
      <c r="V127" s="54"/>
      <c r="W127" s="146">
        <f>W128+W236</f>
        <v>0</v>
      </c>
      <c r="X127" s="54"/>
      <c r="Y127" s="146">
        <f>Y128+Y236</f>
        <v>0</v>
      </c>
      <c r="Z127" s="54"/>
      <c r="AA127" s="147">
        <f>AA128+AA236</f>
        <v>0</v>
      </c>
      <c r="AT127" s="22" t="s">
        <v>98</v>
      </c>
      <c r="AU127" s="22" t="s">
        <v>150</v>
      </c>
      <c r="BK127" s="148">
        <f>BK128+BK236</f>
        <v>0</v>
      </c>
    </row>
    <row r="128" spans="2:63" s="9" customFormat="1" ht="36.75" customHeight="1">
      <c r="B128" s="149"/>
      <c r="C128" s="150"/>
      <c r="D128" s="151" t="s">
        <v>310</v>
      </c>
      <c r="E128" s="151"/>
      <c r="F128" s="151"/>
      <c r="G128" s="151"/>
      <c r="H128" s="151"/>
      <c r="I128" s="151"/>
      <c r="J128" s="151"/>
      <c r="K128" s="151"/>
      <c r="L128" s="151"/>
      <c r="M128" s="151"/>
      <c r="N128" s="428">
        <f>BK128</f>
        <v>0</v>
      </c>
      <c r="O128" s="397"/>
      <c r="P128" s="397"/>
      <c r="Q128" s="397"/>
      <c r="R128" s="152"/>
      <c r="T128" s="153"/>
      <c r="U128" s="150"/>
      <c r="V128" s="150"/>
      <c r="W128" s="154">
        <f>W129+W135+W140+W144+W153+W156+W158+W178+W216+W223+W232</f>
        <v>0</v>
      </c>
      <c r="X128" s="150"/>
      <c r="Y128" s="154">
        <f>Y129+Y135+Y140+Y144+Y153+Y156+Y158+Y178+Y216+Y223+Y232</f>
        <v>0</v>
      </c>
      <c r="Z128" s="150"/>
      <c r="AA128" s="155">
        <f>AA129+AA135+AA140+AA144+AA153+AA156+AA158+AA178+AA216+AA223+AA232</f>
        <v>0</v>
      </c>
      <c r="AR128" s="156" t="s">
        <v>240</v>
      </c>
      <c r="AT128" s="157" t="s">
        <v>98</v>
      </c>
      <c r="AU128" s="157" t="s">
        <v>99</v>
      </c>
      <c r="AY128" s="156" t="s">
        <v>180</v>
      </c>
      <c r="BK128" s="158">
        <f>BK129+BK135+BK140+BK144+BK153+BK156+BK158+BK178+BK216+BK223+BK232</f>
        <v>0</v>
      </c>
    </row>
    <row r="129" spans="2:63" s="9" customFormat="1" ht="19.5" customHeight="1">
      <c r="B129" s="149"/>
      <c r="C129" s="150"/>
      <c r="D129" s="159" t="s">
        <v>311</v>
      </c>
      <c r="E129" s="159"/>
      <c r="F129" s="159"/>
      <c r="G129" s="159"/>
      <c r="H129" s="159"/>
      <c r="I129" s="159"/>
      <c r="J129" s="159"/>
      <c r="K129" s="159"/>
      <c r="L129" s="159"/>
      <c r="M129" s="159"/>
      <c r="N129" s="429">
        <f>BK129</f>
        <v>0</v>
      </c>
      <c r="O129" s="430"/>
      <c r="P129" s="430"/>
      <c r="Q129" s="430"/>
      <c r="R129" s="152"/>
      <c r="T129" s="153"/>
      <c r="U129" s="150"/>
      <c r="V129" s="150"/>
      <c r="W129" s="154">
        <f>SUM(W130:W134)</f>
        <v>0</v>
      </c>
      <c r="X129" s="150"/>
      <c r="Y129" s="154">
        <f>SUM(Y130:Y134)</f>
        <v>0</v>
      </c>
      <c r="Z129" s="150"/>
      <c r="AA129" s="155">
        <f>SUM(AA130:AA134)</f>
        <v>0</v>
      </c>
      <c r="AR129" s="156" t="s">
        <v>240</v>
      </c>
      <c r="AT129" s="157" t="s">
        <v>98</v>
      </c>
      <c r="AU129" s="157" t="s">
        <v>107</v>
      </c>
      <c r="AY129" s="156" t="s">
        <v>180</v>
      </c>
      <c r="BK129" s="158">
        <f>SUM(BK130:BK134)</f>
        <v>0</v>
      </c>
    </row>
    <row r="130" spans="2:65" s="1" customFormat="1" ht="51" customHeight="1">
      <c r="B130" s="131"/>
      <c r="C130" s="175" t="s">
        <v>107</v>
      </c>
      <c r="D130" s="175" t="s">
        <v>194</v>
      </c>
      <c r="E130" s="176" t="s">
        <v>324</v>
      </c>
      <c r="F130" s="410" t="s">
        <v>325</v>
      </c>
      <c r="G130" s="410"/>
      <c r="H130" s="410"/>
      <c r="I130" s="410"/>
      <c r="J130" s="177" t="s">
        <v>183</v>
      </c>
      <c r="K130" s="178">
        <v>3</v>
      </c>
      <c r="L130" s="411">
        <v>0</v>
      </c>
      <c r="M130" s="411"/>
      <c r="N130" s="412">
        <f>ROUND(L130*K130,2)</f>
        <v>0</v>
      </c>
      <c r="O130" s="407"/>
      <c r="P130" s="407"/>
      <c r="Q130" s="407"/>
      <c r="R130" s="134"/>
      <c r="T130" s="164" t="s">
        <v>26</v>
      </c>
      <c r="U130" s="47" t="s">
        <v>64</v>
      </c>
      <c r="V130" s="39"/>
      <c r="W130" s="165">
        <f>V130*K130</f>
        <v>0</v>
      </c>
      <c r="X130" s="165">
        <v>0</v>
      </c>
      <c r="Y130" s="165">
        <f>X130*K130</f>
        <v>0</v>
      </c>
      <c r="Z130" s="165">
        <v>0</v>
      </c>
      <c r="AA130" s="166">
        <f>Z130*K130</f>
        <v>0</v>
      </c>
      <c r="AR130" s="22" t="s">
        <v>326</v>
      </c>
      <c r="AT130" s="22" t="s">
        <v>194</v>
      </c>
      <c r="AU130" s="22" t="s">
        <v>141</v>
      </c>
      <c r="AY130" s="22" t="s">
        <v>180</v>
      </c>
      <c r="BE130" s="108">
        <f>IF(U130="základní",N130,0)</f>
        <v>0</v>
      </c>
      <c r="BF130" s="108">
        <f>IF(U130="snížená",N130,0)</f>
        <v>0</v>
      </c>
      <c r="BG130" s="108">
        <f>IF(U130="zákl. přenesená",N130,0)</f>
        <v>0</v>
      </c>
      <c r="BH130" s="108">
        <f>IF(U130="sníž. přenesená",N130,0)</f>
        <v>0</v>
      </c>
      <c r="BI130" s="108">
        <f>IF(U130="nulová",N130,0)</f>
        <v>0</v>
      </c>
      <c r="BJ130" s="22" t="s">
        <v>107</v>
      </c>
      <c r="BK130" s="108">
        <f>ROUND(L130*K130,2)</f>
        <v>0</v>
      </c>
      <c r="BL130" s="22" t="s">
        <v>327</v>
      </c>
      <c r="BM130" s="22" t="s">
        <v>328</v>
      </c>
    </row>
    <row r="131" spans="2:65" s="1" customFormat="1" ht="51" customHeight="1">
      <c r="B131" s="131"/>
      <c r="C131" s="175" t="s">
        <v>141</v>
      </c>
      <c r="D131" s="175" t="s">
        <v>194</v>
      </c>
      <c r="E131" s="176" t="s">
        <v>329</v>
      </c>
      <c r="F131" s="410" t="s">
        <v>330</v>
      </c>
      <c r="G131" s="410"/>
      <c r="H131" s="410"/>
      <c r="I131" s="410"/>
      <c r="J131" s="177" t="s">
        <v>183</v>
      </c>
      <c r="K131" s="178">
        <v>1</v>
      </c>
      <c r="L131" s="411">
        <v>0</v>
      </c>
      <c r="M131" s="411"/>
      <c r="N131" s="412">
        <f>ROUND(L131*K131,2)</f>
        <v>0</v>
      </c>
      <c r="O131" s="407"/>
      <c r="P131" s="407"/>
      <c r="Q131" s="407"/>
      <c r="R131" s="134"/>
      <c r="T131" s="164" t="s">
        <v>26</v>
      </c>
      <c r="U131" s="47" t="s">
        <v>64</v>
      </c>
      <c r="V131" s="39"/>
      <c r="W131" s="165">
        <f>V131*K131</f>
        <v>0</v>
      </c>
      <c r="X131" s="165">
        <v>0</v>
      </c>
      <c r="Y131" s="165">
        <f>X131*K131</f>
        <v>0</v>
      </c>
      <c r="Z131" s="165">
        <v>0</v>
      </c>
      <c r="AA131" s="166">
        <f>Z131*K131</f>
        <v>0</v>
      </c>
      <c r="AR131" s="22" t="s">
        <v>326</v>
      </c>
      <c r="AT131" s="22" t="s">
        <v>194</v>
      </c>
      <c r="AU131" s="22" t="s">
        <v>141</v>
      </c>
      <c r="AY131" s="22" t="s">
        <v>180</v>
      </c>
      <c r="BE131" s="108">
        <f>IF(U131="základní",N131,0)</f>
        <v>0</v>
      </c>
      <c r="BF131" s="108">
        <f>IF(U131="snížená",N131,0)</f>
        <v>0</v>
      </c>
      <c r="BG131" s="108">
        <f>IF(U131="zákl. přenesená",N131,0)</f>
        <v>0</v>
      </c>
      <c r="BH131" s="108">
        <f>IF(U131="sníž. přenesená",N131,0)</f>
        <v>0</v>
      </c>
      <c r="BI131" s="108">
        <f>IF(U131="nulová",N131,0)</f>
        <v>0</v>
      </c>
      <c r="BJ131" s="22" t="s">
        <v>107</v>
      </c>
      <c r="BK131" s="108">
        <f>ROUND(L131*K131,2)</f>
        <v>0</v>
      </c>
      <c r="BL131" s="22" t="s">
        <v>327</v>
      </c>
      <c r="BM131" s="22" t="s">
        <v>331</v>
      </c>
    </row>
    <row r="132" spans="2:65" s="1" customFormat="1" ht="16.5" customHeight="1">
      <c r="B132" s="131"/>
      <c r="C132" s="175" t="s">
        <v>240</v>
      </c>
      <c r="D132" s="175" t="s">
        <v>194</v>
      </c>
      <c r="E132" s="176" t="s">
        <v>332</v>
      </c>
      <c r="F132" s="410" t="s">
        <v>333</v>
      </c>
      <c r="G132" s="410"/>
      <c r="H132" s="410"/>
      <c r="I132" s="410"/>
      <c r="J132" s="177" t="s">
        <v>183</v>
      </c>
      <c r="K132" s="178">
        <v>10</v>
      </c>
      <c r="L132" s="411">
        <v>0</v>
      </c>
      <c r="M132" s="411"/>
      <c r="N132" s="412">
        <f>ROUND(L132*K132,2)</f>
        <v>0</v>
      </c>
      <c r="O132" s="407"/>
      <c r="P132" s="407"/>
      <c r="Q132" s="407"/>
      <c r="R132" s="134"/>
      <c r="T132" s="164" t="s">
        <v>26</v>
      </c>
      <c r="U132" s="47" t="s">
        <v>64</v>
      </c>
      <c r="V132" s="39"/>
      <c r="W132" s="165">
        <f>V132*K132</f>
        <v>0</v>
      </c>
      <c r="X132" s="165">
        <v>0</v>
      </c>
      <c r="Y132" s="165">
        <f>X132*K132</f>
        <v>0</v>
      </c>
      <c r="Z132" s="165">
        <v>0</v>
      </c>
      <c r="AA132" s="166">
        <f>Z132*K132</f>
        <v>0</v>
      </c>
      <c r="AR132" s="22" t="s">
        <v>326</v>
      </c>
      <c r="AT132" s="22" t="s">
        <v>194</v>
      </c>
      <c r="AU132" s="22" t="s">
        <v>141</v>
      </c>
      <c r="AY132" s="22" t="s">
        <v>180</v>
      </c>
      <c r="BE132" s="108">
        <f>IF(U132="základní",N132,0)</f>
        <v>0</v>
      </c>
      <c r="BF132" s="108">
        <f>IF(U132="snížená",N132,0)</f>
        <v>0</v>
      </c>
      <c r="BG132" s="108">
        <f>IF(U132="zákl. přenesená",N132,0)</f>
        <v>0</v>
      </c>
      <c r="BH132" s="108">
        <f>IF(U132="sníž. přenesená",N132,0)</f>
        <v>0</v>
      </c>
      <c r="BI132" s="108">
        <f>IF(U132="nulová",N132,0)</f>
        <v>0</v>
      </c>
      <c r="BJ132" s="22" t="s">
        <v>107</v>
      </c>
      <c r="BK132" s="108">
        <f>ROUND(L132*K132,2)</f>
        <v>0</v>
      </c>
      <c r="BL132" s="22" t="s">
        <v>327</v>
      </c>
      <c r="BM132" s="22" t="s">
        <v>334</v>
      </c>
    </row>
    <row r="133" spans="2:65" s="1" customFormat="1" ht="51" customHeight="1">
      <c r="B133" s="131"/>
      <c r="C133" s="175" t="s">
        <v>199</v>
      </c>
      <c r="D133" s="175" t="s">
        <v>194</v>
      </c>
      <c r="E133" s="176" t="s">
        <v>335</v>
      </c>
      <c r="F133" s="410" t="s">
        <v>336</v>
      </c>
      <c r="G133" s="410"/>
      <c r="H133" s="410"/>
      <c r="I133" s="410"/>
      <c r="J133" s="177" t="s">
        <v>183</v>
      </c>
      <c r="K133" s="178">
        <v>100</v>
      </c>
      <c r="L133" s="411">
        <v>0</v>
      </c>
      <c r="M133" s="411"/>
      <c r="N133" s="412">
        <f>ROUND(L133*K133,2)</f>
        <v>0</v>
      </c>
      <c r="O133" s="407"/>
      <c r="P133" s="407"/>
      <c r="Q133" s="407"/>
      <c r="R133" s="134"/>
      <c r="T133" s="164" t="s">
        <v>26</v>
      </c>
      <c r="U133" s="47" t="s">
        <v>64</v>
      </c>
      <c r="V133" s="39"/>
      <c r="W133" s="165">
        <f>V133*K133</f>
        <v>0</v>
      </c>
      <c r="X133" s="165">
        <v>0</v>
      </c>
      <c r="Y133" s="165">
        <f>X133*K133</f>
        <v>0</v>
      </c>
      <c r="Z133" s="165">
        <v>0</v>
      </c>
      <c r="AA133" s="166">
        <f>Z133*K133</f>
        <v>0</v>
      </c>
      <c r="AR133" s="22" t="s">
        <v>326</v>
      </c>
      <c r="AT133" s="22" t="s">
        <v>194</v>
      </c>
      <c r="AU133" s="22" t="s">
        <v>141</v>
      </c>
      <c r="AY133" s="22" t="s">
        <v>180</v>
      </c>
      <c r="BE133" s="108">
        <f>IF(U133="základní",N133,0)</f>
        <v>0</v>
      </c>
      <c r="BF133" s="108">
        <f>IF(U133="snížená",N133,0)</f>
        <v>0</v>
      </c>
      <c r="BG133" s="108">
        <f>IF(U133="zákl. přenesená",N133,0)</f>
        <v>0</v>
      </c>
      <c r="BH133" s="108">
        <f>IF(U133="sníž. přenesená",N133,0)</f>
        <v>0</v>
      </c>
      <c r="BI133" s="108">
        <f>IF(U133="nulová",N133,0)</f>
        <v>0</v>
      </c>
      <c r="BJ133" s="22" t="s">
        <v>107</v>
      </c>
      <c r="BK133" s="108">
        <f>ROUND(L133*K133,2)</f>
        <v>0</v>
      </c>
      <c r="BL133" s="22" t="s">
        <v>327</v>
      </c>
      <c r="BM133" s="22" t="s">
        <v>337</v>
      </c>
    </row>
    <row r="134" spans="2:65" s="1" customFormat="1" ht="51" customHeight="1">
      <c r="B134" s="131"/>
      <c r="C134" s="175" t="s">
        <v>219</v>
      </c>
      <c r="D134" s="175" t="s">
        <v>194</v>
      </c>
      <c r="E134" s="176" t="s">
        <v>338</v>
      </c>
      <c r="F134" s="410" t="s">
        <v>339</v>
      </c>
      <c r="G134" s="410"/>
      <c r="H134" s="410"/>
      <c r="I134" s="410"/>
      <c r="J134" s="177" t="s">
        <v>183</v>
      </c>
      <c r="K134" s="178">
        <v>1</v>
      </c>
      <c r="L134" s="411">
        <v>0</v>
      </c>
      <c r="M134" s="411"/>
      <c r="N134" s="412">
        <f>ROUND(L134*K134,2)</f>
        <v>0</v>
      </c>
      <c r="O134" s="407"/>
      <c r="P134" s="407"/>
      <c r="Q134" s="407"/>
      <c r="R134" s="134"/>
      <c r="T134" s="164" t="s">
        <v>26</v>
      </c>
      <c r="U134" s="47" t="s">
        <v>64</v>
      </c>
      <c r="V134" s="39"/>
      <c r="W134" s="165">
        <f>V134*K134</f>
        <v>0</v>
      </c>
      <c r="X134" s="165">
        <v>0</v>
      </c>
      <c r="Y134" s="165">
        <f>X134*K134</f>
        <v>0</v>
      </c>
      <c r="Z134" s="165">
        <v>0</v>
      </c>
      <c r="AA134" s="166">
        <f>Z134*K134</f>
        <v>0</v>
      </c>
      <c r="AR134" s="22" t="s">
        <v>326</v>
      </c>
      <c r="AT134" s="22" t="s">
        <v>194</v>
      </c>
      <c r="AU134" s="22" t="s">
        <v>141</v>
      </c>
      <c r="AY134" s="22" t="s">
        <v>180</v>
      </c>
      <c r="BE134" s="108">
        <f>IF(U134="základní",N134,0)</f>
        <v>0</v>
      </c>
      <c r="BF134" s="108">
        <f>IF(U134="snížená",N134,0)</f>
        <v>0</v>
      </c>
      <c r="BG134" s="108">
        <f>IF(U134="zákl. přenesená",N134,0)</f>
        <v>0</v>
      </c>
      <c r="BH134" s="108">
        <f>IF(U134="sníž. přenesená",N134,0)</f>
        <v>0</v>
      </c>
      <c r="BI134" s="108">
        <f>IF(U134="nulová",N134,0)</f>
        <v>0</v>
      </c>
      <c r="BJ134" s="22" t="s">
        <v>107</v>
      </c>
      <c r="BK134" s="108">
        <f>ROUND(L134*K134,2)</f>
        <v>0</v>
      </c>
      <c r="BL134" s="22" t="s">
        <v>327</v>
      </c>
      <c r="BM134" s="22" t="s">
        <v>340</v>
      </c>
    </row>
    <row r="135" spans="2:63" s="9" customFormat="1" ht="29.25" customHeight="1">
      <c r="B135" s="149"/>
      <c r="C135" s="150"/>
      <c r="D135" s="159" t="s">
        <v>312</v>
      </c>
      <c r="E135" s="159"/>
      <c r="F135" s="159"/>
      <c r="G135" s="159"/>
      <c r="H135" s="159"/>
      <c r="I135" s="159"/>
      <c r="J135" s="159"/>
      <c r="K135" s="159"/>
      <c r="L135" s="159"/>
      <c r="M135" s="159"/>
      <c r="N135" s="431">
        <f>BK135</f>
        <v>0</v>
      </c>
      <c r="O135" s="432"/>
      <c r="P135" s="432"/>
      <c r="Q135" s="432"/>
      <c r="R135" s="152"/>
      <c r="T135" s="153"/>
      <c r="U135" s="150"/>
      <c r="V135" s="150"/>
      <c r="W135" s="154">
        <f>SUM(W136:W139)</f>
        <v>0</v>
      </c>
      <c r="X135" s="150"/>
      <c r="Y135" s="154">
        <f>SUM(Y136:Y139)</f>
        <v>0</v>
      </c>
      <c r="Z135" s="150"/>
      <c r="AA135" s="155">
        <f>SUM(AA136:AA139)</f>
        <v>0</v>
      </c>
      <c r="AR135" s="156" t="s">
        <v>141</v>
      </c>
      <c r="AT135" s="157" t="s">
        <v>98</v>
      </c>
      <c r="AU135" s="157" t="s">
        <v>107</v>
      </c>
      <c r="AY135" s="156" t="s">
        <v>180</v>
      </c>
      <c r="BK135" s="158">
        <f>SUM(BK136:BK139)</f>
        <v>0</v>
      </c>
    </row>
    <row r="136" spans="2:65" s="1" customFormat="1" ht="16.5" customHeight="1">
      <c r="B136" s="131"/>
      <c r="C136" s="175" t="s">
        <v>244</v>
      </c>
      <c r="D136" s="175" t="s">
        <v>194</v>
      </c>
      <c r="E136" s="176" t="s">
        <v>341</v>
      </c>
      <c r="F136" s="410" t="s">
        <v>342</v>
      </c>
      <c r="G136" s="410"/>
      <c r="H136" s="410"/>
      <c r="I136" s="410"/>
      <c r="J136" s="177" t="s">
        <v>183</v>
      </c>
      <c r="K136" s="178">
        <v>1</v>
      </c>
      <c r="L136" s="411">
        <v>0</v>
      </c>
      <c r="M136" s="411"/>
      <c r="N136" s="412">
        <f>ROUND(L136*K136,2)</f>
        <v>0</v>
      </c>
      <c r="O136" s="407"/>
      <c r="P136" s="407"/>
      <c r="Q136" s="407"/>
      <c r="R136" s="134"/>
      <c r="T136" s="164" t="s">
        <v>26</v>
      </c>
      <c r="U136" s="47" t="s">
        <v>64</v>
      </c>
      <c r="V136" s="39"/>
      <c r="W136" s="165">
        <f>V136*K136</f>
        <v>0</v>
      </c>
      <c r="X136" s="165">
        <v>0</v>
      </c>
      <c r="Y136" s="165">
        <f>X136*K136</f>
        <v>0</v>
      </c>
      <c r="Z136" s="165">
        <v>0</v>
      </c>
      <c r="AA136" s="166">
        <f>Z136*K136</f>
        <v>0</v>
      </c>
      <c r="AR136" s="22" t="s">
        <v>195</v>
      </c>
      <c r="AT136" s="22" t="s">
        <v>194</v>
      </c>
      <c r="AU136" s="22" t="s">
        <v>141</v>
      </c>
      <c r="AY136" s="22" t="s">
        <v>180</v>
      </c>
      <c r="BE136" s="108">
        <f>IF(U136="základní",N136,0)</f>
        <v>0</v>
      </c>
      <c r="BF136" s="108">
        <f>IF(U136="snížená",N136,0)</f>
        <v>0</v>
      </c>
      <c r="BG136" s="108">
        <f>IF(U136="zákl. přenesená",N136,0)</f>
        <v>0</v>
      </c>
      <c r="BH136" s="108">
        <f>IF(U136="sníž. přenesená",N136,0)</f>
        <v>0</v>
      </c>
      <c r="BI136" s="108">
        <f>IF(U136="nulová",N136,0)</f>
        <v>0</v>
      </c>
      <c r="BJ136" s="22" t="s">
        <v>107</v>
      </c>
      <c r="BK136" s="108">
        <f>ROUND(L136*K136,2)</f>
        <v>0</v>
      </c>
      <c r="BL136" s="22" t="s">
        <v>184</v>
      </c>
      <c r="BM136" s="22" t="s">
        <v>343</v>
      </c>
    </row>
    <row r="137" spans="2:65" s="1" customFormat="1" ht="51" customHeight="1">
      <c r="B137" s="131"/>
      <c r="C137" s="175" t="s">
        <v>254</v>
      </c>
      <c r="D137" s="175" t="s">
        <v>194</v>
      </c>
      <c r="E137" s="176" t="s">
        <v>344</v>
      </c>
      <c r="F137" s="410" t="s">
        <v>345</v>
      </c>
      <c r="G137" s="410"/>
      <c r="H137" s="410"/>
      <c r="I137" s="410"/>
      <c r="J137" s="177" t="s">
        <v>183</v>
      </c>
      <c r="K137" s="178">
        <v>1</v>
      </c>
      <c r="L137" s="411">
        <v>0</v>
      </c>
      <c r="M137" s="411"/>
      <c r="N137" s="412">
        <f>ROUND(L137*K137,2)</f>
        <v>0</v>
      </c>
      <c r="O137" s="407"/>
      <c r="P137" s="407"/>
      <c r="Q137" s="407"/>
      <c r="R137" s="134"/>
      <c r="T137" s="164" t="s">
        <v>26</v>
      </c>
      <c r="U137" s="47" t="s">
        <v>64</v>
      </c>
      <c r="V137" s="39"/>
      <c r="W137" s="165">
        <f>V137*K137</f>
        <v>0</v>
      </c>
      <c r="X137" s="165">
        <v>0</v>
      </c>
      <c r="Y137" s="165">
        <f>X137*K137</f>
        <v>0</v>
      </c>
      <c r="Z137" s="165">
        <v>0</v>
      </c>
      <c r="AA137" s="166">
        <f>Z137*K137</f>
        <v>0</v>
      </c>
      <c r="AR137" s="22" t="s">
        <v>195</v>
      </c>
      <c r="AT137" s="22" t="s">
        <v>194</v>
      </c>
      <c r="AU137" s="22" t="s">
        <v>141</v>
      </c>
      <c r="AY137" s="22" t="s">
        <v>180</v>
      </c>
      <c r="BE137" s="108">
        <f>IF(U137="základní",N137,0)</f>
        <v>0</v>
      </c>
      <c r="BF137" s="108">
        <f>IF(U137="snížená",N137,0)</f>
        <v>0</v>
      </c>
      <c r="BG137" s="108">
        <f>IF(U137="zákl. přenesená",N137,0)</f>
        <v>0</v>
      </c>
      <c r="BH137" s="108">
        <f>IF(U137="sníž. přenesená",N137,0)</f>
        <v>0</v>
      </c>
      <c r="BI137" s="108">
        <f>IF(U137="nulová",N137,0)</f>
        <v>0</v>
      </c>
      <c r="BJ137" s="22" t="s">
        <v>107</v>
      </c>
      <c r="BK137" s="108">
        <f>ROUND(L137*K137,2)</f>
        <v>0</v>
      </c>
      <c r="BL137" s="22" t="s">
        <v>184</v>
      </c>
      <c r="BM137" s="22" t="s">
        <v>346</v>
      </c>
    </row>
    <row r="138" spans="2:65" s="1" customFormat="1" ht="89.25" customHeight="1">
      <c r="B138" s="131"/>
      <c r="C138" s="175" t="s">
        <v>246</v>
      </c>
      <c r="D138" s="175" t="s">
        <v>194</v>
      </c>
      <c r="E138" s="176" t="s">
        <v>347</v>
      </c>
      <c r="F138" s="410" t="s">
        <v>348</v>
      </c>
      <c r="G138" s="410"/>
      <c r="H138" s="410"/>
      <c r="I138" s="410"/>
      <c r="J138" s="177" t="s">
        <v>183</v>
      </c>
      <c r="K138" s="178">
        <v>3</v>
      </c>
      <c r="L138" s="411">
        <v>0</v>
      </c>
      <c r="M138" s="411"/>
      <c r="N138" s="412">
        <f>ROUND(L138*K138,2)</f>
        <v>0</v>
      </c>
      <c r="O138" s="407"/>
      <c r="P138" s="407"/>
      <c r="Q138" s="407"/>
      <c r="R138" s="134"/>
      <c r="T138" s="164" t="s">
        <v>26</v>
      </c>
      <c r="U138" s="47" t="s">
        <v>64</v>
      </c>
      <c r="V138" s="39"/>
      <c r="W138" s="165">
        <f>V138*K138</f>
        <v>0</v>
      </c>
      <c r="X138" s="165">
        <v>0</v>
      </c>
      <c r="Y138" s="165">
        <f>X138*K138</f>
        <v>0</v>
      </c>
      <c r="Z138" s="165">
        <v>0</v>
      </c>
      <c r="AA138" s="166">
        <f>Z138*K138</f>
        <v>0</v>
      </c>
      <c r="AR138" s="22" t="s">
        <v>195</v>
      </c>
      <c r="AT138" s="22" t="s">
        <v>194</v>
      </c>
      <c r="AU138" s="22" t="s">
        <v>141</v>
      </c>
      <c r="AY138" s="22" t="s">
        <v>180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22" t="s">
        <v>107</v>
      </c>
      <c r="BK138" s="108">
        <f>ROUND(L138*K138,2)</f>
        <v>0</v>
      </c>
      <c r="BL138" s="22" t="s">
        <v>184</v>
      </c>
      <c r="BM138" s="22" t="s">
        <v>349</v>
      </c>
    </row>
    <row r="139" spans="2:65" s="1" customFormat="1" ht="63.75" customHeight="1">
      <c r="B139" s="131"/>
      <c r="C139" s="175" t="s">
        <v>248</v>
      </c>
      <c r="D139" s="175" t="s">
        <v>194</v>
      </c>
      <c r="E139" s="176" t="s">
        <v>350</v>
      </c>
      <c r="F139" s="410" t="s">
        <v>351</v>
      </c>
      <c r="G139" s="410"/>
      <c r="H139" s="410"/>
      <c r="I139" s="410"/>
      <c r="J139" s="177" t="s">
        <v>183</v>
      </c>
      <c r="K139" s="178">
        <v>1</v>
      </c>
      <c r="L139" s="411">
        <v>0</v>
      </c>
      <c r="M139" s="411"/>
      <c r="N139" s="412">
        <f>ROUND(L139*K139,2)</f>
        <v>0</v>
      </c>
      <c r="O139" s="407"/>
      <c r="P139" s="407"/>
      <c r="Q139" s="407"/>
      <c r="R139" s="134"/>
      <c r="T139" s="164" t="s">
        <v>26</v>
      </c>
      <c r="U139" s="47" t="s">
        <v>64</v>
      </c>
      <c r="V139" s="39"/>
      <c r="W139" s="165">
        <f>V139*K139</f>
        <v>0</v>
      </c>
      <c r="X139" s="165">
        <v>0</v>
      </c>
      <c r="Y139" s="165">
        <f>X139*K139</f>
        <v>0</v>
      </c>
      <c r="Z139" s="165">
        <v>0</v>
      </c>
      <c r="AA139" s="166">
        <f>Z139*K139</f>
        <v>0</v>
      </c>
      <c r="AR139" s="22" t="s">
        <v>195</v>
      </c>
      <c r="AT139" s="22" t="s">
        <v>194</v>
      </c>
      <c r="AU139" s="22" t="s">
        <v>141</v>
      </c>
      <c r="AY139" s="22" t="s">
        <v>180</v>
      </c>
      <c r="BE139" s="108">
        <f>IF(U139="základní",N139,0)</f>
        <v>0</v>
      </c>
      <c r="BF139" s="108">
        <f>IF(U139="snížená",N139,0)</f>
        <v>0</v>
      </c>
      <c r="BG139" s="108">
        <f>IF(U139="zákl. přenesená",N139,0)</f>
        <v>0</v>
      </c>
      <c r="BH139" s="108">
        <f>IF(U139="sníž. přenesená",N139,0)</f>
        <v>0</v>
      </c>
      <c r="BI139" s="108">
        <f>IF(U139="nulová",N139,0)</f>
        <v>0</v>
      </c>
      <c r="BJ139" s="22" t="s">
        <v>107</v>
      </c>
      <c r="BK139" s="108">
        <f>ROUND(L139*K139,2)</f>
        <v>0</v>
      </c>
      <c r="BL139" s="22" t="s">
        <v>184</v>
      </c>
      <c r="BM139" s="22" t="s">
        <v>352</v>
      </c>
    </row>
    <row r="140" spans="2:63" s="9" customFormat="1" ht="29.25" customHeight="1">
      <c r="B140" s="149"/>
      <c r="C140" s="150"/>
      <c r="D140" s="159" t="s">
        <v>313</v>
      </c>
      <c r="E140" s="159"/>
      <c r="F140" s="159"/>
      <c r="G140" s="159"/>
      <c r="H140" s="159"/>
      <c r="I140" s="159"/>
      <c r="J140" s="159"/>
      <c r="K140" s="159"/>
      <c r="L140" s="159"/>
      <c r="M140" s="159"/>
      <c r="N140" s="431">
        <f>BK140</f>
        <v>0</v>
      </c>
      <c r="O140" s="432"/>
      <c r="P140" s="432"/>
      <c r="Q140" s="432"/>
      <c r="R140" s="152"/>
      <c r="T140" s="153"/>
      <c r="U140" s="150"/>
      <c r="V140" s="150"/>
      <c r="W140" s="154">
        <f>SUM(W141:W143)</f>
        <v>0</v>
      </c>
      <c r="X140" s="150"/>
      <c r="Y140" s="154">
        <f>SUM(Y141:Y143)</f>
        <v>0</v>
      </c>
      <c r="Z140" s="150"/>
      <c r="AA140" s="155">
        <f>SUM(AA141:AA143)</f>
        <v>0</v>
      </c>
      <c r="AR140" s="156" t="s">
        <v>240</v>
      </c>
      <c r="AT140" s="157" t="s">
        <v>98</v>
      </c>
      <c r="AU140" s="157" t="s">
        <v>107</v>
      </c>
      <c r="AY140" s="156" t="s">
        <v>180</v>
      </c>
      <c r="BK140" s="158">
        <f>SUM(BK141:BK143)</f>
        <v>0</v>
      </c>
    </row>
    <row r="141" spans="2:65" s="1" customFormat="1" ht="38.25" customHeight="1">
      <c r="B141" s="131"/>
      <c r="C141" s="175" t="s">
        <v>197</v>
      </c>
      <c r="D141" s="175" t="s">
        <v>194</v>
      </c>
      <c r="E141" s="176" t="s">
        <v>353</v>
      </c>
      <c r="F141" s="410" t="s">
        <v>354</v>
      </c>
      <c r="G141" s="410"/>
      <c r="H141" s="410"/>
      <c r="I141" s="410"/>
      <c r="J141" s="177" t="s">
        <v>183</v>
      </c>
      <c r="K141" s="178">
        <v>1</v>
      </c>
      <c r="L141" s="411">
        <v>0</v>
      </c>
      <c r="M141" s="411"/>
      <c r="N141" s="412">
        <f>ROUND(L141*K141,2)</f>
        <v>0</v>
      </c>
      <c r="O141" s="407"/>
      <c r="P141" s="407"/>
      <c r="Q141" s="407"/>
      <c r="R141" s="134"/>
      <c r="T141" s="164" t="s">
        <v>26</v>
      </c>
      <c r="U141" s="47" t="s">
        <v>64</v>
      </c>
      <c r="V141" s="39"/>
      <c r="W141" s="165">
        <f>V141*K141</f>
        <v>0</v>
      </c>
      <c r="X141" s="165">
        <v>0</v>
      </c>
      <c r="Y141" s="165">
        <f>X141*K141</f>
        <v>0</v>
      </c>
      <c r="Z141" s="165">
        <v>0</v>
      </c>
      <c r="AA141" s="166">
        <f>Z141*K141</f>
        <v>0</v>
      </c>
      <c r="AR141" s="22" t="s">
        <v>326</v>
      </c>
      <c r="AT141" s="22" t="s">
        <v>194</v>
      </c>
      <c r="AU141" s="22" t="s">
        <v>141</v>
      </c>
      <c r="AY141" s="22" t="s">
        <v>180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22" t="s">
        <v>107</v>
      </c>
      <c r="BK141" s="108">
        <f>ROUND(L141*K141,2)</f>
        <v>0</v>
      </c>
      <c r="BL141" s="22" t="s">
        <v>327</v>
      </c>
      <c r="BM141" s="22" t="s">
        <v>355</v>
      </c>
    </row>
    <row r="142" spans="2:65" s="1" customFormat="1" ht="16.5" customHeight="1">
      <c r="B142" s="131"/>
      <c r="C142" s="175" t="s">
        <v>200</v>
      </c>
      <c r="D142" s="175" t="s">
        <v>194</v>
      </c>
      <c r="E142" s="176" t="s">
        <v>356</v>
      </c>
      <c r="F142" s="410" t="s">
        <v>357</v>
      </c>
      <c r="G142" s="410"/>
      <c r="H142" s="410"/>
      <c r="I142" s="410"/>
      <c r="J142" s="177" t="s">
        <v>183</v>
      </c>
      <c r="K142" s="178">
        <v>1</v>
      </c>
      <c r="L142" s="411">
        <v>0</v>
      </c>
      <c r="M142" s="411"/>
      <c r="N142" s="412">
        <f>ROUND(L142*K142,2)</f>
        <v>0</v>
      </c>
      <c r="O142" s="407"/>
      <c r="P142" s="407"/>
      <c r="Q142" s="407"/>
      <c r="R142" s="134"/>
      <c r="T142" s="164" t="s">
        <v>26</v>
      </c>
      <c r="U142" s="47" t="s">
        <v>64</v>
      </c>
      <c r="V142" s="39"/>
      <c r="W142" s="165">
        <f>V142*K142</f>
        <v>0</v>
      </c>
      <c r="X142" s="165">
        <v>0</v>
      </c>
      <c r="Y142" s="165">
        <f>X142*K142</f>
        <v>0</v>
      </c>
      <c r="Z142" s="165">
        <v>0</v>
      </c>
      <c r="AA142" s="166">
        <f>Z142*K142</f>
        <v>0</v>
      </c>
      <c r="AR142" s="22" t="s">
        <v>326</v>
      </c>
      <c r="AT142" s="22" t="s">
        <v>194</v>
      </c>
      <c r="AU142" s="22" t="s">
        <v>141</v>
      </c>
      <c r="AY142" s="22" t="s">
        <v>180</v>
      </c>
      <c r="BE142" s="108">
        <f>IF(U142="základní",N142,0)</f>
        <v>0</v>
      </c>
      <c r="BF142" s="108">
        <f>IF(U142="snížená",N142,0)</f>
        <v>0</v>
      </c>
      <c r="BG142" s="108">
        <f>IF(U142="zákl. přenesená",N142,0)</f>
        <v>0</v>
      </c>
      <c r="BH142" s="108">
        <f>IF(U142="sníž. přenesená",N142,0)</f>
        <v>0</v>
      </c>
      <c r="BI142" s="108">
        <f>IF(U142="nulová",N142,0)</f>
        <v>0</v>
      </c>
      <c r="BJ142" s="22" t="s">
        <v>107</v>
      </c>
      <c r="BK142" s="108">
        <f>ROUND(L142*K142,2)</f>
        <v>0</v>
      </c>
      <c r="BL142" s="22" t="s">
        <v>327</v>
      </c>
      <c r="BM142" s="22" t="s">
        <v>358</v>
      </c>
    </row>
    <row r="143" spans="2:65" s="1" customFormat="1" ht="16.5" customHeight="1">
      <c r="B143" s="131"/>
      <c r="C143" s="175" t="s">
        <v>202</v>
      </c>
      <c r="D143" s="175" t="s">
        <v>194</v>
      </c>
      <c r="E143" s="176" t="s">
        <v>359</v>
      </c>
      <c r="F143" s="410" t="s">
        <v>360</v>
      </c>
      <c r="G143" s="410"/>
      <c r="H143" s="410"/>
      <c r="I143" s="410"/>
      <c r="J143" s="177" t="s">
        <v>183</v>
      </c>
      <c r="K143" s="178">
        <v>1</v>
      </c>
      <c r="L143" s="411">
        <v>0</v>
      </c>
      <c r="M143" s="411"/>
      <c r="N143" s="412">
        <f>ROUND(L143*K143,2)</f>
        <v>0</v>
      </c>
      <c r="O143" s="407"/>
      <c r="P143" s="407"/>
      <c r="Q143" s="407"/>
      <c r="R143" s="134"/>
      <c r="T143" s="164" t="s">
        <v>26</v>
      </c>
      <c r="U143" s="47" t="s">
        <v>64</v>
      </c>
      <c r="V143" s="39"/>
      <c r="W143" s="165">
        <f>V143*K143</f>
        <v>0</v>
      </c>
      <c r="X143" s="165">
        <v>0</v>
      </c>
      <c r="Y143" s="165">
        <f>X143*K143</f>
        <v>0</v>
      </c>
      <c r="Z143" s="165">
        <v>0</v>
      </c>
      <c r="AA143" s="166">
        <f>Z143*K143</f>
        <v>0</v>
      </c>
      <c r="AR143" s="22" t="s">
        <v>326</v>
      </c>
      <c r="AT143" s="22" t="s">
        <v>194</v>
      </c>
      <c r="AU143" s="22" t="s">
        <v>141</v>
      </c>
      <c r="AY143" s="22" t="s">
        <v>180</v>
      </c>
      <c r="BE143" s="108">
        <f>IF(U143="základní",N143,0)</f>
        <v>0</v>
      </c>
      <c r="BF143" s="108">
        <f>IF(U143="snížená",N143,0)</f>
        <v>0</v>
      </c>
      <c r="BG143" s="108">
        <f>IF(U143="zákl. přenesená",N143,0)</f>
        <v>0</v>
      </c>
      <c r="BH143" s="108">
        <f>IF(U143="sníž. přenesená",N143,0)</f>
        <v>0</v>
      </c>
      <c r="BI143" s="108">
        <f>IF(U143="nulová",N143,0)</f>
        <v>0</v>
      </c>
      <c r="BJ143" s="22" t="s">
        <v>107</v>
      </c>
      <c r="BK143" s="108">
        <f>ROUND(L143*K143,2)</f>
        <v>0</v>
      </c>
      <c r="BL143" s="22" t="s">
        <v>327</v>
      </c>
      <c r="BM143" s="22" t="s">
        <v>361</v>
      </c>
    </row>
    <row r="144" spans="2:63" s="9" customFormat="1" ht="29.25" customHeight="1">
      <c r="B144" s="149"/>
      <c r="C144" s="150"/>
      <c r="D144" s="159" t="s">
        <v>314</v>
      </c>
      <c r="E144" s="159"/>
      <c r="F144" s="159"/>
      <c r="G144" s="159"/>
      <c r="H144" s="159"/>
      <c r="I144" s="159"/>
      <c r="J144" s="159"/>
      <c r="K144" s="159"/>
      <c r="L144" s="159"/>
      <c r="M144" s="159"/>
      <c r="N144" s="431">
        <f>BK144</f>
        <v>0</v>
      </c>
      <c r="O144" s="432"/>
      <c r="P144" s="432"/>
      <c r="Q144" s="432"/>
      <c r="R144" s="152"/>
      <c r="T144" s="153"/>
      <c r="U144" s="150"/>
      <c r="V144" s="150"/>
      <c r="W144" s="154">
        <f>SUM(W145:W152)</f>
        <v>0</v>
      </c>
      <c r="X144" s="150"/>
      <c r="Y144" s="154">
        <f>SUM(Y145:Y152)</f>
        <v>0</v>
      </c>
      <c r="Z144" s="150"/>
      <c r="AA144" s="155">
        <f>SUM(AA145:AA152)</f>
        <v>0</v>
      </c>
      <c r="AR144" s="156" t="s">
        <v>240</v>
      </c>
      <c r="AT144" s="157" t="s">
        <v>98</v>
      </c>
      <c r="AU144" s="157" t="s">
        <v>107</v>
      </c>
      <c r="AY144" s="156" t="s">
        <v>180</v>
      </c>
      <c r="BK144" s="158">
        <f>SUM(BK145:BK152)</f>
        <v>0</v>
      </c>
    </row>
    <row r="145" spans="2:65" s="1" customFormat="1" ht="16.5" customHeight="1">
      <c r="B145" s="131"/>
      <c r="C145" s="175" t="s">
        <v>204</v>
      </c>
      <c r="D145" s="175" t="s">
        <v>194</v>
      </c>
      <c r="E145" s="176" t="s">
        <v>362</v>
      </c>
      <c r="F145" s="410" t="s">
        <v>363</v>
      </c>
      <c r="G145" s="410"/>
      <c r="H145" s="410"/>
      <c r="I145" s="410"/>
      <c r="J145" s="177" t="s">
        <v>183</v>
      </c>
      <c r="K145" s="178">
        <v>1</v>
      </c>
      <c r="L145" s="411">
        <v>0</v>
      </c>
      <c r="M145" s="411"/>
      <c r="N145" s="412">
        <f aca="true" t="shared" si="5" ref="N145:N152">ROUND(L145*K145,2)</f>
        <v>0</v>
      </c>
      <c r="O145" s="407"/>
      <c r="P145" s="407"/>
      <c r="Q145" s="407"/>
      <c r="R145" s="134"/>
      <c r="T145" s="164" t="s">
        <v>26</v>
      </c>
      <c r="U145" s="47" t="s">
        <v>64</v>
      </c>
      <c r="V145" s="39"/>
      <c r="W145" s="165">
        <f aca="true" t="shared" si="6" ref="W145:W152">V145*K145</f>
        <v>0</v>
      </c>
      <c r="X145" s="165">
        <v>0</v>
      </c>
      <c r="Y145" s="165">
        <f aca="true" t="shared" si="7" ref="Y145:Y152">X145*K145</f>
        <v>0</v>
      </c>
      <c r="Z145" s="165">
        <v>0</v>
      </c>
      <c r="AA145" s="166">
        <f aca="true" t="shared" si="8" ref="AA145:AA152">Z145*K145</f>
        <v>0</v>
      </c>
      <c r="AR145" s="22" t="s">
        <v>326</v>
      </c>
      <c r="AT145" s="22" t="s">
        <v>194</v>
      </c>
      <c r="AU145" s="22" t="s">
        <v>141</v>
      </c>
      <c r="AY145" s="22" t="s">
        <v>180</v>
      </c>
      <c r="BE145" s="108">
        <f aca="true" t="shared" si="9" ref="BE145:BE152">IF(U145="základní",N145,0)</f>
        <v>0</v>
      </c>
      <c r="BF145" s="108">
        <f aca="true" t="shared" si="10" ref="BF145:BF152">IF(U145="snížená",N145,0)</f>
        <v>0</v>
      </c>
      <c r="BG145" s="108">
        <f aca="true" t="shared" si="11" ref="BG145:BG152">IF(U145="zákl. přenesená",N145,0)</f>
        <v>0</v>
      </c>
      <c r="BH145" s="108">
        <f aca="true" t="shared" si="12" ref="BH145:BH152">IF(U145="sníž. přenesená",N145,0)</f>
        <v>0</v>
      </c>
      <c r="BI145" s="108">
        <f aca="true" t="shared" si="13" ref="BI145:BI152">IF(U145="nulová",N145,0)</f>
        <v>0</v>
      </c>
      <c r="BJ145" s="22" t="s">
        <v>107</v>
      </c>
      <c r="BK145" s="108">
        <f aca="true" t="shared" si="14" ref="BK145:BK152">ROUND(L145*K145,2)</f>
        <v>0</v>
      </c>
      <c r="BL145" s="22" t="s">
        <v>327</v>
      </c>
      <c r="BM145" s="22" t="s">
        <v>364</v>
      </c>
    </row>
    <row r="146" spans="2:65" s="1" customFormat="1" ht="16.5" customHeight="1">
      <c r="B146" s="131"/>
      <c r="C146" s="175" t="s">
        <v>216</v>
      </c>
      <c r="D146" s="175" t="s">
        <v>194</v>
      </c>
      <c r="E146" s="176" t="s">
        <v>365</v>
      </c>
      <c r="F146" s="410" t="s">
        <v>366</v>
      </c>
      <c r="G146" s="410"/>
      <c r="H146" s="410"/>
      <c r="I146" s="410"/>
      <c r="J146" s="177" t="s">
        <v>183</v>
      </c>
      <c r="K146" s="178">
        <v>1</v>
      </c>
      <c r="L146" s="411">
        <v>0</v>
      </c>
      <c r="M146" s="411"/>
      <c r="N146" s="412">
        <f t="shared" si="5"/>
        <v>0</v>
      </c>
      <c r="O146" s="407"/>
      <c r="P146" s="407"/>
      <c r="Q146" s="407"/>
      <c r="R146" s="134"/>
      <c r="T146" s="164" t="s">
        <v>26</v>
      </c>
      <c r="U146" s="47" t="s">
        <v>64</v>
      </c>
      <c r="V146" s="39"/>
      <c r="W146" s="165">
        <f t="shared" si="6"/>
        <v>0</v>
      </c>
      <c r="X146" s="165">
        <v>0</v>
      </c>
      <c r="Y146" s="165">
        <f t="shared" si="7"/>
        <v>0</v>
      </c>
      <c r="Z146" s="165">
        <v>0</v>
      </c>
      <c r="AA146" s="166">
        <f t="shared" si="8"/>
        <v>0</v>
      </c>
      <c r="AR146" s="22" t="s">
        <v>326</v>
      </c>
      <c r="AT146" s="22" t="s">
        <v>194</v>
      </c>
      <c r="AU146" s="22" t="s">
        <v>141</v>
      </c>
      <c r="AY146" s="22" t="s">
        <v>180</v>
      </c>
      <c r="BE146" s="108">
        <f t="shared" si="9"/>
        <v>0</v>
      </c>
      <c r="BF146" s="108">
        <f t="shared" si="10"/>
        <v>0</v>
      </c>
      <c r="BG146" s="108">
        <f t="shared" si="11"/>
        <v>0</v>
      </c>
      <c r="BH146" s="108">
        <f t="shared" si="12"/>
        <v>0</v>
      </c>
      <c r="BI146" s="108">
        <f t="shared" si="13"/>
        <v>0</v>
      </c>
      <c r="BJ146" s="22" t="s">
        <v>107</v>
      </c>
      <c r="BK146" s="108">
        <f t="shared" si="14"/>
        <v>0</v>
      </c>
      <c r="BL146" s="22" t="s">
        <v>327</v>
      </c>
      <c r="BM146" s="22" t="s">
        <v>367</v>
      </c>
    </row>
    <row r="147" spans="2:65" s="1" customFormat="1" ht="16.5" customHeight="1">
      <c r="B147" s="131"/>
      <c r="C147" s="175" t="s">
        <v>32</v>
      </c>
      <c r="D147" s="175" t="s">
        <v>194</v>
      </c>
      <c r="E147" s="176" t="s">
        <v>368</v>
      </c>
      <c r="F147" s="410" t="s">
        <v>369</v>
      </c>
      <c r="G147" s="410"/>
      <c r="H147" s="410"/>
      <c r="I147" s="410"/>
      <c r="J147" s="177" t="s">
        <v>183</v>
      </c>
      <c r="K147" s="178">
        <v>1</v>
      </c>
      <c r="L147" s="411">
        <v>0</v>
      </c>
      <c r="M147" s="411"/>
      <c r="N147" s="412">
        <f t="shared" si="5"/>
        <v>0</v>
      </c>
      <c r="O147" s="407"/>
      <c r="P147" s="407"/>
      <c r="Q147" s="407"/>
      <c r="R147" s="134"/>
      <c r="T147" s="164" t="s">
        <v>26</v>
      </c>
      <c r="U147" s="47" t="s">
        <v>64</v>
      </c>
      <c r="V147" s="39"/>
      <c r="W147" s="165">
        <f t="shared" si="6"/>
        <v>0</v>
      </c>
      <c r="X147" s="165">
        <v>0</v>
      </c>
      <c r="Y147" s="165">
        <f t="shared" si="7"/>
        <v>0</v>
      </c>
      <c r="Z147" s="165">
        <v>0</v>
      </c>
      <c r="AA147" s="166">
        <f t="shared" si="8"/>
        <v>0</v>
      </c>
      <c r="AR147" s="22" t="s">
        <v>326</v>
      </c>
      <c r="AT147" s="22" t="s">
        <v>194</v>
      </c>
      <c r="AU147" s="22" t="s">
        <v>141</v>
      </c>
      <c r="AY147" s="22" t="s">
        <v>180</v>
      </c>
      <c r="BE147" s="108">
        <f t="shared" si="9"/>
        <v>0</v>
      </c>
      <c r="BF147" s="108">
        <f t="shared" si="10"/>
        <v>0</v>
      </c>
      <c r="BG147" s="108">
        <f t="shared" si="11"/>
        <v>0</v>
      </c>
      <c r="BH147" s="108">
        <f t="shared" si="12"/>
        <v>0</v>
      </c>
      <c r="BI147" s="108">
        <f t="shared" si="13"/>
        <v>0</v>
      </c>
      <c r="BJ147" s="22" t="s">
        <v>107</v>
      </c>
      <c r="BK147" s="108">
        <f t="shared" si="14"/>
        <v>0</v>
      </c>
      <c r="BL147" s="22" t="s">
        <v>327</v>
      </c>
      <c r="BM147" s="22" t="s">
        <v>370</v>
      </c>
    </row>
    <row r="148" spans="2:65" s="1" customFormat="1" ht="25.5" customHeight="1">
      <c r="B148" s="131"/>
      <c r="C148" s="175" t="s">
        <v>184</v>
      </c>
      <c r="D148" s="175" t="s">
        <v>194</v>
      </c>
      <c r="E148" s="176" t="s">
        <v>371</v>
      </c>
      <c r="F148" s="410" t="s">
        <v>372</v>
      </c>
      <c r="G148" s="410"/>
      <c r="H148" s="410"/>
      <c r="I148" s="410"/>
      <c r="J148" s="177" t="s">
        <v>183</v>
      </c>
      <c r="K148" s="178">
        <v>1</v>
      </c>
      <c r="L148" s="411">
        <v>0</v>
      </c>
      <c r="M148" s="411"/>
      <c r="N148" s="412">
        <f t="shared" si="5"/>
        <v>0</v>
      </c>
      <c r="O148" s="407"/>
      <c r="P148" s="407"/>
      <c r="Q148" s="407"/>
      <c r="R148" s="134"/>
      <c r="T148" s="164" t="s">
        <v>26</v>
      </c>
      <c r="U148" s="47" t="s">
        <v>64</v>
      </c>
      <c r="V148" s="39"/>
      <c r="W148" s="165">
        <f t="shared" si="6"/>
        <v>0</v>
      </c>
      <c r="X148" s="165">
        <v>0</v>
      </c>
      <c r="Y148" s="165">
        <f t="shared" si="7"/>
        <v>0</v>
      </c>
      <c r="Z148" s="165">
        <v>0</v>
      </c>
      <c r="AA148" s="166">
        <f t="shared" si="8"/>
        <v>0</v>
      </c>
      <c r="AR148" s="22" t="s">
        <v>326</v>
      </c>
      <c r="AT148" s="22" t="s">
        <v>194</v>
      </c>
      <c r="AU148" s="22" t="s">
        <v>141</v>
      </c>
      <c r="AY148" s="22" t="s">
        <v>180</v>
      </c>
      <c r="BE148" s="108">
        <f t="shared" si="9"/>
        <v>0</v>
      </c>
      <c r="BF148" s="108">
        <f t="shared" si="10"/>
        <v>0</v>
      </c>
      <c r="BG148" s="108">
        <f t="shared" si="11"/>
        <v>0</v>
      </c>
      <c r="BH148" s="108">
        <f t="shared" si="12"/>
        <v>0</v>
      </c>
      <c r="BI148" s="108">
        <f t="shared" si="13"/>
        <v>0</v>
      </c>
      <c r="BJ148" s="22" t="s">
        <v>107</v>
      </c>
      <c r="BK148" s="108">
        <f t="shared" si="14"/>
        <v>0</v>
      </c>
      <c r="BL148" s="22" t="s">
        <v>327</v>
      </c>
      <c r="BM148" s="22" t="s">
        <v>373</v>
      </c>
    </row>
    <row r="149" spans="2:65" s="1" customFormat="1" ht="25.5" customHeight="1">
      <c r="B149" s="131"/>
      <c r="C149" s="175" t="s">
        <v>214</v>
      </c>
      <c r="D149" s="175" t="s">
        <v>194</v>
      </c>
      <c r="E149" s="176" t="s">
        <v>374</v>
      </c>
      <c r="F149" s="410" t="s">
        <v>375</v>
      </c>
      <c r="G149" s="410"/>
      <c r="H149" s="410"/>
      <c r="I149" s="410"/>
      <c r="J149" s="177" t="s">
        <v>183</v>
      </c>
      <c r="K149" s="178">
        <v>1</v>
      </c>
      <c r="L149" s="411">
        <v>0</v>
      </c>
      <c r="M149" s="411"/>
      <c r="N149" s="412">
        <f t="shared" si="5"/>
        <v>0</v>
      </c>
      <c r="O149" s="407"/>
      <c r="P149" s="407"/>
      <c r="Q149" s="407"/>
      <c r="R149" s="134"/>
      <c r="T149" s="164" t="s">
        <v>26</v>
      </c>
      <c r="U149" s="47" t="s">
        <v>64</v>
      </c>
      <c r="V149" s="39"/>
      <c r="W149" s="165">
        <f t="shared" si="6"/>
        <v>0</v>
      </c>
      <c r="X149" s="165">
        <v>0</v>
      </c>
      <c r="Y149" s="165">
        <f t="shared" si="7"/>
        <v>0</v>
      </c>
      <c r="Z149" s="165">
        <v>0</v>
      </c>
      <c r="AA149" s="166">
        <f t="shared" si="8"/>
        <v>0</v>
      </c>
      <c r="AR149" s="22" t="s">
        <v>326</v>
      </c>
      <c r="AT149" s="22" t="s">
        <v>194</v>
      </c>
      <c r="AU149" s="22" t="s">
        <v>141</v>
      </c>
      <c r="AY149" s="22" t="s">
        <v>180</v>
      </c>
      <c r="BE149" s="108">
        <f t="shared" si="9"/>
        <v>0</v>
      </c>
      <c r="BF149" s="108">
        <f t="shared" si="10"/>
        <v>0</v>
      </c>
      <c r="BG149" s="108">
        <f t="shared" si="11"/>
        <v>0</v>
      </c>
      <c r="BH149" s="108">
        <f t="shared" si="12"/>
        <v>0</v>
      </c>
      <c r="BI149" s="108">
        <f t="shared" si="13"/>
        <v>0</v>
      </c>
      <c r="BJ149" s="22" t="s">
        <v>107</v>
      </c>
      <c r="BK149" s="108">
        <f t="shared" si="14"/>
        <v>0</v>
      </c>
      <c r="BL149" s="22" t="s">
        <v>327</v>
      </c>
      <c r="BM149" s="22" t="s">
        <v>376</v>
      </c>
    </row>
    <row r="150" spans="2:65" s="1" customFormat="1" ht="16.5" customHeight="1">
      <c r="B150" s="131"/>
      <c r="C150" s="175" t="s">
        <v>217</v>
      </c>
      <c r="D150" s="175" t="s">
        <v>194</v>
      </c>
      <c r="E150" s="176" t="s">
        <v>377</v>
      </c>
      <c r="F150" s="410" t="s">
        <v>378</v>
      </c>
      <c r="G150" s="410"/>
      <c r="H150" s="410"/>
      <c r="I150" s="410"/>
      <c r="J150" s="177" t="s">
        <v>183</v>
      </c>
      <c r="K150" s="178">
        <v>1</v>
      </c>
      <c r="L150" s="411">
        <v>0</v>
      </c>
      <c r="M150" s="411"/>
      <c r="N150" s="412">
        <f t="shared" si="5"/>
        <v>0</v>
      </c>
      <c r="O150" s="407"/>
      <c r="P150" s="407"/>
      <c r="Q150" s="407"/>
      <c r="R150" s="134"/>
      <c r="T150" s="164" t="s">
        <v>26</v>
      </c>
      <c r="U150" s="47" t="s">
        <v>64</v>
      </c>
      <c r="V150" s="39"/>
      <c r="W150" s="165">
        <f t="shared" si="6"/>
        <v>0</v>
      </c>
      <c r="X150" s="165">
        <v>0</v>
      </c>
      <c r="Y150" s="165">
        <f t="shared" si="7"/>
        <v>0</v>
      </c>
      <c r="Z150" s="165">
        <v>0</v>
      </c>
      <c r="AA150" s="166">
        <f t="shared" si="8"/>
        <v>0</v>
      </c>
      <c r="AR150" s="22" t="s">
        <v>326</v>
      </c>
      <c r="AT150" s="22" t="s">
        <v>194</v>
      </c>
      <c r="AU150" s="22" t="s">
        <v>141</v>
      </c>
      <c r="AY150" s="22" t="s">
        <v>180</v>
      </c>
      <c r="BE150" s="108">
        <f t="shared" si="9"/>
        <v>0</v>
      </c>
      <c r="BF150" s="108">
        <f t="shared" si="10"/>
        <v>0</v>
      </c>
      <c r="BG150" s="108">
        <f t="shared" si="11"/>
        <v>0</v>
      </c>
      <c r="BH150" s="108">
        <f t="shared" si="12"/>
        <v>0</v>
      </c>
      <c r="BI150" s="108">
        <f t="shared" si="13"/>
        <v>0</v>
      </c>
      <c r="BJ150" s="22" t="s">
        <v>107</v>
      </c>
      <c r="BK150" s="108">
        <f t="shared" si="14"/>
        <v>0</v>
      </c>
      <c r="BL150" s="22" t="s">
        <v>327</v>
      </c>
      <c r="BM150" s="22" t="s">
        <v>379</v>
      </c>
    </row>
    <row r="151" spans="2:65" s="1" customFormat="1" ht="25.5" customHeight="1">
      <c r="B151" s="131"/>
      <c r="C151" s="175" t="s">
        <v>221</v>
      </c>
      <c r="D151" s="175" t="s">
        <v>194</v>
      </c>
      <c r="E151" s="176" t="s">
        <v>380</v>
      </c>
      <c r="F151" s="410" t="s">
        <v>381</v>
      </c>
      <c r="G151" s="410"/>
      <c r="H151" s="410"/>
      <c r="I151" s="410"/>
      <c r="J151" s="177" t="s">
        <v>183</v>
      </c>
      <c r="K151" s="178">
        <v>1</v>
      </c>
      <c r="L151" s="411">
        <v>0</v>
      </c>
      <c r="M151" s="411"/>
      <c r="N151" s="412">
        <f t="shared" si="5"/>
        <v>0</v>
      </c>
      <c r="O151" s="407"/>
      <c r="P151" s="407"/>
      <c r="Q151" s="407"/>
      <c r="R151" s="134"/>
      <c r="T151" s="164" t="s">
        <v>26</v>
      </c>
      <c r="U151" s="47" t="s">
        <v>64</v>
      </c>
      <c r="V151" s="39"/>
      <c r="W151" s="165">
        <f t="shared" si="6"/>
        <v>0</v>
      </c>
      <c r="X151" s="165">
        <v>0</v>
      </c>
      <c r="Y151" s="165">
        <f t="shared" si="7"/>
        <v>0</v>
      </c>
      <c r="Z151" s="165">
        <v>0</v>
      </c>
      <c r="AA151" s="166">
        <f t="shared" si="8"/>
        <v>0</v>
      </c>
      <c r="AR151" s="22" t="s">
        <v>326</v>
      </c>
      <c r="AT151" s="22" t="s">
        <v>194</v>
      </c>
      <c r="AU151" s="22" t="s">
        <v>141</v>
      </c>
      <c r="AY151" s="22" t="s">
        <v>180</v>
      </c>
      <c r="BE151" s="108">
        <f t="shared" si="9"/>
        <v>0</v>
      </c>
      <c r="BF151" s="108">
        <f t="shared" si="10"/>
        <v>0</v>
      </c>
      <c r="BG151" s="108">
        <f t="shared" si="11"/>
        <v>0</v>
      </c>
      <c r="BH151" s="108">
        <f t="shared" si="12"/>
        <v>0</v>
      </c>
      <c r="BI151" s="108">
        <f t="shared" si="13"/>
        <v>0</v>
      </c>
      <c r="BJ151" s="22" t="s">
        <v>107</v>
      </c>
      <c r="BK151" s="108">
        <f t="shared" si="14"/>
        <v>0</v>
      </c>
      <c r="BL151" s="22" t="s">
        <v>327</v>
      </c>
      <c r="BM151" s="22" t="s">
        <v>382</v>
      </c>
    </row>
    <row r="152" spans="2:65" s="1" customFormat="1" ht="16.5" customHeight="1">
      <c r="B152" s="131"/>
      <c r="C152" s="175" t="s">
        <v>223</v>
      </c>
      <c r="D152" s="175" t="s">
        <v>194</v>
      </c>
      <c r="E152" s="176" t="s">
        <v>383</v>
      </c>
      <c r="F152" s="410" t="s">
        <v>384</v>
      </c>
      <c r="G152" s="410"/>
      <c r="H152" s="410"/>
      <c r="I152" s="410"/>
      <c r="J152" s="177" t="s">
        <v>183</v>
      </c>
      <c r="K152" s="178">
        <v>2</v>
      </c>
      <c r="L152" s="411">
        <v>0</v>
      </c>
      <c r="M152" s="411"/>
      <c r="N152" s="412">
        <f t="shared" si="5"/>
        <v>0</v>
      </c>
      <c r="O152" s="407"/>
      <c r="P152" s="407"/>
      <c r="Q152" s="407"/>
      <c r="R152" s="134"/>
      <c r="T152" s="164" t="s">
        <v>26</v>
      </c>
      <c r="U152" s="47" t="s">
        <v>64</v>
      </c>
      <c r="V152" s="39"/>
      <c r="W152" s="165">
        <f t="shared" si="6"/>
        <v>0</v>
      </c>
      <c r="X152" s="165">
        <v>0</v>
      </c>
      <c r="Y152" s="165">
        <f t="shared" si="7"/>
        <v>0</v>
      </c>
      <c r="Z152" s="165">
        <v>0</v>
      </c>
      <c r="AA152" s="166">
        <f t="shared" si="8"/>
        <v>0</v>
      </c>
      <c r="AR152" s="22" t="s">
        <v>326</v>
      </c>
      <c r="AT152" s="22" t="s">
        <v>194</v>
      </c>
      <c r="AU152" s="22" t="s">
        <v>141</v>
      </c>
      <c r="AY152" s="22" t="s">
        <v>180</v>
      </c>
      <c r="BE152" s="108">
        <f t="shared" si="9"/>
        <v>0</v>
      </c>
      <c r="BF152" s="108">
        <f t="shared" si="10"/>
        <v>0</v>
      </c>
      <c r="BG152" s="108">
        <f t="shared" si="11"/>
        <v>0</v>
      </c>
      <c r="BH152" s="108">
        <f t="shared" si="12"/>
        <v>0</v>
      </c>
      <c r="BI152" s="108">
        <f t="shared" si="13"/>
        <v>0</v>
      </c>
      <c r="BJ152" s="22" t="s">
        <v>107</v>
      </c>
      <c r="BK152" s="108">
        <f t="shared" si="14"/>
        <v>0</v>
      </c>
      <c r="BL152" s="22" t="s">
        <v>327</v>
      </c>
      <c r="BM152" s="22" t="s">
        <v>385</v>
      </c>
    </row>
    <row r="153" spans="2:63" s="9" customFormat="1" ht="29.25" customHeight="1">
      <c r="B153" s="149"/>
      <c r="C153" s="150"/>
      <c r="D153" s="159" t="s">
        <v>315</v>
      </c>
      <c r="E153" s="159"/>
      <c r="F153" s="159"/>
      <c r="G153" s="159"/>
      <c r="H153" s="159"/>
      <c r="I153" s="159"/>
      <c r="J153" s="159"/>
      <c r="K153" s="159"/>
      <c r="L153" s="159"/>
      <c r="M153" s="159"/>
      <c r="N153" s="431">
        <f>BK153</f>
        <v>0</v>
      </c>
      <c r="O153" s="432"/>
      <c r="P153" s="432"/>
      <c r="Q153" s="432"/>
      <c r="R153" s="152"/>
      <c r="T153" s="153"/>
      <c r="U153" s="150"/>
      <c r="V153" s="150"/>
      <c r="W153" s="154">
        <f>SUM(W154:W155)</f>
        <v>0</v>
      </c>
      <c r="X153" s="150"/>
      <c r="Y153" s="154">
        <f>SUM(Y154:Y155)</f>
        <v>0</v>
      </c>
      <c r="Z153" s="150"/>
      <c r="AA153" s="155">
        <f>SUM(AA154:AA155)</f>
        <v>0</v>
      </c>
      <c r="AR153" s="156" t="s">
        <v>240</v>
      </c>
      <c r="AT153" s="157" t="s">
        <v>98</v>
      </c>
      <c r="AU153" s="157" t="s">
        <v>107</v>
      </c>
      <c r="AY153" s="156" t="s">
        <v>180</v>
      </c>
      <c r="BK153" s="158">
        <f>SUM(BK154:BK155)</f>
        <v>0</v>
      </c>
    </row>
    <row r="154" spans="2:65" s="1" customFormat="1" ht="25.5" customHeight="1">
      <c r="B154" s="131"/>
      <c r="C154" s="175" t="s">
        <v>31</v>
      </c>
      <c r="D154" s="175" t="s">
        <v>194</v>
      </c>
      <c r="E154" s="176" t="s">
        <v>386</v>
      </c>
      <c r="F154" s="410" t="s">
        <v>387</v>
      </c>
      <c r="G154" s="410"/>
      <c r="H154" s="410"/>
      <c r="I154" s="410"/>
      <c r="J154" s="177" t="s">
        <v>183</v>
      </c>
      <c r="K154" s="178">
        <v>1</v>
      </c>
      <c r="L154" s="411">
        <v>0</v>
      </c>
      <c r="M154" s="411"/>
      <c r="N154" s="412">
        <f>ROUND(L154*K154,2)</f>
        <v>0</v>
      </c>
      <c r="O154" s="407"/>
      <c r="P154" s="407"/>
      <c r="Q154" s="407"/>
      <c r="R154" s="134"/>
      <c r="T154" s="164" t="s">
        <v>26</v>
      </c>
      <c r="U154" s="47" t="s">
        <v>64</v>
      </c>
      <c r="V154" s="39"/>
      <c r="W154" s="165">
        <f>V154*K154</f>
        <v>0</v>
      </c>
      <c r="X154" s="165">
        <v>0</v>
      </c>
      <c r="Y154" s="165">
        <f>X154*K154</f>
        <v>0</v>
      </c>
      <c r="Z154" s="165">
        <v>0</v>
      </c>
      <c r="AA154" s="166">
        <f>Z154*K154</f>
        <v>0</v>
      </c>
      <c r="AR154" s="22" t="s">
        <v>326</v>
      </c>
      <c r="AT154" s="22" t="s">
        <v>194</v>
      </c>
      <c r="AU154" s="22" t="s">
        <v>141</v>
      </c>
      <c r="AY154" s="22" t="s">
        <v>180</v>
      </c>
      <c r="BE154" s="108">
        <f>IF(U154="základní",N154,0)</f>
        <v>0</v>
      </c>
      <c r="BF154" s="108">
        <f>IF(U154="snížená",N154,0)</f>
        <v>0</v>
      </c>
      <c r="BG154" s="108">
        <f>IF(U154="zákl. přenesená",N154,0)</f>
        <v>0</v>
      </c>
      <c r="BH154" s="108">
        <f>IF(U154="sníž. přenesená",N154,0)</f>
        <v>0</v>
      </c>
      <c r="BI154" s="108">
        <f>IF(U154="nulová",N154,0)</f>
        <v>0</v>
      </c>
      <c r="BJ154" s="22" t="s">
        <v>107</v>
      </c>
      <c r="BK154" s="108">
        <f>ROUND(L154*K154,2)</f>
        <v>0</v>
      </c>
      <c r="BL154" s="22" t="s">
        <v>327</v>
      </c>
      <c r="BM154" s="22" t="s">
        <v>388</v>
      </c>
    </row>
    <row r="155" spans="2:65" s="1" customFormat="1" ht="51" customHeight="1">
      <c r="B155" s="131"/>
      <c r="C155" s="175" t="s">
        <v>234</v>
      </c>
      <c r="D155" s="175" t="s">
        <v>194</v>
      </c>
      <c r="E155" s="176" t="s">
        <v>389</v>
      </c>
      <c r="F155" s="410" t="s">
        <v>390</v>
      </c>
      <c r="G155" s="410"/>
      <c r="H155" s="410"/>
      <c r="I155" s="410"/>
      <c r="J155" s="177" t="s">
        <v>183</v>
      </c>
      <c r="K155" s="178">
        <v>1</v>
      </c>
      <c r="L155" s="411">
        <v>0</v>
      </c>
      <c r="M155" s="411"/>
      <c r="N155" s="412">
        <f>ROUND(L155*K155,2)</f>
        <v>0</v>
      </c>
      <c r="O155" s="407"/>
      <c r="P155" s="407"/>
      <c r="Q155" s="407"/>
      <c r="R155" s="134"/>
      <c r="T155" s="164" t="s">
        <v>26</v>
      </c>
      <c r="U155" s="47" t="s">
        <v>64</v>
      </c>
      <c r="V155" s="39"/>
      <c r="W155" s="165">
        <f>V155*K155</f>
        <v>0</v>
      </c>
      <c r="X155" s="165">
        <v>0</v>
      </c>
      <c r="Y155" s="165">
        <f>X155*K155</f>
        <v>0</v>
      </c>
      <c r="Z155" s="165">
        <v>0</v>
      </c>
      <c r="AA155" s="166">
        <f>Z155*K155</f>
        <v>0</v>
      </c>
      <c r="AR155" s="22" t="s">
        <v>326</v>
      </c>
      <c r="AT155" s="22" t="s">
        <v>194</v>
      </c>
      <c r="AU155" s="22" t="s">
        <v>141</v>
      </c>
      <c r="AY155" s="22" t="s">
        <v>180</v>
      </c>
      <c r="BE155" s="108">
        <f>IF(U155="základní",N155,0)</f>
        <v>0</v>
      </c>
      <c r="BF155" s="108">
        <f>IF(U155="snížená",N155,0)</f>
        <v>0</v>
      </c>
      <c r="BG155" s="108">
        <f>IF(U155="zákl. přenesená",N155,0)</f>
        <v>0</v>
      </c>
      <c r="BH155" s="108">
        <f>IF(U155="sníž. přenesená",N155,0)</f>
        <v>0</v>
      </c>
      <c r="BI155" s="108">
        <f>IF(U155="nulová",N155,0)</f>
        <v>0</v>
      </c>
      <c r="BJ155" s="22" t="s">
        <v>107</v>
      </c>
      <c r="BK155" s="108">
        <f>ROUND(L155*K155,2)</f>
        <v>0</v>
      </c>
      <c r="BL155" s="22" t="s">
        <v>327</v>
      </c>
      <c r="BM155" s="22" t="s">
        <v>391</v>
      </c>
    </row>
    <row r="156" spans="2:63" s="9" customFormat="1" ht="29.25" customHeight="1">
      <c r="B156" s="149"/>
      <c r="C156" s="150"/>
      <c r="D156" s="159" t="s">
        <v>316</v>
      </c>
      <c r="E156" s="159"/>
      <c r="F156" s="159"/>
      <c r="G156" s="159"/>
      <c r="H156" s="159"/>
      <c r="I156" s="159"/>
      <c r="J156" s="159"/>
      <c r="K156" s="159"/>
      <c r="L156" s="159"/>
      <c r="M156" s="159"/>
      <c r="N156" s="431">
        <f>BK156</f>
        <v>0</v>
      </c>
      <c r="O156" s="432"/>
      <c r="P156" s="432"/>
      <c r="Q156" s="432"/>
      <c r="R156" s="152"/>
      <c r="T156" s="153"/>
      <c r="U156" s="150"/>
      <c r="V156" s="150"/>
      <c r="W156" s="154">
        <f>W157</f>
        <v>0</v>
      </c>
      <c r="X156" s="150"/>
      <c r="Y156" s="154">
        <f>Y157</f>
        <v>0</v>
      </c>
      <c r="Z156" s="150"/>
      <c r="AA156" s="155">
        <f>AA157</f>
        <v>0</v>
      </c>
      <c r="AR156" s="156" t="s">
        <v>240</v>
      </c>
      <c r="AT156" s="157" t="s">
        <v>98</v>
      </c>
      <c r="AU156" s="157" t="s">
        <v>107</v>
      </c>
      <c r="AY156" s="156" t="s">
        <v>180</v>
      </c>
      <c r="BK156" s="158">
        <f>BK157</f>
        <v>0</v>
      </c>
    </row>
    <row r="157" spans="2:65" s="1" customFormat="1" ht="51" customHeight="1">
      <c r="B157" s="131"/>
      <c r="C157" s="175" t="s">
        <v>225</v>
      </c>
      <c r="D157" s="175" t="s">
        <v>194</v>
      </c>
      <c r="E157" s="176" t="s">
        <v>392</v>
      </c>
      <c r="F157" s="410" t="s">
        <v>390</v>
      </c>
      <c r="G157" s="410"/>
      <c r="H157" s="410"/>
      <c r="I157" s="410"/>
      <c r="J157" s="177" t="s">
        <v>183</v>
      </c>
      <c r="K157" s="178">
        <v>1</v>
      </c>
      <c r="L157" s="411">
        <v>0</v>
      </c>
      <c r="M157" s="411"/>
      <c r="N157" s="412">
        <f>ROUND(L157*K157,2)</f>
        <v>0</v>
      </c>
      <c r="O157" s="407"/>
      <c r="P157" s="407"/>
      <c r="Q157" s="407"/>
      <c r="R157" s="134"/>
      <c r="T157" s="164" t="s">
        <v>26</v>
      </c>
      <c r="U157" s="47" t="s">
        <v>64</v>
      </c>
      <c r="V157" s="39"/>
      <c r="W157" s="165">
        <f>V157*K157</f>
        <v>0</v>
      </c>
      <c r="X157" s="165">
        <v>0</v>
      </c>
      <c r="Y157" s="165">
        <f>X157*K157</f>
        <v>0</v>
      </c>
      <c r="Z157" s="165">
        <v>0</v>
      </c>
      <c r="AA157" s="166">
        <f>Z157*K157</f>
        <v>0</v>
      </c>
      <c r="AR157" s="22" t="s">
        <v>326</v>
      </c>
      <c r="AT157" s="22" t="s">
        <v>194</v>
      </c>
      <c r="AU157" s="22" t="s">
        <v>141</v>
      </c>
      <c r="AY157" s="22" t="s">
        <v>180</v>
      </c>
      <c r="BE157" s="108">
        <f>IF(U157="základní",N157,0)</f>
        <v>0</v>
      </c>
      <c r="BF157" s="108">
        <f>IF(U157="snížená",N157,0)</f>
        <v>0</v>
      </c>
      <c r="BG157" s="108">
        <f>IF(U157="zákl. přenesená",N157,0)</f>
        <v>0</v>
      </c>
      <c r="BH157" s="108">
        <f>IF(U157="sníž. přenesená",N157,0)</f>
        <v>0</v>
      </c>
      <c r="BI157" s="108">
        <f>IF(U157="nulová",N157,0)</f>
        <v>0</v>
      </c>
      <c r="BJ157" s="22" t="s">
        <v>107</v>
      </c>
      <c r="BK157" s="108">
        <f>ROUND(L157*K157,2)</f>
        <v>0</v>
      </c>
      <c r="BL157" s="22" t="s">
        <v>327</v>
      </c>
      <c r="BM157" s="22" t="s">
        <v>393</v>
      </c>
    </row>
    <row r="158" spans="2:63" s="9" customFormat="1" ht="29.25" customHeight="1">
      <c r="B158" s="149"/>
      <c r="C158" s="150"/>
      <c r="D158" s="159" t="s">
        <v>317</v>
      </c>
      <c r="E158" s="159"/>
      <c r="F158" s="159"/>
      <c r="G158" s="159"/>
      <c r="H158" s="159"/>
      <c r="I158" s="159"/>
      <c r="J158" s="159"/>
      <c r="K158" s="159"/>
      <c r="L158" s="159"/>
      <c r="M158" s="159"/>
      <c r="N158" s="431">
        <f>BK158</f>
        <v>0</v>
      </c>
      <c r="O158" s="432"/>
      <c r="P158" s="432"/>
      <c r="Q158" s="432"/>
      <c r="R158" s="152"/>
      <c r="T158" s="153"/>
      <c r="U158" s="150"/>
      <c r="V158" s="150"/>
      <c r="W158" s="154">
        <f>SUM(W159:W177)</f>
        <v>0</v>
      </c>
      <c r="X158" s="150"/>
      <c r="Y158" s="154">
        <f>SUM(Y159:Y177)</f>
        <v>0</v>
      </c>
      <c r="Z158" s="150"/>
      <c r="AA158" s="155">
        <f>SUM(AA159:AA177)</f>
        <v>0</v>
      </c>
      <c r="AR158" s="156" t="s">
        <v>240</v>
      </c>
      <c r="AT158" s="157" t="s">
        <v>98</v>
      </c>
      <c r="AU158" s="157" t="s">
        <v>107</v>
      </c>
      <c r="AY158" s="156" t="s">
        <v>180</v>
      </c>
      <c r="BK158" s="158">
        <f>SUM(BK159:BK177)</f>
        <v>0</v>
      </c>
    </row>
    <row r="159" spans="2:65" s="1" customFormat="1" ht="25.5" customHeight="1">
      <c r="B159" s="131"/>
      <c r="C159" s="175" t="s">
        <v>272</v>
      </c>
      <c r="D159" s="175" t="s">
        <v>194</v>
      </c>
      <c r="E159" s="176" t="s">
        <v>394</v>
      </c>
      <c r="F159" s="410" t="s">
        <v>395</v>
      </c>
      <c r="G159" s="410"/>
      <c r="H159" s="410"/>
      <c r="I159" s="410"/>
      <c r="J159" s="177" t="s">
        <v>183</v>
      </c>
      <c r="K159" s="178">
        <v>1</v>
      </c>
      <c r="L159" s="411">
        <v>0</v>
      </c>
      <c r="M159" s="411"/>
      <c r="N159" s="412">
        <f aca="true" t="shared" si="15" ref="N159:N177">ROUND(L159*K159,2)</f>
        <v>0</v>
      </c>
      <c r="O159" s="407"/>
      <c r="P159" s="407"/>
      <c r="Q159" s="407"/>
      <c r="R159" s="134"/>
      <c r="T159" s="164" t="s">
        <v>26</v>
      </c>
      <c r="U159" s="47" t="s">
        <v>64</v>
      </c>
      <c r="V159" s="39"/>
      <c r="W159" s="165">
        <f aca="true" t="shared" si="16" ref="W159:W177">V159*K159</f>
        <v>0</v>
      </c>
      <c r="X159" s="165">
        <v>0</v>
      </c>
      <c r="Y159" s="165">
        <f aca="true" t="shared" si="17" ref="Y159:Y177">X159*K159</f>
        <v>0</v>
      </c>
      <c r="Z159" s="165">
        <v>0</v>
      </c>
      <c r="AA159" s="166">
        <f aca="true" t="shared" si="18" ref="AA159:AA177">Z159*K159</f>
        <v>0</v>
      </c>
      <c r="AR159" s="22" t="s">
        <v>326</v>
      </c>
      <c r="AT159" s="22" t="s">
        <v>194</v>
      </c>
      <c r="AU159" s="22" t="s">
        <v>141</v>
      </c>
      <c r="AY159" s="22" t="s">
        <v>180</v>
      </c>
      <c r="BE159" s="108">
        <f aca="true" t="shared" si="19" ref="BE159:BE177">IF(U159="základní",N159,0)</f>
        <v>0</v>
      </c>
      <c r="BF159" s="108">
        <f aca="true" t="shared" si="20" ref="BF159:BF177">IF(U159="snížená",N159,0)</f>
        <v>0</v>
      </c>
      <c r="BG159" s="108">
        <f aca="true" t="shared" si="21" ref="BG159:BG177">IF(U159="zákl. přenesená",N159,0)</f>
        <v>0</v>
      </c>
      <c r="BH159" s="108">
        <f aca="true" t="shared" si="22" ref="BH159:BH177">IF(U159="sníž. přenesená",N159,0)</f>
        <v>0</v>
      </c>
      <c r="BI159" s="108">
        <f aca="true" t="shared" si="23" ref="BI159:BI177">IF(U159="nulová",N159,0)</f>
        <v>0</v>
      </c>
      <c r="BJ159" s="22" t="s">
        <v>107</v>
      </c>
      <c r="BK159" s="108">
        <f aca="true" t="shared" si="24" ref="BK159:BK177">ROUND(L159*K159,2)</f>
        <v>0</v>
      </c>
      <c r="BL159" s="22" t="s">
        <v>327</v>
      </c>
      <c r="BM159" s="22" t="s">
        <v>396</v>
      </c>
    </row>
    <row r="160" spans="2:65" s="1" customFormat="1" ht="25.5" customHeight="1">
      <c r="B160" s="131"/>
      <c r="C160" s="175" t="s">
        <v>274</v>
      </c>
      <c r="D160" s="175" t="s">
        <v>194</v>
      </c>
      <c r="E160" s="176" t="s">
        <v>397</v>
      </c>
      <c r="F160" s="410" t="s">
        <v>398</v>
      </c>
      <c r="G160" s="410"/>
      <c r="H160" s="410"/>
      <c r="I160" s="410"/>
      <c r="J160" s="177" t="s">
        <v>183</v>
      </c>
      <c r="K160" s="178">
        <v>1</v>
      </c>
      <c r="L160" s="411">
        <v>0</v>
      </c>
      <c r="M160" s="411"/>
      <c r="N160" s="412">
        <f t="shared" si="15"/>
        <v>0</v>
      </c>
      <c r="O160" s="407"/>
      <c r="P160" s="407"/>
      <c r="Q160" s="407"/>
      <c r="R160" s="134"/>
      <c r="T160" s="164" t="s">
        <v>26</v>
      </c>
      <c r="U160" s="47" t="s">
        <v>64</v>
      </c>
      <c r="V160" s="39"/>
      <c r="W160" s="165">
        <f t="shared" si="16"/>
        <v>0</v>
      </c>
      <c r="X160" s="165">
        <v>0</v>
      </c>
      <c r="Y160" s="165">
        <f t="shared" si="17"/>
        <v>0</v>
      </c>
      <c r="Z160" s="165">
        <v>0</v>
      </c>
      <c r="AA160" s="166">
        <f t="shared" si="18"/>
        <v>0</v>
      </c>
      <c r="AR160" s="22" t="s">
        <v>326</v>
      </c>
      <c r="AT160" s="22" t="s">
        <v>194</v>
      </c>
      <c r="AU160" s="22" t="s">
        <v>141</v>
      </c>
      <c r="AY160" s="22" t="s">
        <v>180</v>
      </c>
      <c r="BE160" s="108">
        <f t="shared" si="19"/>
        <v>0</v>
      </c>
      <c r="BF160" s="108">
        <f t="shared" si="20"/>
        <v>0</v>
      </c>
      <c r="BG160" s="108">
        <f t="shared" si="21"/>
        <v>0</v>
      </c>
      <c r="BH160" s="108">
        <f t="shared" si="22"/>
        <v>0</v>
      </c>
      <c r="BI160" s="108">
        <f t="shared" si="23"/>
        <v>0</v>
      </c>
      <c r="BJ160" s="22" t="s">
        <v>107</v>
      </c>
      <c r="BK160" s="108">
        <f t="shared" si="24"/>
        <v>0</v>
      </c>
      <c r="BL160" s="22" t="s">
        <v>327</v>
      </c>
      <c r="BM160" s="22" t="s">
        <v>399</v>
      </c>
    </row>
    <row r="161" spans="2:65" s="1" customFormat="1" ht="63.75" customHeight="1">
      <c r="B161" s="131"/>
      <c r="C161" s="175" t="s">
        <v>285</v>
      </c>
      <c r="D161" s="175" t="s">
        <v>194</v>
      </c>
      <c r="E161" s="176" t="s">
        <v>400</v>
      </c>
      <c r="F161" s="410" t="s">
        <v>401</v>
      </c>
      <c r="G161" s="410"/>
      <c r="H161" s="410"/>
      <c r="I161" s="410"/>
      <c r="J161" s="177" t="s">
        <v>183</v>
      </c>
      <c r="K161" s="178">
        <v>1</v>
      </c>
      <c r="L161" s="411">
        <v>0</v>
      </c>
      <c r="M161" s="411"/>
      <c r="N161" s="412">
        <f t="shared" si="15"/>
        <v>0</v>
      </c>
      <c r="O161" s="407"/>
      <c r="P161" s="407"/>
      <c r="Q161" s="407"/>
      <c r="R161" s="134"/>
      <c r="T161" s="164" t="s">
        <v>26</v>
      </c>
      <c r="U161" s="47" t="s">
        <v>64</v>
      </c>
      <c r="V161" s="39"/>
      <c r="W161" s="165">
        <f t="shared" si="16"/>
        <v>0</v>
      </c>
      <c r="X161" s="165">
        <v>0</v>
      </c>
      <c r="Y161" s="165">
        <f t="shared" si="17"/>
        <v>0</v>
      </c>
      <c r="Z161" s="165">
        <v>0</v>
      </c>
      <c r="AA161" s="166">
        <f t="shared" si="18"/>
        <v>0</v>
      </c>
      <c r="AR161" s="22" t="s">
        <v>326</v>
      </c>
      <c r="AT161" s="22" t="s">
        <v>194</v>
      </c>
      <c r="AU161" s="22" t="s">
        <v>141</v>
      </c>
      <c r="AY161" s="22" t="s">
        <v>180</v>
      </c>
      <c r="BE161" s="108">
        <f t="shared" si="19"/>
        <v>0</v>
      </c>
      <c r="BF161" s="108">
        <f t="shared" si="20"/>
        <v>0</v>
      </c>
      <c r="BG161" s="108">
        <f t="shared" si="21"/>
        <v>0</v>
      </c>
      <c r="BH161" s="108">
        <f t="shared" si="22"/>
        <v>0</v>
      </c>
      <c r="BI161" s="108">
        <f t="shared" si="23"/>
        <v>0</v>
      </c>
      <c r="BJ161" s="22" t="s">
        <v>107</v>
      </c>
      <c r="BK161" s="108">
        <f t="shared" si="24"/>
        <v>0</v>
      </c>
      <c r="BL161" s="22" t="s">
        <v>327</v>
      </c>
      <c r="BM161" s="22" t="s">
        <v>402</v>
      </c>
    </row>
    <row r="162" spans="2:65" s="1" customFormat="1" ht="51" customHeight="1">
      <c r="B162" s="131"/>
      <c r="C162" s="175" t="s">
        <v>287</v>
      </c>
      <c r="D162" s="175" t="s">
        <v>194</v>
      </c>
      <c r="E162" s="176" t="s">
        <v>403</v>
      </c>
      <c r="F162" s="410" t="s">
        <v>404</v>
      </c>
      <c r="G162" s="410"/>
      <c r="H162" s="410"/>
      <c r="I162" s="410"/>
      <c r="J162" s="177" t="s">
        <v>26</v>
      </c>
      <c r="K162" s="178">
        <v>4</v>
      </c>
      <c r="L162" s="411">
        <v>0</v>
      </c>
      <c r="M162" s="411"/>
      <c r="N162" s="412">
        <f t="shared" si="15"/>
        <v>0</v>
      </c>
      <c r="O162" s="407"/>
      <c r="P162" s="407"/>
      <c r="Q162" s="407"/>
      <c r="R162" s="134"/>
      <c r="T162" s="164" t="s">
        <v>26</v>
      </c>
      <c r="U162" s="47" t="s">
        <v>64</v>
      </c>
      <c r="V162" s="39"/>
      <c r="W162" s="165">
        <f t="shared" si="16"/>
        <v>0</v>
      </c>
      <c r="X162" s="165">
        <v>0</v>
      </c>
      <c r="Y162" s="165">
        <f t="shared" si="17"/>
        <v>0</v>
      </c>
      <c r="Z162" s="165">
        <v>0</v>
      </c>
      <c r="AA162" s="166">
        <f t="shared" si="18"/>
        <v>0</v>
      </c>
      <c r="AR162" s="22" t="s">
        <v>326</v>
      </c>
      <c r="AT162" s="22" t="s">
        <v>194</v>
      </c>
      <c r="AU162" s="22" t="s">
        <v>141</v>
      </c>
      <c r="AY162" s="22" t="s">
        <v>180</v>
      </c>
      <c r="BE162" s="108">
        <f t="shared" si="19"/>
        <v>0</v>
      </c>
      <c r="BF162" s="108">
        <f t="shared" si="20"/>
        <v>0</v>
      </c>
      <c r="BG162" s="108">
        <f t="shared" si="21"/>
        <v>0</v>
      </c>
      <c r="BH162" s="108">
        <f t="shared" si="22"/>
        <v>0</v>
      </c>
      <c r="BI162" s="108">
        <f t="shared" si="23"/>
        <v>0</v>
      </c>
      <c r="BJ162" s="22" t="s">
        <v>107</v>
      </c>
      <c r="BK162" s="108">
        <f t="shared" si="24"/>
        <v>0</v>
      </c>
      <c r="BL162" s="22" t="s">
        <v>327</v>
      </c>
      <c r="BM162" s="22" t="s">
        <v>405</v>
      </c>
    </row>
    <row r="163" spans="2:65" s="1" customFormat="1" ht="38.25" customHeight="1">
      <c r="B163" s="131"/>
      <c r="C163" s="175" t="s">
        <v>289</v>
      </c>
      <c r="D163" s="175" t="s">
        <v>194</v>
      </c>
      <c r="E163" s="176" t="s">
        <v>406</v>
      </c>
      <c r="F163" s="410" t="s">
        <v>407</v>
      </c>
      <c r="G163" s="410"/>
      <c r="H163" s="410"/>
      <c r="I163" s="410"/>
      <c r="J163" s="177" t="s">
        <v>26</v>
      </c>
      <c r="K163" s="178">
        <v>4</v>
      </c>
      <c r="L163" s="411">
        <v>0</v>
      </c>
      <c r="M163" s="411"/>
      <c r="N163" s="412">
        <f t="shared" si="15"/>
        <v>0</v>
      </c>
      <c r="O163" s="407"/>
      <c r="P163" s="407"/>
      <c r="Q163" s="407"/>
      <c r="R163" s="134"/>
      <c r="T163" s="164" t="s">
        <v>26</v>
      </c>
      <c r="U163" s="47" t="s">
        <v>64</v>
      </c>
      <c r="V163" s="39"/>
      <c r="W163" s="165">
        <f t="shared" si="16"/>
        <v>0</v>
      </c>
      <c r="X163" s="165">
        <v>0</v>
      </c>
      <c r="Y163" s="165">
        <f t="shared" si="17"/>
        <v>0</v>
      </c>
      <c r="Z163" s="165">
        <v>0</v>
      </c>
      <c r="AA163" s="166">
        <f t="shared" si="18"/>
        <v>0</v>
      </c>
      <c r="AR163" s="22" t="s">
        <v>326</v>
      </c>
      <c r="AT163" s="22" t="s">
        <v>194</v>
      </c>
      <c r="AU163" s="22" t="s">
        <v>141</v>
      </c>
      <c r="AY163" s="22" t="s">
        <v>180</v>
      </c>
      <c r="BE163" s="108">
        <f t="shared" si="19"/>
        <v>0</v>
      </c>
      <c r="BF163" s="108">
        <f t="shared" si="20"/>
        <v>0</v>
      </c>
      <c r="BG163" s="108">
        <f t="shared" si="21"/>
        <v>0</v>
      </c>
      <c r="BH163" s="108">
        <f t="shared" si="22"/>
        <v>0</v>
      </c>
      <c r="BI163" s="108">
        <f t="shared" si="23"/>
        <v>0</v>
      </c>
      <c r="BJ163" s="22" t="s">
        <v>107</v>
      </c>
      <c r="BK163" s="108">
        <f t="shared" si="24"/>
        <v>0</v>
      </c>
      <c r="BL163" s="22" t="s">
        <v>327</v>
      </c>
      <c r="BM163" s="22" t="s">
        <v>408</v>
      </c>
    </row>
    <row r="164" spans="2:65" s="1" customFormat="1" ht="51" customHeight="1">
      <c r="B164" s="131"/>
      <c r="C164" s="175" t="s">
        <v>291</v>
      </c>
      <c r="D164" s="175" t="s">
        <v>194</v>
      </c>
      <c r="E164" s="176" t="s">
        <v>409</v>
      </c>
      <c r="F164" s="410" t="s">
        <v>410</v>
      </c>
      <c r="G164" s="410"/>
      <c r="H164" s="410"/>
      <c r="I164" s="410"/>
      <c r="J164" s="177" t="s">
        <v>26</v>
      </c>
      <c r="K164" s="178">
        <v>1</v>
      </c>
      <c r="L164" s="411">
        <v>0</v>
      </c>
      <c r="M164" s="411"/>
      <c r="N164" s="412">
        <f t="shared" si="15"/>
        <v>0</v>
      </c>
      <c r="O164" s="407"/>
      <c r="P164" s="407"/>
      <c r="Q164" s="407"/>
      <c r="R164" s="134"/>
      <c r="T164" s="164" t="s">
        <v>26</v>
      </c>
      <c r="U164" s="47" t="s">
        <v>64</v>
      </c>
      <c r="V164" s="39"/>
      <c r="W164" s="165">
        <f t="shared" si="16"/>
        <v>0</v>
      </c>
      <c r="X164" s="165">
        <v>0</v>
      </c>
      <c r="Y164" s="165">
        <f t="shared" si="17"/>
        <v>0</v>
      </c>
      <c r="Z164" s="165">
        <v>0</v>
      </c>
      <c r="AA164" s="166">
        <f t="shared" si="18"/>
        <v>0</v>
      </c>
      <c r="AR164" s="22" t="s">
        <v>326</v>
      </c>
      <c r="AT164" s="22" t="s">
        <v>194</v>
      </c>
      <c r="AU164" s="22" t="s">
        <v>141</v>
      </c>
      <c r="AY164" s="22" t="s">
        <v>180</v>
      </c>
      <c r="BE164" s="108">
        <f t="shared" si="19"/>
        <v>0</v>
      </c>
      <c r="BF164" s="108">
        <f t="shared" si="20"/>
        <v>0</v>
      </c>
      <c r="BG164" s="108">
        <f t="shared" si="21"/>
        <v>0</v>
      </c>
      <c r="BH164" s="108">
        <f t="shared" si="22"/>
        <v>0</v>
      </c>
      <c r="BI164" s="108">
        <f t="shared" si="23"/>
        <v>0</v>
      </c>
      <c r="BJ164" s="22" t="s">
        <v>107</v>
      </c>
      <c r="BK164" s="108">
        <f t="shared" si="24"/>
        <v>0</v>
      </c>
      <c r="BL164" s="22" t="s">
        <v>327</v>
      </c>
      <c r="BM164" s="22" t="s">
        <v>411</v>
      </c>
    </row>
    <row r="165" spans="2:65" s="1" customFormat="1" ht="16.5" customHeight="1">
      <c r="B165" s="131"/>
      <c r="C165" s="175" t="s">
        <v>293</v>
      </c>
      <c r="D165" s="175" t="s">
        <v>194</v>
      </c>
      <c r="E165" s="176" t="s">
        <v>412</v>
      </c>
      <c r="F165" s="410" t="s">
        <v>413</v>
      </c>
      <c r="G165" s="410"/>
      <c r="H165" s="410"/>
      <c r="I165" s="410"/>
      <c r="J165" s="177" t="s">
        <v>26</v>
      </c>
      <c r="K165" s="178">
        <v>16</v>
      </c>
      <c r="L165" s="411">
        <v>0</v>
      </c>
      <c r="M165" s="411"/>
      <c r="N165" s="412">
        <f t="shared" si="15"/>
        <v>0</v>
      </c>
      <c r="O165" s="407"/>
      <c r="P165" s="407"/>
      <c r="Q165" s="407"/>
      <c r="R165" s="134"/>
      <c r="T165" s="164" t="s">
        <v>26</v>
      </c>
      <c r="U165" s="47" t="s">
        <v>64</v>
      </c>
      <c r="V165" s="39"/>
      <c r="W165" s="165">
        <f t="shared" si="16"/>
        <v>0</v>
      </c>
      <c r="X165" s="165">
        <v>0</v>
      </c>
      <c r="Y165" s="165">
        <f t="shared" si="17"/>
        <v>0</v>
      </c>
      <c r="Z165" s="165">
        <v>0</v>
      </c>
      <c r="AA165" s="166">
        <f t="shared" si="18"/>
        <v>0</v>
      </c>
      <c r="AR165" s="22" t="s">
        <v>326</v>
      </c>
      <c r="AT165" s="22" t="s">
        <v>194</v>
      </c>
      <c r="AU165" s="22" t="s">
        <v>141</v>
      </c>
      <c r="AY165" s="22" t="s">
        <v>180</v>
      </c>
      <c r="BE165" s="108">
        <f t="shared" si="19"/>
        <v>0</v>
      </c>
      <c r="BF165" s="108">
        <f t="shared" si="20"/>
        <v>0</v>
      </c>
      <c r="BG165" s="108">
        <f t="shared" si="21"/>
        <v>0</v>
      </c>
      <c r="BH165" s="108">
        <f t="shared" si="22"/>
        <v>0</v>
      </c>
      <c r="BI165" s="108">
        <f t="shared" si="23"/>
        <v>0</v>
      </c>
      <c r="BJ165" s="22" t="s">
        <v>107</v>
      </c>
      <c r="BK165" s="108">
        <f t="shared" si="24"/>
        <v>0</v>
      </c>
      <c r="BL165" s="22" t="s">
        <v>327</v>
      </c>
      <c r="BM165" s="22" t="s">
        <v>414</v>
      </c>
    </row>
    <row r="166" spans="2:65" s="1" customFormat="1" ht="25.5" customHeight="1">
      <c r="B166" s="131"/>
      <c r="C166" s="175" t="s">
        <v>276</v>
      </c>
      <c r="D166" s="175" t="s">
        <v>194</v>
      </c>
      <c r="E166" s="176" t="s">
        <v>415</v>
      </c>
      <c r="F166" s="410" t="s">
        <v>416</v>
      </c>
      <c r="G166" s="410"/>
      <c r="H166" s="410"/>
      <c r="I166" s="410"/>
      <c r="J166" s="177" t="s">
        <v>26</v>
      </c>
      <c r="K166" s="178">
        <v>4</v>
      </c>
      <c r="L166" s="411">
        <v>0</v>
      </c>
      <c r="M166" s="411"/>
      <c r="N166" s="412">
        <f t="shared" si="15"/>
        <v>0</v>
      </c>
      <c r="O166" s="407"/>
      <c r="P166" s="407"/>
      <c r="Q166" s="407"/>
      <c r="R166" s="134"/>
      <c r="T166" s="164" t="s">
        <v>26</v>
      </c>
      <c r="U166" s="47" t="s">
        <v>64</v>
      </c>
      <c r="V166" s="39"/>
      <c r="W166" s="165">
        <f t="shared" si="16"/>
        <v>0</v>
      </c>
      <c r="X166" s="165">
        <v>0</v>
      </c>
      <c r="Y166" s="165">
        <f t="shared" si="17"/>
        <v>0</v>
      </c>
      <c r="Z166" s="165">
        <v>0</v>
      </c>
      <c r="AA166" s="166">
        <f t="shared" si="18"/>
        <v>0</v>
      </c>
      <c r="AR166" s="22" t="s">
        <v>326</v>
      </c>
      <c r="AT166" s="22" t="s">
        <v>194</v>
      </c>
      <c r="AU166" s="22" t="s">
        <v>141</v>
      </c>
      <c r="AY166" s="22" t="s">
        <v>180</v>
      </c>
      <c r="BE166" s="108">
        <f t="shared" si="19"/>
        <v>0</v>
      </c>
      <c r="BF166" s="108">
        <f t="shared" si="20"/>
        <v>0</v>
      </c>
      <c r="BG166" s="108">
        <f t="shared" si="21"/>
        <v>0</v>
      </c>
      <c r="BH166" s="108">
        <f t="shared" si="22"/>
        <v>0</v>
      </c>
      <c r="BI166" s="108">
        <f t="shared" si="23"/>
        <v>0</v>
      </c>
      <c r="BJ166" s="22" t="s">
        <v>107</v>
      </c>
      <c r="BK166" s="108">
        <f t="shared" si="24"/>
        <v>0</v>
      </c>
      <c r="BL166" s="22" t="s">
        <v>327</v>
      </c>
      <c r="BM166" s="22" t="s">
        <v>417</v>
      </c>
    </row>
    <row r="167" spans="2:65" s="1" customFormat="1" ht="89.25" customHeight="1">
      <c r="B167" s="131"/>
      <c r="C167" s="175" t="s">
        <v>195</v>
      </c>
      <c r="D167" s="175" t="s">
        <v>194</v>
      </c>
      <c r="E167" s="176" t="s">
        <v>418</v>
      </c>
      <c r="F167" s="410" t="s">
        <v>419</v>
      </c>
      <c r="G167" s="410"/>
      <c r="H167" s="410"/>
      <c r="I167" s="410"/>
      <c r="J167" s="177" t="s">
        <v>26</v>
      </c>
      <c r="K167" s="178">
        <v>16</v>
      </c>
      <c r="L167" s="411">
        <v>0</v>
      </c>
      <c r="M167" s="411"/>
      <c r="N167" s="412">
        <f t="shared" si="15"/>
        <v>0</v>
      </c>
      <c r="O167" s="407"/>
      <c r="P167" s="407"/>
      <c r="Q167" s="407"/>
      <c r="R167" s="134"/>
      <c r="T167" s="164" t="s">
        <v>26</v>
      </c>
      <c r="U167" s="47" t="s">
        <v>64</v>
      </c>
      <c r="V167" s="39"/>
      <c r="W167" s="165">
        <f t="shared" si="16"/>
        <v>0</v>
      </c>
      <c r="X167" s="165">
        <v>0</v>
      </c>
      <c r="Y167" s="165">
        <f t="shared" si="17"/>
        <v>0</v>
      </c>
      <c r="Z167" s="165">
        <v>0</v>
      </c>
      <c r="AA167" s="166">
        <f t="shared" si="18"/>
        <v>0</v>
      </c>
      <c r="AR167" s="22" t="s">
        <v>326</v>
      </c>
      <c r="AT167" s="22" t="s">
        <v>194</v>
      </c>
      <c r="AU167" s="22" t="s">
        <v>141</v>
      </c>
      <c r="AY167" s="22" t="s">
        <v>180</v>
      </c>
      <c r="BE167" s="108">
        <f t="shared" si="19"/>
        <v>0</v>
      </c>
      <c r="BF167" s="108">
        <f t="shared" si="20"/>
        <v>0</v>
      </c>
      <c r="BG167" s="108">
        <f t="shared" si="21"/>
        <v>0</v>
      </c>
      <c r="BH167" s="108">
        <f t="shared" si="22"/>
        <v>0</v>
      </c>
      <c r="BI167" s="108">
        <f t="shared" si="23"/>
        <v>0</v>
      </c>
      <c r="BJ167" s="22" t="s">
        <v>107</v>
      </c>
      <c r="BK167" s="108">
        <f t="shared" si="24"/>
        <v>0</v>
      </c>
      <c r="BL167" s="22" t="s">
        <v>327</v>
      </c>
      <c r="BM167" s="22" t="s">
        <v>420</v>
      </c>
    </row>
    <row r="168" spans="2:65" s="1" customFormat="1" ht="25.5" customHeight="1">
      <c r="B168" s="131"/>
      <c r="C168" s="175" t="s">
        <v>256</v>
      </c>
      <c r="D168" s="175" t="s">
        <v>194</v>
      </c>
      <c r="E168" s="176" t="s">
        <v>421</v>
      </c>
      <c r="F168" s="410" t="s">
        <v>422</v>
      </c>
      <c r="G168" s="410"/>
      <c r="H168" s="410"/>
      <c r="I168" s="410"/>
      <c r="J168" s="177" t="s">
        <v>26</v>
      </c>
      <c r="K168" s="178">
        <v>2</v>
      </c>
      <c r="L168" s="411">
        <v>0</v>
      </c>
      <c r="M168" s="411"/>
      <c r="N168" s="412">
        <f t="shared" si="15"/>
        <v>0</v>
      </c>
      <c r="O168" s="407"/>
      <c r="P168" s="407"/>
      <c r="Q168" s="407"/>
      <c r="R168" s="134"/>
      <c r="T168" s="164" t="s">
        <v>26</v>
      </c>
      <c r="U168" s="47" t="s">
        <v>64</v>
      </c>
      <c r="V168" s="39"/>
      <c r="W168" s="165">
        <f t="shared" si="16"/>
        <v>0</v>
      </c>
      <c r="X168" s="165">
        <v>0</v>
      </c>
      <c r="Y168" s="165">
        <f t="shared" si="17"/>
        <v>0</v>
      </c>
      <c r="Z168" s="165">
        <v>0</v>
      </c>
      <c r="AA168" s="166">
        <f t="shared" si="18"/>
        <v>0</v>
      </c>
      <c r="AR168" s="22" t="s">
        <v>326</v>
      </c>
      <c r="AT168" s="22" t="s">
        <v>194</v>
      </c>
      <c r="AU168" s="22" t="s">
        <v>141</v>
      </c>
      <c r="AY168" s="22" t="s">
        <v>180</v>
      </c>
      <c r="BE168" s="108">
        <f t="shared" si="19"/>
        <v>0</v>
      </c>
      <c r="BF168" s="108">
        <f t="shared" si="20"/>
        <v>0</v>
      </c>
      <c r="BG168" s="108">
        <f t="shared" si="21"/>
        <v>0</v>
      </c>
      <c r="BH168" s="108">
        <f t="shared" si="22"/>
        <v>0</v>
      </c>
      <c r="BI168" s="108">
        <f t="shared" si="23"/>
        <v>0</v>
      </c>
      <c r="BJ168" s="22" t="s">
        <v>107</v>
      </c>
      <c r="BK168" s="108">
        <f t="shared" si="24"/>
        <v>0</v>
      </c>
      <c r="BL168" s="22" t="s">
        <v>327</v>
      </c>
      <c r="BM168" s="22" t="s">
        <v>423</v>
      </c>
    </row>
    <row r="169" spans="2:65" s="1" customFormat="1" ht="16.5" customHeight="1">
      <c r="B169" s="131"/>
      <c r="C169" s="175" t="s">
        <v>258</v>
      </c>
      <c r="D169" s="175" t="s">
        <v>194</v>
      </c>
      <c r="E169" s="176" t="s">
        <v>424</v>
      </c>
      <c r="F169" s="410" t="s">
        <v>425</v>
      </c>
      <c r="G169" s="410"/>
      <c r="H169" s="410"/>
      <c r="I169" s="410"/>
      <c r="J169" s="177" t="s">
        <v>26</v>
      </c>
      <c r="K169" s="178">
        <v>1</v>
      </c>
      <c r="L169" s="411">
        <v>0</v>
      </c>
      <c r="M169" s="411"/>
      <c r="N169" s="412">
        <f t="shared" si="15"/>
        <v>0</v>
      </c>
      <c r="O169" s="407"/>
      <c r="P169" s="407"/>
      <c r="Q169" s="407"/>
      <c r="R169" s="134"/>
      <c r="T169" s="164" t="s">
        <v>26</v>
      </c>
      <c r="U169" s="47" t="s">
        <v>64</v>
      </c>
      <c r="V169" s="39"/>
      <c r="W169" s="165">
        <f t="shared" si="16"/>
        <v>0</v>
      </c>
      <c r="X169" s="165">
        <v>0</v>
      </c>
      <c r="Y169" s="165">
        <f t="shared" si="17"/>
        <v>0</v>
      </c>
      <c r="Z169" s="165">
        <v>0</v>
      </c>
      <c r="AA169" s="166">
        <f t="shared" si="18"/>
        <v>0</v>
      </c>
      <c r="AR169" s="22" t="s">
        <v>326</v>
      </c>
      <c r="AT169" s="22" t="s">
        <v>194</v>
      </c>
      <c r="AU169" s="22" t="s">
        <v>141</v>
      </c>
      <c r="AY169" s="22" t="s">
        <v>180</v>
      </c>
      <c r="BE169" s="108">
        <f t="shared" si="19"/>
        <v>0</v>
      </c>
      <c r="BF169" s="108">
        <f t="shared" si="20"/>
        <v>0</v>
      </c>
      <c r="BG169" s="108">
        <f t="shared" si="21"/>
        <v>0</v>
      </c>
      <c r="BH169" s="108">
        <f t="shared" si="22"/>
        <v>0</v>
      </c>
      <c r="BI169" s="108">
        <f t="shared" si="23"/>
        <v>0</v>
      </c>
      <c r="BJ169" s="22" t="s">
        <v>107</v>
      </c>
      <c r="BK169" s="108">
        <f t="shared" si="24"/>
        <v>0</v>
      </c>
      <c r="BL169" s="22" t="s">
        <v>327</v>
      </c>
      <c r="BM169" s="22" t="s">
        <v>426</v>
      </c>
    </row>
    <row r="170" spans="2:65" s="1" customFormat="1" ht="25.5" customHeight="1">
      <c r="B170" s="131"/>
      <c r="C170" s="175" t="s">
        <v>260</v>
      </c>
      <c r="D170" s="175" t="s">
        <v>194</v>
      </c>
      <c r="E170" s="176" t="s">
        <v>427</v>
      </c>
      <c r="F170" s="410" t="s">
        <v>428</v>
      </c>
      <c r="G170" s="410"/>
      <c r="H170" s="410"/>
      <c r="I170" s="410"/>
      <c r="J170" s="177" t="s">
        <v>26</v>
      </c>
      <c r="K170" s="178">
        <v>2</v>
      </c>
      <c r="L170" s="411">
        <v>0</v>
      </c>
      <c r="M170" s="411"/>
      <c r="N170" s="412">
        <f t="shared" si="15"/>
        <v>0</v>
      </c>
      <c r="O170" s="407"/>
      <c r="P170" s="407"/>
      <c r="Q170" s="407"/>
      <c r="R170" s="134"/>
      <c r="T170" s="164" t="s">
        <v>26</v>
      </c>
      <c r="U170" s="47" t="s">
        <v>64</v>
      </c>
      <c r="V170" s="39"/>
      <c r="W170" s="165">
        <f t="shared" si="16"/>
        <v>0</v>
      </c>
      <c r="X170" s="165">
        <v>0</v>
      </c>
      <c r="Y170" s="165">
        <f t="shared" si="17"/>
        <v>0</v>
      </c>
      <c r="Z170" s="165">
        <v>0</v>
      </c>
      <c r="AA170" s="166">
        <f t="shared" si="18"/>
        <v>0</v>
      </c>
      <c r="AR170" s="22" t="s">
        <v>326</v>
      </c>
      <c r="AT170" s="22" t="s">
        <v>194</v>
      </c>
      <c r="AU170" s="22" t="s">
        <v>141</v>
      </c>
      <c r="AY170" s="22" t="s">
        <v>180</v>
      </c>
      <c r="BE170" s="108">
        <f t="shared" si="19"/>
        <v>0</v>
      </c>
      <c r="BF170" s="108">
        <f t="shared" si="20"/>
        <v>0</v>
      </c>
      <c r="BG170" s="108">
        <f t="shared" si="21"/>
        <v>0</v>
      </c>
      <c r="BH170" s="108">
        <f t="shared" si="22"/>
        <v>0</v>
      </c>
      <c r="BI170" s="108">
        <f t="shared" si="23"/>
        <v>0</v>
      </c>
      <c r="BJ170" s="22" t="s">
        <v>107</v>
      </c>
      <c r="BK170" s="108">
        <f t="shared" si="24"/>
        <v>0</v>
      </c>
      <c r="BL170" s="22" t="s">
        <v>327</v>
      </c>
      <c r="BM170" s="22" t="s">
        <v>429</v>
      </c>
    </row>
    <row r="171" spans="2:65" s="1" customFormat="1" ht="38.25" customHeight="1">
      <c r="B171" s="131"/>
      <c r="C171" s="175" t="s">
        <v>264</v>
      </c>
      <c r="D171" s="175" t="s">
        <v>194</v>
      </c>
      <c r="E171" s="176" t="s">
        <v>430</v>
      </c>
      <c r="F171" s="410" t="s">
        <v>431</v>
      </c>
      <c r="G171" s="410"/>
      <c r="H171" s="410"/>
      <c r="I171" s="410"/>
      <c r="J171" s="177" t="s">
        <v>26</v>
      </c>
      <c r="K171" s="178">
        <v>1</v>
      </c>
      <c r="L171" s="411">
        <v>0</v>
      </c>
      <c r="M171" s="411"/>
      <c r="N171" s="412">
        <f t="shared" si="15"/>
        <v>0</v>
      </c>
      <c r="O171" s="407"/>
      <c r="P171" s="407"/>
      <c r="Q171" s="407"/>
      <c r="R171" s="134"/>
      <c r="T171" s="164" t="s">
        <v>26</v>
      </c>
      <c r="U171" s="47" t="s">
        <v>64</v>
      </c>
      <c r="V171" s="39"/>
      <c r="W171" s="165">
        <f t="shared" si="16"/>
        <v>0</v>
      </c>
      <c r="X171" s="165">
        <v>0</v>
      </c>
      <c r="Y171" s="165">
        <f t="shared" si="17"/>
        <v>0</v>
      </c>
      <c r="Z171" s="165">
        <v>0</v>
      </c>
      <c r="AA171" s="166">
        <f t="shared" si="18"/>
        <v>0</v>
      </c>
      <c r="AR171" s="22" t="s">
        <v>326</v>
      </c>
      <c r="AT171" s="22" t="s">
        <v>194</v>
      </c>
      <c r="AU171" s="22" t="s">
        <v>141</v>
      </c>
      <c r="AY171" s="22" t="s">
        <v>180</v>
      </c>
      <c r="BE171" s="108">
        <f t="shared" si="19"/>
        <v>0</v>
      </c>
      <c r="BF171" s="108">
        <f t="shared" si="20"/>
        <v>0</v>
      </c>
      <c r="BG171" s="108">
        <f t="shared" si="21"/>
        <v>0</v>
      </c>
      <c r="BH171" s="108">
        <f t="shared" si="22"/>
        <v>0</v>
      </c>
      <c r="BI171" s="108">
        <f t="shared" si="23"/>
        <v>0</v>
      </c>
      <c r="BJ171" s="22" t="s">
        <v>107</v>
      </c>
      <c r="BK171" s="108">
        <f t="shared" si="24"/>
        <v>0</v>
      </c>
      <c r="BL171" s="22" t="s">
        <v>327</v>
      </c>
      <c r="BM171" s="22" t="s">
        <v>432</v>
      </c>
    </row>
    <row r="172" spans="2:65" s="1" customFormat="1" ht="76.5" customHeight="1">
      <c r="B172" s="131"/>
      <c r="C172" s="175" t="s">
        <v>433</v>
      </c>
      <c r="D172" s="175" t="s">
        <v>194</v>
      </c>
      <c r="E172" s="176" t="s">
        <v>434</v>
      </c>
      <c r="F172" s="410" t="s">
        <v>435</v>
      </c>
      <c r="G172" s="410"/>
      <c r="H172" s="410"/>
      <c r="I172" s="410"/>
      <c r="J172" s="177" t="s">
        <v>26</v>
      </c>
      <c r="K172" s="178">
        <v>1</v>
      </c>
      <c r="L172" s="411">
        <v>0</v>
      </c>
      <c r="M172" s="411"/>
      <c r="N172" s="412">
        <f t="shared" si="15"/>
        <v>0</v>
      </c>
      <c r="O172" s="407"/>
      <c r="P172" s="407"/>
      <c r="Q172" s="407"/>
      <c r="R172" s="134"/>
      <c r="T172" s="164" t="s">
        <v>26</v>
      </c>
      <c r="U172" s="47" t="s">
        <v>64</v>
      </c>
      <c r="V172" s="39"/>
      <c r="W172" s="165">
        <f t="shared" si="16"/>
        <v>0</v>
      </c>
      <c r="X172" s="165">
        <v>0</v>
      </c>
      <c r="Y172" s="165">
        <f t="shared" si="17"/>
        <v>0</v>
      </c>
      <c r="Z172" s="165">
        <v>0</v>
      </c>
      <c r="AA172" s="166">
        <f t="shared" si="18"/>
        <v>0</v>
      </c>
      <c r="AR172" s="22" t="s">
        <v>326</v>
      </c>
      <c r="AT172" s="22" t="s">
        <v>194</v>
      </c>
      <c r="AU172" s="22" t="s">
        <v>141</v>
      </c>
      <c r="AY172" s="22" t="s">
        <v>180</v>
      </c>
      <c r="BE172" s="108">
        <f t="shared" si="19"/>
        <v>0</v>
      </c>
      <c r="BF172" s="108">
        <f t="shared" si="20"/>
        <v>0</v>
      </c>
      <c r="BG172" s="108">
        <f t="shared" si="21"/>
        <v>0</v>
      </c>
      <c r="BH172" s="108">
        <f t="shared" si="22"/>
        <v>0</v>
      </c>
      <c r="BI172" s="108">
        <f t="shared" si="23"/>
        <v>0</v>
      </c>
      <c r="BJ172" s="22" t="s">
        <v>107</v>
      </c>
      <c r="BK172" s="108">
        <f t="shared" si="24"/>
        <v>0</v>
      </c>
      <c r="BL172" s="22" t="s">
        <v>327</v>
      </c>
      <c r="BM172" s="22" t="s">
        <v>436</v>
      </c>
    </row>
    <row r="173" spans="2:65" s="1" customFormat="1" ht="38.25" customHeight="1">
      <c r="B173" s="131"/>
      <c r="C173" s="175" t="s">
        <v>437</v>
      </c>
      <c r="D173" s="175" t="s">
        <v>194</v>
      </c>
      <c r="E173" s="176" t="s">
        <v>438</v>
      </c>
      <c r="F173" s="410" t="s">
        <v>439</v>
      </c>
      <c r="G173" s="410"/>
      <c r="H173" s="410"/>
      <c r="I173" s="410"/>
      <c r="J173" s="177" t="s">
        <v>26</v>
      </c>
      <c r="K173" s="178">
        <v>6</v>
      </c>
      <c r="L173" s="411">
        <v>0</v>
      </c>
      <c r="M173" s="411"/>
      <c r="N173" s="412">
        <f t="shared" si="15"/>
        <v>0</v>
      </c>
      <c r="O173" s="407"/>
      <c r="P173" s="407"/>
      <c r="Q173" s="407"/>
      <c r="R173" s="134"/>
      <c r="T173" s="164" t="s">
        <v>26</v>
      </c>
      <c r="U173" s="47" t="s">
        <v>64</v>
      </c>
      <c r="V173" s="39"/>
      <c r="W173" s="165">
        <f t="shared" si="16"/>
        <v>0</v>
      </c>
      <c r="X173" s="165">
        <v>0</v>
      </c>
      <c r="Y173" s="165">
        <f t="shared" si="17"/>
        <v>0</v>
      </c>
      <c r="Z173" s="165">
        <v>0</v>
      </c>
      <c r="AA173" s="166">
        <f t="shared" si="18"/>
        <v>0</v>
      </c>
      <c r="AR173" s="22" t="s">
        <v>326</v>
      </c>
      <c r="AT173" s="22" t="s">
        <v>194</v>
      </c>
      <c r="AU173" s="22" t="s">
        <v>141</v>
      </c>
      <c r="AY173" s="22" t="s">
        <v>180</v>
      </c>
      <c r="BE173" s="108">
        <f t="shared" si="19"/>
        <v>0</v>
      </c>
      <c r="BF173" s="108">
        <f t="shared" si="20"/>
        <v>0</v>
      </c>
      <c r="BG173" s="108">
        <f t="shared" si="21"/>
        <v>0</v>
      </c>
      <c r="BH173" s="108">
        <f t="shared" si="22"/>
        <v>0</v>
      </c>
      <c r="BI173" s="108">
        <f t="shared" si="23"/>
        <v>0</v>
      </c>
      <c r="BJ173" s="22" t="s">
        <v>107</v>
      </c>
      <c r="BK173" s="108">
        <f t="shared" si="24"/>
        <v>0</v>
      </c>
      <c r="BL173" s="22" t="s">
        <v>327</v>
      </c>
      <c r="BM173" s="22" t="s">
        <v>440</v>
      </c>
    </row>
    <row r="174" spans="2:65" s="1" customFormat="1" ht="38.25" customHeight="1">
      <c r="B174" s="131"/>
      <c r="C174" s="175" t="s">
        <v>441</v>
      </c>
      <c r="D174" s="175" t="s">
        <v>194</v>
      </c>
      <c r="E174" s="176" t="s">
        <v>442</v>
      </c>
      <c r="F174" s="410" t="s">
        <v>443</v>
      </c>
      <c r="G174" s="410"/>
      <c r="H174" s="410"/>
      <c r="I174" s="410"/>
      <c r="J174" s="177" t="s">
        <v>26</v>
      </c>
      <c r="K174" s="178">
        <v>18</v>
      </c>
      <c r="L174" s="411">
        <v>0</v>
      </c>
      <c r="M174" s="411"/>
      <c r="N174" s="412">
        <f t="shared" si="15"/>
        <v>0</v>
      </c>
      <c r="O174" s="407"/>
      <c r="P174" s="407"/>
      <c r="Q174" s="407"/>
      <c r="R174" s="134"/>
      <c r="T174" s="164" t="s">
        <v>26</v>
      </c>
      <c r="U174" s="47" t="s">
        <v>64</v>
      </c>
      <c r="V174" s="39"/>
      <c r="W174" s="165">
        <f t="shared" si="16"/>
        <v>0</v>
      </c>
      <c r="X174" s="165">
        <v>0</v>
      </c>
      <c r="Y174" s="165">
        <f t="shared" si="17"/>
        <v>0</v>
      </c>
      <c r="Z174" s="165">
        <v>0</v>
      </c>
      <c r="AA174" s="166">
        <f t="shared" si="18"/>
        <v>0</v>
      </c>
      <c r="AR174" s="22" t="s">
        <v>326</v>
      </c>
      <c r="AT174" s="22" t="s">
        <v>194</v>
      </c>
      <c r="AU174" s="22" t="s">
        <v>141</v>
      </c>
      <c r="AY174" s="22" t="s">
        <v>180</v>
      </c>
      <c r="BE174" s="108">
        <f t="shared" si="19"/>
        <v>0</v>
      </c>
      <c r="BF174" s="108">
        <f t="shared" si="20"/>
        <v>0</v>
      </c>
      <c r="BG174" s="108">
        <f t="shared" si="21"/>
        <v>0</v>
      </c>
      <c r="BH174" s="108">
        <f t="shared" si="22"/>
        <v>0</v>
      </c>
      <c r="BI174" s="108">
        <f t="shared" si="23"/>
        <v>0</v>
      </c>
      <c r="BJ174" s="22" t="s">
        <v>107</v>
      </c>
      <c r="BK174" s="108">
        <f t="shared" si="24"/>
        <v>0</v>
      </c>
      <c r="BL174" s="22" t="s">
        <v>327</v>
      </c>
      <c r="BM174" s="22" t="s">
        <v>444</v>
      </c>
    </row>
    <row r="175" spans="2:65" s="1" customFormat="1" ht="38.25" customHeight="1">
      <c r="B175" s="131"/>
      <c r="C175" s="175" t="s">
        <v>445</v>
      </c>
      <c r="D175" s="175" t="s">
        <v>194</v>
      </c>
      <c r="E175" s="176" t="s">
        <v>446</v>
      </c>
      <c r="F175" s="410" t="s">
        <v>447</v>
      </c>
      <c r="G175" s="410"/>
      <c r="H175" s="410"/>
      <c r="I175" s="410"/>
      <c r="J175" s="177" t="s">
        <v>26</v>
      </c>
      <c r="K175" s="178">
        <v>6</v>
      </c>
      <c r="L175" s="411">
        <v>0</v>
      </c>
      <c r="M175" s="411"/>
      <c r="N175" s="412">
        <f t="shared" si="15"/>
        <v>0</v>
      </c>
      <c r="O175" s="407"/>
      <c r="P175" s="407"/>
      <c r="Q175" s="407"/>
      <c r="R175" s="134"/>
      <c r="T175" s="164" t="s">
        <v>26</v>
      </c>
      <c r="U175" s="47" t="s">
        <v>64</v>
      </c>
      <c r="V175" s="39"/>
      <c r="W175" s="165">
        <f t="shared" si="16"/>
        <v>0</v>
      </c>
      <c r="X175" s="165">
        <v>0</v>
      </c>
      <c r="Y175" s="165">
        <f t="shared" si="17"/>
        <v>0</v>
      </c>
      <c r="Z175" s="165">
        <v>0</v>
      </c>
      <c r="AA175" s="166">
        <f t="shared" si="18"/>
        <v>0</v>
      </c>
      <c r="AR175" s="22" t="s">
        <v>326</v>
      </c>
      <c r="AT175" s="22" t="s">
        <v>194</v>
      </c>
      <c r="AU175" s="22" t="s">
        <v>141</v>
      </c>
      <c r="AY175" s="22" t="s">
        <v>180</v>
      </c>
      <c r="BE175" s="108">
        <f t="shared" si="19"/>
        <v>0</v>
      </c>
      <c r="BF175" s="108">
        <f t="shared" si="20"/>
        <v>0</v>
      </c>
      <c r="BG175" s="108">
        <f t="shared" si="21"/>
        <v>0</v>
      </c>
      <c r="BH175" s="108">
        <f t="shared" si="22"/>
        <v>0</v>
      </c>
      <c r="BI175" s="108">
        <f t="shared" si="23"/>
        <v>0</v>
      </c>
      <c r="BJ175" s="22" t="s">
        <v>107</v>
      </c>
      <c r="BK175" s="108">
        <f t="shared" si="24"/>
        <v>0</v>
      </c>
      <c r="BL175" s="22" t="s">
        <v>327</v>
      </c>
      <c r="BM175" s="22" t="s">
        <v>448</v>
      </c>
    </row>
    <row r="176" spans="2:65" s="1" customFormat="1" ht="38.25" customHeight="1">
      <c r="B176" s="131"/>
      <c r="C176" s="175" t="s">
        <v>449</v>
      </c>
      <c r="D176" s="175" t="s">
        <v>194</v>
      </c>
      <c r="E176" s="176" t="s">
        <v>450</v>
      </c>
      <c r="F176" s="410" t="s">
        <v>451</v>
      </c>
      <c r="G176" s="410"/>
      <c r="H176" s="410"/>
      <c r="I176" s="410"/>
      <c r="J176" s="177" t="s">
        <v>26</v>
      </c>
      <c r="K176" s="178">
        <v>6</v>
      </c>
      <c r="L176" s="411">
        <v>0</v>
      </c>
      <c r="M176" s="411"/>
      <c r="N176" s="412">
        <f t="shared" si="15"/>
        <v>0</v>
      </c>
      <c r="O176" s="407"/>
      <c r="P176" s="407"/>
      <c r="Q176" s="407"/>
      <c r="R176" s="134"/>
      <c r="T176" s="164" t="s">
        <v>26</v>
      </c>
      <c r="U176" s="47" t="s">
        <v>64</v>
      </c>
      <c r="V176" s="39"/>
      <c r="W176" s="165">
        <f t="shared" si="16"/>
        <v>0</v>
      </c>
      <c r="X176" s="165">
        <v>0</v>
      </c>
      <c r="Y176" s="165">
        <f t="shared" si="17"/>
        <v>0</v>
      </c>
      <c r="Z176" s="165">
        <v>0</v>
      </c>
      <c r="AA176" s="166">
        <f t="shared" si="18"/>
        <v>0</v>
      </c>
      <c r="AR176" s="22" t="s">
        <v>326</v>
      </c>
      <c r="AT176" s="22" t="s">
        <v>194</v>
      </c>
      <c r="AU176" s="22" t="s">
        <v>141</v>
      </c>
      <c r="AY176" s="22" t="s">
        <v>180</v>
      </c>
      <c r="BE176" s="108">
        <f t="shared" si="19"/>
        <v>0</v>
      </c>
      <c r="BF176" s="108">
        <f t="shared" si="20"/>
        <v>0</v>
      </c>
      <c r="BG176" s="108">
        <f t="shared" si="21"/>
        <v>0</v>
      </c>
      <c r="BH176" s="108">
        <f t="shared" si="22"/>
        <v>0</v>
      </c>
      <c r="BI176" s="108">
        <f t="shared" si="23"/>
        <v>0</v>
      </c>
      <c r="BJ176" s="22" t="s">
        <v>107</v>
      </c>
      <c r="BK176" s="108">
        <f t="shared" si="24"/>
        <v>0</v>
      </c>
      <c r="BL176" s="22" t="s">
        <v>327</v>
      </c>
      <c r="BM176" s="22" t="s">
        <v>452</v>
      </c>
    </row>
    <row r="177" spans="2:65" s="1" customFormat="1" ht="25.5" customHeight="1">
      <c r="B177" s="131"/>
      <c r="C177" s="175" t="s">
        <v>266</v>
      </c>
      <c r="D177" s="175" t="s">
        <v>194</v>
      </c>
      <c r="E177" s="176" t="s">
        <v>453</v>
      </c>
      <c r="F177" s="410" t="s">
        <v>454</v>
      </c>
      <c r="G177" s="410"/>
      <c r="H177" s="410"/>
      <c r="I177" s="410"/>
      <c r="J177" s="177" t="s">
        <v>26</v>
      </c>
      <c r="K177" s="178">
        <v>10</v>
      </c>
      <c r="L177" s="411">
        <v>0</v>
      </c>
      <c r="M177" s="411"/>
      <c r="N177" s="412">
        <f t="shared" si="15"/>
        <v>0</v>
      </c>
      <c r="O177" s="407"/>
      <c r="P177" s="407"/>
      <c r="Q177" s="407"/>
      <c r="R177" s="134"/>
      <c r="T177" s="164" t="s">
        <v>26</v>
      </c>
      <c r="U177" s="47" t="s">
        <v>64</v>
      </c>
      <c r="V177" s="39"/>
      <c r="W177" s="165">
        <f t="shared" si="16"/>
        <v>0</v>
      </c>
      <c r="X177" s="165">
        <v>0</v>
      </c>
      <c r="Y177" s="165">
        <f t="shared" si="17"/>
        <v>0</v>
      </c>
      <c r="Z177" s="165">
        <v>0</v>
      </c>
      <c r="AA177" s="166">
        <f t="shared" si="18"/>
        <v>0</v>
      </c>
      <c r="AR177" s="22" t="s">
        <v>326</v>
      </c>
      <c r="AT177" s="22" t="s">
        <v>194</v>
      </c>
      <c r="AU177" s="22" t="s">
        <v>141</v>
      </c>
      <c r="AY177" s="22" t="s">
        <v>180</v>
      </c>
      <c r="BE177" s="108">
        <f t="shared" si="19"/>
        <v>0</v>
      </c>
      <c r="BF177" s="108">
        <f t="shared" si="20"/>
        <v>0</v>
      </c>
      <c r="BG177" s="108">
        <f t="shared" si="21"/>
        <v>0</v>
      </c>
      <c r="BH177" s="108">
        <f t="shared" si="22"/>
        <v>0</v>
      </c>
      <c r="BI177" s="108">
        <f t="shared" si="23"/>
        <v>0</v>
      </c>
      <c r="BJ177" s="22" t="s">
        <v>107</v>
      </c>
      <c r="BK177" s="108">
        <f t="shared" si="24"/>
        <v>0</v>
      </c>
      <c r="BL177" s="22" t="s">
        <v>327</v>
      </c>
      <c r="BM177" s="22" t="s">
        <v>455</v>
      </c>
    </row>
    <row r="178" spans="2:63" s="9" customFormat="1" ht="29.25" customHeight="1">
      <c r="B178" s="149"/>
      <c r="C178" s="150"/>
      <c r="D178" s="159" t="s">
        <v>318</v>
      </c>
      <c r="E178" s="159"/>
      <c r="F178" s="159"/>
      <c r="G178" s="159"/>
      <c r="H178" s="159"/>
      <c r="I178" s="159"/>
      <c r="J178" s="159"/>
      <c r="K178" s="159"/>
      <c r="L178" s="159"/>
      <c r="M178" s="159"/>
      <c r="N178" s="431">
        <f>BK178</f>
        <v>0</v>
      </c>
      <c r="O178" s="432"/>
      <c r="P178" s="432"/>
      <c r="Q178" s="432"/>
      <c r="R178" s="152"/>
      <c r="T178" s="153"/>
      <c r="U178" s="150"/>
      <c r="V178" s="150"/>
      <c r="W178" s="154">
        <f>SUM(W179:W215)</f>
        <v>0</v>
      </c>
      <c r="X178" s="150"/>
      <c r="Y178" s="154">
        <f>SUM(Y179:Y215)</f>
        <v>0</v>
      </c>
      <c r="Z178" s="150"/>
      <c r="AA178" s="155">
        <f>SUM(AA179:AA215)</f>
        <v>0</v>
      </c>
      <c r="AR178" s="156" t="s">
        <v>240</v>
      </c>
      <c r="AT178" s="157" t="s">
        <v>98</v>
      </c>
      <c r="AU178" s="157" t="s">
        <v>107</v>
      </c>
      <c r="AY178" s="156" t="s">
        <v>180</v>
      </c>
      <c r="BK178" s="158">
        <f>SUM(BK179:BK215)</f>
        <v>0</v>
      </c>
    </row>
    <row r="179" spans="2:65" s="1" customFormat="1" ht="25.5" customHeight="1">
      <c r="B179" s="131"/>
      <c r="C179" s="175" t="s">
        <v>268</v>
      </c>
      <c r="D179" s="175" t="s">
        <v>194</v>
      </c>
      <c r="E179" s="176" t="s">
        <v>456</v>
      </c>
      <c r="F179" s="410" t="s">
        <v>457</v>
      </c>
      <c r="G179" s="410"/>
      <c r="H179" s="410"/>
      <c r="I179" s="410"/>
      <c r="J179" s="177" t="s">
        <v>183</v>
      </c>
      <c r="K179" s="178">
        <v>1</v>
      </c>
      <c r="L179" s="411">
        <v>0</v>
      </c>
      <c r="M179" s="411"/>
      <c r="N179" s="412">
        <f aca="true" t="shared" si="25" ref="N179:N215">ROUND(L179*K179,2)</f>
        <v>0</v>
      </c>
      <c r="O179" s="407"/>
      <c r="P179" s="407"/>
      <c r="Q179" s="407"/>
      <c r="R179" s="134"/>
      <c r="T179" s="164" t="s">
        <v>26</v>
      </c>
      <c r="U179" s="47" t="s">
        <v>64</v>
      </c>
      <c r="V179" s="39"/>
      <c r="W179" s="165">
        <f aca="true" t="shared" si="26" ref="W179:W215">V179*K179</f>
        <v>0</v>
      </c>
      <c r="X179" s="165">
        <v>0</v>
      </c>
      <c r="Y179" s="165">
        <f aca="true" t="shared" si="27" ref="Y179:Y215">X179*K179</f>
        <v>0</v>
      </c>
      <c r="Z179" s="165">
        <v>0</v>
      </c>
      <c r="AA179" s="166">
        <f aca="true" t="shared" si="28" ref="AA179:AA215">Z179*K179</f>
        <v>0</v>
      </c>
      <c r="AR179" s="22" t="s">
        <v>326</v>
      </c>
      <c r="AT179" s="22" t="s">
        <v>194</v>
      </c>
      <c r="AU179" s="22" t="s">
        <v>141</v>
      </c>
      <c r="AY179" s="22" t="s">
        <v>180</v>
      </c>
      <c r="BE179" s="108">
        <f aca="true" t="shared" si="29" ref="BE179:BE215">IF(U179="základní",N179,0)</f>
        <v>0</v>
      </c>
      <c r="BF179" s="108">
        <f aca="true" t="shared" si="30" ref="BF179:BF215">IF(U179="snížená",N179,0)</f>
        <v>0</v>
      </c>
      <c r="BG179" s="108">
        <f aca="true" t="shared" si="31" ref="BG179:BG215">IF(U179="zákl. přenesená",N179,0)</f>
        <v>0</v>
      </c>
      <c r="BH179" s="108">
        <f aca="true" t="shared" si="32" ref="BH179:BH215">IF(U179="sníž. přenesená",N179,0)</f>
        <v>0</v>
      </c>
      <c r="BI179" s="108">
        <f aca="true" t="shared" si="33" ref="BI179:BI215">IF(U179="nulová",N179,0)</f>
        <v>0</v>
      </c>
      <c r="BJ179" s="22" t="s">
        <v>107</v>
      </c>
      <c r="BK179" s="108">
        <f aca="true" t="shared" si="34" ref="BK179:BK215">ROUND(L179*K179,2)</f>
        <v>0</v>
      </c>
      <c r="BL179" s="22" t="s">
        <v>327</v>
      </c>
      <c r="BM179" s="22" t="s">
        <v>458</v>
      </c>
    </row>
    <row r="180" spans="2:65" s="1" customFormat="1" ht="25.5" customHeight="1">
      <c r="B180" s="131"/>
      <c r="C180" s="175" t="s">
        <v>270</v>
      </c>
      <c r="D180" s="175" t="s">
        <v>194</v>
      </c>
      <c r="E180" s="176" t="s">
        <v>459</v>
      </c>
      <c r="F180" s="410" t="s">
        <v>460</v>
      </c>
      <c r="G180" s="410"/>
      <c r="H180" s="410"/>
      <c r="I180" s="410"/>
      <c r="J180" s="177" t="s">
        <v>183</v>
      </c>
      <c r="K180" s="178">
        <v>1</v>
      </c>
      <c r="L180" s="411">
        <v>0</v>
      </c>
      <c r="M180" s="411"/>
      <c r="N180" s="412">
        <f t="shared" si="25"/>
        <v>0</v>
      </c>
      <c r="O180" s="407"/>
      <c r="P180" s="407"/>
      <c r="Q180" s="407"/>
      <c r="R180" s="134"/>
      <c r="T180" s="164" t="s">
        <v>26</v>
      </c>
      <c r="U180" s="47" t="s">
        <v>64</v>
      </c>
      <c r="V180" s="39"/>
      <c r="W180" s="165">
        <f t="shared" si="26"/>
        <v>0</v>
      </c>
      <c r="X180" s="165">
        <v>0</v>
      </c>
      <c r="Y180" s="165">
        <f t="shared" si="27"/>
        <v>0</v>
      </c>
      <c r="Z180" s="165">
        <v>0</v>
      </c>
      <c r="AA180" s="166">
        <f t="shared" si="28"/>
        <v>0</v>
      </c>
      <c r="AR180" s="22" t="s">
        <v>326</v>
      </c>
      <c r="AT180" s="22" t="s">
        <v>194</v>
      </c>
      <c r="AU180" s="22" t="s">
        <v>141</v>
      </c>
      <c r="AY180" s="22" t="s">
        <v>180</v>
      </c>
      <c r="BE180" s="108">
        <f t="shared" si="29"/>
        <v>0</v>
      </c>
      <c r="BF180" s="108">
        <f t="shared" si="30"/>
        <v>0</v>
      </c>
      <c r="BG180" s="108">
        <f t="shared" si="31"/>
        <v>0</v>
      </c>
      <c r="BH180" s="108">
        <f t="shared" si="32"/>
        <v>0</v>
      </c>
      <c r="BI180" s="108">
        <f t="shared" si="33"/>
        <v>0</v>
      </c>
      <c r="BJ180" s="22" t="s">
        <v>107</v>
      </c>
      <c r="BK180" s="108">
        <f t="shared" si="34"/>
        <v>0</v>
      </c>
      <c r="BL180" s="22" t="s">
        <v>327</v>
      </c>
      <c r="BM180" s="22" t="s">
        <v>461</v>
      </c>
    </row>
    <row r="181" spans="2:65" s="1" customFormat="1" ht="38.25" customHeight="1">
      <c r="B181" s="131"/>
      <c r="C181" s="175" t="s">
        <v>262</v>
      </c>
      <c r="D181" s="175" t="s">
        <v>194</v>
      </c>
      <c r="E181" s="176" t="s">
        <v>462</v>
      </c>
      <c r="F181" s="410" t="s">
        <v>463</v>
      </c>
      <c r="G181" s="410"/>
      <c r="H181" s="410"/>
      <c r="I181" s="410"/>
      <c r="J181" s="177" t="s">
        <v>183</v>
      </c>
      <c r="K181" s="178">
        <v>10</v>
      </c>
      <c r="L181" s="411">
        <v>0</v>
      </c>
      <c r="M181" s="411"/>
      <c r="N181" s="412">
        <f t="shared" si="25"/>
        <v>0</v>
      </c>
      <c r="O181" s="407"/>
      <c r="P181" s="407"/>
      <c r="Q181" s="407"/>
      <c r="R181" s="134"/>
      <c r="T181" s="164" t="s">
        <v>26</v>
      </c>
      <c r="U181" s="47" t="s">
        <v>64</v>
      </c>
      <c r="V181" s="39"/>
      <c r="W181" s="165">
        <f t="shared" si="26"/>
        <v>0</v>
      </c>
      <c r="X181" s="165">
        <v>0</v>
      </c>
      <c r="Y181" s="165">
        <f t="shared" si="27"/>
        <v>0</v>
      </c>
      <c r="Z181" s="165">
        <v>0</v>
      </c>
      <c r="AA181" s="166">
        <f t="shared" si="28"/>
        <v>0</v>
      </c>
      <c r="AR181" s="22" t="s">
        <v>326</v>
      </c>
      <c r="AT181" s="22" t="s">
        <v>194</v>
      </c>
      <c r="AU181" s="22" t="s">
        <v>141</v>
      </c>
      <c r="AY181" s="22" t="s">
        <v>180</v>
      </c>
      <c r="BE181" s="108">
        <f t="shared" si="29"/>
        <v>0</v>
      </c>
      <c r="BF181" s="108">
        <f t="shared" si="30"/>
        <v>0</v>
      </c>
      <c r="BG181" s="108">
        <f t="shared" si="31"/>
        <v>0</v>
      </c>
      <c r="BH181" s="108">
        <f t="shared" si="32"/>
        <v>0</v>
      </c>
      <c r="BI181" s="108">
        <f t="shared" si="33"/>
        <v>0</v>
      </c>
      <c r="BJ181" s="22" t="s">
        <v>107</v>
      </c>
      <c r="BK181" s="108">
        <f t="shared" si="34"/>
        <v>0</v>
      </c>
      <c r="BL181" s="22" t="s">
        <v>327</v>
      </c>
      <c r="BM181" s="22" t="s">
        <v>464</v>
      </c>
    </row>
    <row r="182" spans="2:65" s="1" customFormat="1" ht="38.25" customHeight="1">
      <c r="B182" s="131"/>
      <c r="C182" s="175" t="s">
        <v>250</v>
      </c>
      <c r="D182" s="175" t="s">
        <v>194</v>
      </c>
      <c r="E182" s="176" t="s">
        <v>465</v>
      </c>
      <c r="F182" s="410" t="s">
        <v>466</v>
      </c>
      <c r="G182" s="410"/>
      <c r="H182" s="410"/>
      <c r="I182" s="410"/>
      <c r="J182" s="177" t="s">
        <v>183</v>
      </c>
      <c r="K182" s="178">
        <v>15</v>
      </c>
      <c r="L182" s="411">
        <v>0</v>
      </c>
      <c r="M182" s="411"/>
      <c r="N182" s="412">
        <f t="shared" si="25"/>
        <v>0</v>
      </c>
      <c r="O182" s="407"/>
      <c r="P182" s="407"/>
      <c r="Q182" s="407"/>
      <c r="R182" s="134"/>
      <c r="T182" s="164" t="s">
        <v>26</v>
      </c>
      <c r="U182" s="47" t="s">
        <v>64</v>
      </c>
      <c r="V182" s="39"/>
      <c r="W182" s="165">
        <f t="shared" si="26"/>
        <v>0</v>
      </c>
      <c r="X182" s="165">
        <v>0</v>
      </c>
      <c r="Y182" s="165">
        <f t="shared" si="27"/>
        <v>0</v>
      </c>
      <c r="Z182" s="165">
        <v>0</v>
      </c>
      <c r="AA182" s="166">
        <f t="shared" si="28"/>
        <v>0</v>
      </c>
      <c r="AR182" s="22" t="s">
        <v>326</v>
      </c>
      <c r="AT182" s="22" t="s">
        <v>194</v>
      </c>
      <c r="AU182" s="22" t="s">
        <v>141</v>
      </c>
      <c r="AY182" s="22" t="s">
        <v>180</v>
      </c>
      <c r="BE182" s="108">
        <f t="shared" si="29"/>
        <v>0</v>
      </c>
      <c r="BF182" s="108">
        <f t="shared" si="30"/>
        <v>0</v>
      </c>
      <c r="BG182" s="108">
        <f t="shared" si="31"/>
        <v>0</v>
      </c>
      <c r="BH182" s="108">
        <f t="shared" si="32"/>
        <v>0</v>
      </c>
      <c r="BI182" s="108">
        <f t="shared" si="33"/>
        <v>0</v>
      </c>
      <c r="BJ182" s="22" t="s">
        <v>107</v>
      </c>
      <c r="BK182" s="108">
        <f t="shared" si="34"/>
        <v>0</v>
      </c>
      <c r="BL182" s="22" t="s">
        <v>327</v>
      </c>
      <c r="BM182" s="22" t="s">
        <v>467</v>
      </c>
    </row>
    <row r="183" spans="2:65" s="1" customFormat="1" ht="25.5" customHeight="1">
      <c r="B183" s="131"/>
      <c r="C183" s="175" t="s">
        <v>252</v>
      </c>
      <c r="D183" s="175" t="s">
        <v>194</v>
      </c>
      <c r="E183" s="176" t="s">
        <v>468</v>
      </c>
      <c r="F183" s="410" t="s">
        <v>469</v>
      </c>
      <c r="G183" s="410"/>
      <c r="H183" s="410"/>
      <c r="I183" s="410"/>
      <c r="J183" s="177" t="s">
        <v>183</v>
      </c>
      <c r="K183" s="178">
        <v>3</v>
      </c>
      <c r="L183" s="411">
        <v>0</v>
      </c>
      <c r="M183" s="411"/>
      <c r="N183" s="412">
        <f t="shared" si="25"/>
        <v>0</v>
      </c>
      <c r="O183" s="407"/>
      <c r="P183" s="407"/>
      <c r="Q183" s="407"/>
      <c r="R183" s="134"/>
      <c r="T183" s="164" t="s">
        <v>26</v>
      </c>
      <c r="U183" s="47" t="s">
        <v>64</v>
      </c>
      <c r="V183" s="39"/>
      <c r="W183" s="165">
        <f t="shared" si="26"/>
        <v>0</v>
      </c>
      <c r="X183" s="165">
        <v>0</v>
      </c>
      <c r="Y183" s="165">
        <f t="shared" si="27"/>
        <v>0</v>
      </c>
      <c r="Z183" s="165">
        <v>0</v>
      </c>
      <c r="AA183" s="166">
        <f t="shared" si="28"/>
        <v>0</v>
      </c>
      <c r="AR183" s="22" t="s">
        <v>326</v>
      </c>
      <c r="AT183" s="22" t="s">
        <v>194</v>
      </c>
      <c r="AU183" s="22" t="s">
        <v>141</v>
      </c>
      <c r="AY183" s="22" t="s">
        <v>180</v>
      </c>
      <c r="BE183" s="108">
        <f t="shared" si="29"/>
        <v>0</v>
      </c>
      <c r="BF183" s="108">
        <f t="shared" si="30"/>
        <v>0</v>
      </c>
      <c r="BG183" s="108">
        <f t="shared" si="31"/>
        <v>0</v>
      </c>
      <c r="BH183" s="108">
        <f t="shared" si="32"/>
        <v>0</v>
      </c>
      <c r="BI183" s="108">
        <f t="shared" si="33"/>
        <v>0</v>
      </c>
      <c r="BJ183" s="22" t="s">
        <v>107</v>
      </c>
      <c r="BK183" s="108">
        <f t="shared" si="34"/>
        <v>0</v>
      </c>
      <c r="BL183" s="22" t="s">
        <v>327</v>
      </c>
      <c r="BM183" s="22" t="s">
        <v>470</v>
      </c>
    </row>
    <row r="184" spans="2:65" s="1" customFormat="1" ht="25.5" customHeight="1">
      <c r="B184" s="131"/>
      <c r="C184" s="175" t="s">
        <v>471</v>
      </c>
      <c r="D184" s="175" t="s">
        <v>194</v>
      </c>
      <c r="E184" s="176" t="s">
        <v>472</v>
      </c>
      <c r="F184" s="410" t="s">
        <v>473</v>
      </c>
      <c r="G184" s="410"/>
      <c r="H184" s="410"/>
      <c r="I184" s="410"/>
      <c r="J184" s="177" t="s">
        <v>183</v>
      </c>
      <c r="K184" s="178">
        <v>2</v>
      </c>
      <c r="L184" s="411">
        <v>0</v>
      </c>
      <c r="M184" s="411"/>
      <c r="N184" s="412">
        <f t="shared" si="25"/>
        <v>0</v>
      </c>
      <c r="O184" s="407"/>
      <c r="P184" s="407"/>
      <c r="Q184" s="407"/>
      <c r="R184" s="134"/>
      <c r="T184" s="164" t="s">
        <v>26</v>
      </c>
      <c r="U184" s="47" t="s">
        <v>64</v>
      </c>
      <c r="V184" s="39"/>
      <c r="W184" s="165">
        <f t="shared" si="26"/>
        <v>0</v>
      </c>
      <c r="X184" s="165">
        <v>0</v>
      </c>
      <c r="Y184" s="165">
        <f t="shared" si="27"/>
        <v>0</v>
      </c>
      <c r="Z184" s="165">
        <v>0</v>
      </c>
      <c r="AA184" s="166">
        <f t="shared" si="28"/>
        <v>0</v>
      </c>
      <c r="AR184" s="22" t="s">
        <v>326</v>
      </c>
      <c r="AT184" s="22" t="s">
        <v>194</v>
      </c>
      <c r="AU184" s="22" t="s">
        <v>141</v>
      </c>
      <c r="AY184" s="22" t="s">
        <v>180</v>
      </c>
      <c r="BE184" s="108">
        <f t="shared" si="29"/>
        <v>0</v>
      </c>
      <c r="BF184" s="108">
        <f t="shared" si="30"/>
        <v>0</v>
      </c>
      <c r="BG184" s="108">
        <f t="shared" si="31"/>
        <v>0</v>
      </c>
      <c r="BH184" s="108">
        <f t="shared" si="32"/>
        <v>0</v>
      </c>
      <c r="BI184" s="108">
        <f t="shared" si="33"/>
        <v>0</v>
      </c>
      <c r="BJ184" s="22" t="s">
        <v>107</v>
      </c>
      <c r="BK184" s="108">
        <f t="shared" si="34"/>
        <v>0</v>
      </c>
      <c r="BL184" s="22" t="s">
        <v>327</v>
      </c>
      <c r="BM184" s="22" t="s">
        <v>474</v>
      </c>
    </row>
    <row r="185" spans="2:65" s="1" customFormat="1" ht="25.5" customHeight="1">
      <c r="B185" s="131"/>
      <c r="C185" s="175" t="s">
        <v>186</v>
      </c>
      <c r="D185" s="175" t="s">
        <v>194</v>
      </c>
      <c r="E185" s="176" t="s">
        <v>475</v>
      </c>
      <c r="F185" s="410" t="s">
        <v>476</v>
      </c>
      <c r="G185" s="410"/>
      <c r="H185" s="410"/>
      <c r="I185" s="410"/>
      <c r="J185" s="177" t="s">
        <v>183</v>
      </c>
      <c r="K185" s="178">
        <v>1</v>
      </c>
      <c r="L185" s="411">
        <v>0</v>
      </c>
      <c r="M185" s="411"/>
      <c r="N185" s="412">
        <f t="shared" si="25"/>
        <v>0</v>
      </c>
      <c r="O185" s="407"/>
      <c r="P185" s="407"/>
      <c r="Q185" s="407"/>
      <c r="R185" s="134"/>
      <c r="T185" s="164" t="s">
        <v>26</v>
      </c>
      <c r="U185" s="47" t="s">
        <v>64</v>
      </c>
      <c r="V185" s="39"/>
      <c r="W185" s="165">
        <f t="shared" si="26"/>
        <v>0</v>
      </c>
      <c r="X185" s="165">
        <v>0</v>
      </c>
      <c r="Y185" s="165">
        <f t="shared" si="27"/>
        <v>0</v>
      </c>
      <c r="Z185" s="165">
        <v>0</v>
      </c>
      <c r="AA185" s="166">
        <f t="shared" si="28"/>
        <v>0</v>
      </c>
      <c r="AR185" s="22" t="s">
        <v>326</v>
      </c>
      <c r="AT185" s="22" t="s">
        <v>194</v>
      </c>
      <c r="AU185" s="22" t="s">
        <v>141</v>
      </c>
      <c r="AY185" s="22" t="s">
        <v>180</v>
      </c>
      <c r="BE185" s="108">
        <f t="shared" si="29"/>
        <v>0</v>
      </c>
      <c r="BF185" s="108">
        <f t="shared" si="30"/>
        <v>0</v>
      </c>
      <c r="BG185" s="108">
        <f t="shared" si="31"/>
        <v>0</v>
      </c>
      <c r="BH185" s="108">
        <f t="shared" si="32"/>
        <v>0</v>
      </c>
      <c r="BI185" s="108">
        <f t="shared" si="33"/>
        <v>0</v>
      </c>
      <c r="BJ185" s="22" t="s">
        <v>107</v>
      </c>
      <c r="BK185" s="108">
        <f t="shared" si="34"/>
        <v>0</v>
      </c>
      <c r="BL185" s="22" t="s">
        <v>327</v>
      </c>
      <c r="BM185" s="22" t="s">
        <v>477</v>
      </c>
    </row>
    <row r="186" spans="2:65" s="1" customFormat="1" ht="38.25" customHeight="1">
      <c r="B186" s="131"/>
      <c r="C186" s="175" t="s">
        <v>190</v>
      </c>
      <c r="D186" s="175" t="s">
        <v>194</v>
      </c>
      <c r="E186" s="176" t="s">
        <v>478</v>
      </c>
      <c r="F186" s="410" t="s">
        <v>479</v>
      </c>
      <c r="G186" s="410"/>
      <c r="H186" s="410"/>
      <c r="I186" s="410"/>
      <c r="J186" s="177" t="s">
        <v>183</v>
      </c>
      <c r="K186" s="178">
        <v>1</v>
      </c>
      <c r="L186" s="411">
        <v>0</v>
      </c>
      <c r="M186" s="411"/>
      <c r="N186" s="412">
        <f t="shared" si="25"/>
        <v>0</v>
      </c>
      <c r="O186" s="407"/>
      <c r="P186" s="407"/>
      <c r="Q186" s="407"/>
      <c r="R186" s="134"/>
      <c r="T186" s="164" t="s">
        <v>26</v>
      </c>
      <c r="U186" s="47" t="s">
        <v>64</v>
      </c>
      <c r="V186" s="39"/>
      <c r="W186" s="165">
        <f t="shared" si="26"/>
        <v>0</v>
      </c>
      <c r="X186" s="165">
        <v>0</v>
      </c>
      <c r="Y186" s="165">
        <f t="shared" si="27"/>
        <v>0</v>
      </c>
      <c r="Z186" s="165">
        <v>0</v>
      </c>
      <c r="AA186" s="166">
        <f t="shared" si="28"/>
        <v>0</v>
      </c>
      <c r="AR186" s="22" t="s">
        <v>326</v>
      </c>
      <c r="AT186" s="22" t="s">
        <v>194</v>
      </c>
      <c r="AU186" s="22" t="s">
        <v>141</v>
      </c>
      <c r="AY186" s="22" t="s">
        <v>180</v>
      </c>
      <c r="BE186" s="108">
        <f t="shared" si="29"/>
        <v>0</v>
      </c>
      <c r="BF186" s="108">
        <f t="shared" si="30"/>
        <v>0</v>
      </c>
      <c r="BG186" s="108">
        <f t="shared" si="31"/>
        <v>0</v>
      </c>
      <c r="BH186" s="108">
        <f t="shared" si="32"/>
        <v>0</v>
      </c>
      <c r="BI186" s="108">
        <f t="shared" si="33"/>
        <v>0</v>
      </c>
      <c r="BJ186" s="22" t="s">
        <v>107</v>
      </c>
      <c r="BK186" s="108">
        <f t="shared" si="34"/>
        <v>0</v>
      </c>
      <c r="BL186" s="22" t="s">
        <v>327</v>
      </c>
      <c r="BM186" s="22" t="s">
        <v>480</v>
      </c>
    </row>
    <row r="187" spans="2:65" s="1" customFormat="1" ht="25.5" customHeight="1">
      <c r="B187" s="131"/>
      <c r="C187" s="175" t="s">
        <v>181</v>
      </c>
      <c r="D187" s="175" t="s">
        <v>194</v>
      </c>
      <c r="E187" s="176" t="s">
        <v>481</v>
      </c>
      <c r="F187" s="410" t="s">
        <v>482</v>
      </c>
      <c r="G187" s="410"/>
      <c r="H187" s="410"/>
      <c r="I187" s="410"/>
      <c r="J187" s="177" t="s">
        <v>183</v>
      </c>
      <c r="K187" s="178">
        <v>1</v>
      </c>
      <c r="L187" s="411">
        <v>0</v>
      </c>
      <c r="M187" s="411"/>
      <c r="N187" s="412">
        <f t="shared" si="25"/>
        <v>0</v>
      </c>
      <c r="O187" s="407"/>
      <c r="P187" s="407"/>
      <c r="Q187" s="407"/>
      <c r="R187" s="134"/>
      <c r="T187" s="164" t="s">
        <v>26</v>
      </c>
      <c r="U187" s="47" t="s">
        <v>64</v>
      </c>
      <c r="V187" s="39"/>
      <c r="W187" s="165">
        <f t="shared" si="26"/>
        <v>0</v>
      </c>
      <c r="X187" s="165">
        <v>0</v>
      </c>
      <c r="Y187" s="165">
        <f t="shared" si="27"/>
        <v>0</v>
      </c>
      <c r="Z187" s="165">
        <v>0</v>
      </c>
      <c r="AA187" s="166">
        <f t="shared" si="28"/>
        <v>0</v>
      </c>
      <c r="AR187" s="22" t="s">
        <v>326</v>
      </c>
      <c r="AT187" s="22" t="s">
        <v>194</v>
      </c>
      <c r="AU187" s="22" t="s">
        <v>141</v>
      </c>
      <c r="AY187" s="22" t="s">
        <v>180</v>
      </c>
      <c r="BE187" s="108">
        <f t="shared" si="29"/>
        <v>0</v>
      </c>
      <c r="BF187" s="108">
        <f t="shared" si="30"/>
        <v>0</v>
      </c>
      <c r="BG187" s="108">
        <f t="shared" si="31"/>
        <v>0</v>
      </c>
      <c r="BH187" s="108">
        <f t="shared" si="32"/>
        <v>0</v>
      </c>
      <c r="BI187" s="108">
        <f t="shared" si="33"/>
        <v>0</v>
      </c>
      <c r="BJ187" s="22" t="s">
        <v>107</v>
      </c>
      <c r="BK187" s="108">
        <f t="shared" si="34"/>
        <v>0</v>
      </c>
      <c r="BL187" s="22" t="s">
        <v>327</v>
      </c>
      <c r="BM187" s="22" t="s">
        <v>483</v>
      </c>
    </row>
    <row r="188" spans="2:65" s="1" customFormat="1" ht="25.5" customHeight="1">
      <c r="B188" s="131"/>
      <c r="C188" s="175" t="s">
        <v>188</v>
      </c>
      <c r="D188" s="175" t="s">
        <v>194</v>
      </c>
      <c r="E188" s="176" t="s">
        <v>484</v>
      </c>
      <c r="F188" s="410" t="s">
        <v>485</v>
      </c>
      <c r="G188" s="410"/>
      <c r="H188" s="410"/>
      <c r="I188" s="410"/>
      <c r="J188" s="177" t="s">
        <v>183</v>
      </c>
      <c r="K188" s="178">
        <v>1</v>
      </c>
      <c r="L188" s="411">
        <v>0</v>
      </c>
      <c r="M188" s="411"/>
      <c r="N188" s="412">
        <f t="shared" si="25"/>
        <v>0</v>
      </c>
      <c r="O188" s="407"/>
      <c r="P188" s="407"/>
      <c r="Q188" s="407"/>
      <c r="R188" s="134"/>
      <c r="T188" s="164" t="s">
        <v>26</v>
      </c>
      <c r="U188" s="47" t="s">
        <v>64</v>
      </c>
      <c r="V188" s="39"/>
      <c r="W188" s="165">
        <f t="shared" si="26"/>
        <v>0</v>
      </c>
      <c r="X188" s="165">
        <v>0</v>
      </c>
      <c r="Y188" s="165">
        <f t="shared" si="27"/>
        <v>0</v>
      </c>
      <c r="Z188" s="165">
        <v>0</v>
      </c>
      <c r="AA188" s="166">
        <f t="shared" si="28"/>
        <v>0</v>
      </c>
      <c r="AR188" s="22" t="s">
        <v>326</v>
      </c>
      <c r="AT188" s="22" t="s">
        <v>194</v>
      </c>
      <c r="AU188" s="22" t="s">
        <v>141</v>
      </c>
      <c r="AY188" s="22" t="s">
        <v>180</v>
      </c>
      <c r="BE188" s="108">
        <f t="shared" si="29"/>
        <v>0</v>
      </c>
      <c r="BF188" s="108">
        <f t="shared" si="30"/>
        <v>0</v>
      </c>
      <c r="BG188" s="108">
        <f t="shared" si="31"/>
        <v>0</v>
      </c>
      <c r="BH188" s="108">
        <f t="shared" si="32"/>
        <v>0</v>
      </c>
      <c r="BI188" s="108">
        <f t="shared" si="33"/>
        <v>0</v>
      </c>
      <c r="BJ188" s="22" t="s">
        <v>107</v>
      </c>
      <c r="BK188" s="108">
        <f t="shared" si="34"/>
        <v>0</v>
      </c>
      <c r="BL188" s="22" t="s">
        <v>327</v>
      </c>
      <c r="BM188" s="22" t="s">
        <v>486</v>
      </c>
    </row>
    <row r="189" spans="2:65" s="1" customFormat="1" ht="16.5" customHeight="1">
      <c r="B189" s="131"/>
      <c r="C189" s="175" t="s">
        <v>279</v>
      </c>
      <c r="D189" s="175" t="s">
        <v>194</v>
      </c>
      <c r="E189" s="176" t="s">
        <v>487</v>
      </c>
      <c r="F189" s="410" t="s">
        <v>488</v>
      </c>
      <c r="G189" s="410"/>
      <c r="H189" s="410"/>
      <c r="I189" s="410"/>
      <c r="J189" s="177" t="s">
        <v>183</v>
      </c>
      <c r="K189" s="178">
        <v>3</v>
      </c>
      <c r="L189" s="411">
        <v>0</v>
      </c>
      <c r="M189" s="411"/>
      <c r="N189" s="412">
        <f t="shared" si="25"/>
        <v>0</v>
      </c>
      <c r="O189" s="407"/>
      <c r="P189" s="407"/>
      <c r="Q189" s="407"/>
      <c r="R189" s="134"/>
      <c r="T189" s="164" t="s">
        <v>26</v>
      </c>
      <c r="U189" s="47" t="s">
        <v>64</v>
      </c>
      <c r="V189" s="39"/>
      <c r="W189" s="165">
        <f t="shared" si="26"/>
        <v>0</v>
      </c>
      <c r="X189" s="165">
        <v>0</v>
      </c>
      <c r="Y189" s="165">
        <f t="shared" si="27"/>
        <v>0</v>
      </c>
      <c r="Z189" s="165">
        <v>0</v>
      </c>
      <c r="AA189" s="166">
        <f t="shared" si="28"/>
        <v>0</v>
      </c>
      <c r="AR189" s="22" t="s">
        <v>326</v>
      </c>
      <c r="AT189" s="22" t="s">
        <v>194</v>
      </c>
      <c r="AU189" s="22" t="s">
        <v>141</v>
      </c>
      <c r="AY189" s="22" t="s">
        <v>180</v>
      </c>
      <c r="BE189" s="108">
        <f t="shared" si="29"/>
        <v>0</v>
      </c>
      <c r="BF189" s="108">
        <f t="shared" si="30"/>
        <v>0</v>
      </c>
      <c r="BG189" s="108">
        <f t="shared" si="31"/>
        <v>0</v>
      </c>
      <c r="BH189" s="108">
        <f t="shared" si="32"/>
        <v>0</v>
      </c>
      <c r="BI189" s="108">
        <f t="shared" si="33"/>
        <v>0</v>
      </c>
      <c r="BJ189" s="22" t="s">
        <v>107</v>
      </c>
      <c r="BK189" s="108">
        <f t="shared" si="34"/>
        <v>0</v>
      </c>
      <c r="BL189" s="22" t="s">
        <v>327</v>
      </c>
      <c r="BM189" s="22" t="s">
        <v>489</v>
      </c>
    </row>
    <row r="190" spans="2:65" s="1" customFormat="1" ht="38.25" customHeight="1">
      <c r="B190" s="131"/>
      <c r="C190" s="175" t="s">
        <v>281</v>
      </c>
      <c r="D190" s="175" t="s">
        <v>194</v>
      </c>
      <c r="E190" s="176" t="s">
        <v>490</v>
      </c>
      <c r="F190" s="410" t="s">
        <v>491</v>
      </c>
      <c r="G190" s="410"/>
      <c r="H190" s="410"/>
      <c r="I190" s="410"/>
      <c r="J190" s="177" t="s">
        <v>183</v>
      </c>
      <c r="K190" s="178">
        <v>8</v>
      </c>
      <c r="L190" s="411">
        <v>0</v>
      </c>
      <c r="M190" s="411"/>
      <c r="N190" s="412">
        <f t="shared" si="25"/>
        <v>0</v>
      </c>
      <c r="O190" s="407"/>
      <c r="P190" s="407"/>
      <c r="Q190" s="407"/>
      <c r="R190" s="134"/>
      <c r="T190" s="164" t="s">
        <v>26</v>
      </c>
      <c r="U190" s="47" t="s">
        <v>64</v>
      </c>
      <c r="V190" s="39"/>
      <c r="W190" s="165">
        <f t="shared" si="26"/>
        <v>0</v>
      </c>
      <c r="X190" s="165">
        <v>0</v>
      </c>
      <c r="Y190" s="165">
        <f t="shared" si="27"/>
        <v>0</v>
      </c>
      <c r="Z190" s="165">
        <v>0</v>
      </c>
      <c r="AA190" s="166">
        <f t="shared" si="28"/>
        <v>0</v>
      </c>
      <c r="AR190" s="22" t="s">
        <v>326</v>
      </c>
      <c r="AT190" s="22" t="s">
        <v>194</v>
      </c>
      <c r="AU190" s="22" t="s">
        <v>141</v>
      </c>
      <c r="AY190" s="22" t="s">
        <v>180</v>
      </c>
      <c r="BE190" s="108">
        <f t="shared" si="29"/>
        <v>0</v>
      </c>
      <c r="BF190" s="108">
        <f t="shared" si="30"/>
        <v>0</v>
      </c>
      <c r="BG190" s="108">
        <f t="shared" si="31"/>
        <v>0</v>
      </c>
      <c r="BH190" s="108">
        <f t="shared" si="32"/>
        <v>0</v>
      </c>
      <c r="BI190" s="108">
        <f t="shared" si="33"/>
        <v>0</v>
      </c>
      <c r="BJ190" s="22" t="s">
        <v>107</v>
      </c>
      <c r="BK190" s="108">
        <f t="shared" si="34"/>
        <v>0</v>
      </c>
      <c r="BL190" s="22" t="s">
        <v>327</v>
      </c>
      <c r="BM190" s="22" t="s">
        <v>492</v>
      </c>
    </row>
    <row r="191" spans="2:65" s="1" customFormat="1" ht="25.5" customHeight="1">
      <c r="B191" s="131"/>
      <c r="C191" s="175" t="s">
        <v>283</v>
      </c>
      <c r="D191" s="175" t="s">
        <v>194</v>
      </c>
      <c r="E191" s="176" t="s">
        <v>493</v>
      </c>
      <c r="F191" s="410" t="s">
        <v>494</v>
      </c>
      <c r="G191" s="410"/>
      <c r="H191" s="410"/>
      <c r="I191" s="410"/>
      <c r="J191" s="177" t="s">
        <v>183</v>
      </c>
      <c r="K191" s="178">
        <v>4</v>
      </c>
      <c r="L191" s="411">
        <v>0</v>
      </c>
      <c r="M191" s="411"/>
      <c r="N191" s="412">
        <f t="shared" si="25"/>
        <v>0</v>
      </c>
      <c r="O191" s="407"/>
      <c r="P191" s="407"/>
      <c r="Q191" s="407"/>
      <c r="R191" s="134"/>
      <c r="T191" s="164" t="s">
        <v>26</v>
      </c>
      <c r="U191" s="47" t="s">
        <v>64</v>
      </c>
      <c r="V191" s="39"/>
      <c r="W191" s="165">
        <f t="shared" si="26"/>
        <v>0</v>
      </c>
      <c r="X191" s="165">
        <v>0</v>
      </c>
      <c r="Y191" s="165">
        <f t="shared" si="27"/>
        <v>0</v>
      </c>
      <c r="Z191" s="165">
        <v>0</v>
      </c>
      <c r="AA191" s="166">
        <f t="shared" si="28"/>
        <v>0</v>
      </c>
      <c r="AR191" s="22" t="s">
        <v>326</v>
      </c>
      <c r="AT191" s="22" t="s">
        <v>194</v>
      </c>
      <c r="AU191" s="22" t="s">
        <v>141</v>
      </c>
      <c r="AY191" s="22" t="s">
        <v>180</v>
      </c>
      <c r="BE191" s="108">
        <f t="shared" si="29"/>
        <v>0</v>
      </c>
      <c r="BF191" s="108">
        <f t="shared" si="30"/>
        <v>0</v>
      </c>
      <c r="BG191" s="108">
        <f t="shared" si="31"/>
        <v>0</v>
      </c>
      <c r="BH191" s="108">
        <f t="shared" si="32"/>
        <v>0</v>
      </c>
      <c r="BI191" s="108">
        <f t="shared" si="33"/>
        <v>0</v>
      </c>
      <c r="BJ191" s="22" t="s">
        <v>107</v>
      </c>
      <c r="BK191" s="108">
        <f t="shared" si="34"/>
        <v>0</v>
      </c>
      <c r="BL191" s="22" t="s">
        <v>327</v>
      </c>
      <c r="BM191" s="22" t="s">
        <v>495</v>
      </c>
    </row>
    <row r="192" spans="2:65" s="1" customFormat="1" ht="25.5" customHeight="1">
      <c r="B192" s="131"/>
      <c r="C192" s="175" t="s">
        <v>206</v>
      </c>
      <c r="D192" s="175" t="s">
        <v>194</v>
      </c>
      <c r="E192" s="176" t="s">
        <v>496</v>
      </c>
      <c r="F192" s="410" t="s">
        <v>497</v>
      </c>
      <c r="G192" s="410"/>
      <c r="H192" s="410"/>
      <c r="I192" s="410"/>
      <c r="J192" s="177" t="s">
        <v>183</v>
      </c>
      <c r="K192" s="178">
        <v>1</v>
      </c>
      <c r="L192" s="411">
        <v>0</v>
      </c>
      <c r="M192" s="411"/>
      <c r="N192" s="412">
        <f t="shared" si="25"/>
        <v>0</v>
      </c>
      <c r="O192" s="407"/>
      <c r="P192" s="407"/>
      <c r="Q192" s="407"/>
      <c r="R192" s="134"/>
      <c r="T192" s="164" t="s">
        <v>26</v>
      </c>
      <c r="U192" s="47" t="s">
        <v>64</v>
      </c>
      <c r="V192" s="39"/>
      <c r="W192" s="165">
        <f t="shared" si="26"/>
        <v>0</v>
      </c>
      <c r="X192" s="165">
        <v>0</v>
      </c>
      <c r="Y192" s="165">
        <f t="shared" si="27"/>
        <v>0</v>
      </c>
      <c r="Z192" s="165">
        <v>0</v>
      </c>
      <c r="AA192" s="166">
        <f t="shared" si="28"/>
        <v>0</v>
      </c>
      <c r="AR192" s="22" t="s">
        <v>326</v>
      </c>
      <c r="AT192" s="22" t="s">
        <v>194</v>
      </c>
      <c r="AU192" s="22" t="s">
        <v>141</v>
      </c>
      <c r="AY192" s="22" t="s">
        <v>180</v>
      </c>
      <c r="BE192" s="108">
        <f t="shared" si="29"/>
        <v>0</v>
      </c>
      <c r="BF192" s="108">
        <f t="shared" si="30"/>
        <v>0</v>
      </c>
      <c r="BG192" s="108">
        <f t="shared" si="31"/>
        <v>0</v>
      </c>
      <c r="BH192" s="108">
        <f t="shared" si="32"/>
        <v>0</v>
      </c>
      <c r="BI192" s="108">
        <f t="shared" si="33"/>
        <v>0</v>
      </c>
      <c r="BJ192" s="22" t="s">
        <v>107</v>
      </c>
      <c r="BK192" s="108">
        <f t="shared" si="34"/>
        <v>0</v>
      </c>
      <c r="BL192" s="22" t="s">
        <v>327</v>
      </c>
      <c r="BM192" s="22" t="s">
        <v>498</v>
      </c>
    </row>
    <row r="193" spans="2:65" s="1" customFormat="1" ht="38.25" customHeight="1">
      <c r="B193" s="131"/>
      <c r="C193" s="175" t="s">
        <v>208</v>
      </c>
      <c r="D193" s="175" t="s">
        <v>194</v>
      </c>
      <c r="E193" s="176" t="s">
        <v>499</v>
      </c>
      <c r="F193" s="410" t="s">
        <v>500</v>
      </c>
      <c r="G193" s="410"/>
      <c r="H193" s="410"/>
      <c r="I193" s="410"/>
      <c r="J193" s="177" t="s">
        <v>183</v>
      </c>
      <c r="K193" s="178">
        <v>1</v>
      </c>
      <c r="L193" s="411">
        <v>0</v>
      </c>
      <c r="M193" s="411"/>
      <c r="N193" s="412">
        <f t="shared" si="25"/>
        <v>0</v>
      </c>
      <c r="O193" s="407"/>
      <c r="P193" s="407"/>
      <c r="Q193" s="407"/>
      <c r="R193" s="134"/>
      <c r="T193" s="164" t="s">
        <v>26</v>
      </c>
      <c r="U193" s="47" t="s">
        <v>64</v>
      </c>
      <c r="V193" s="39"/>
      <c r="W193" s="165">
        <f t="shared" si="26"/>
        <v>0</v>
      </c>
      <c r="X193" s="165">
        <v>0</v>
      </c>
      <c r="Y193" s="165">
        <f t="shared" si="27"/>
        <v>0</v>
      </c>
      <c r="Z193" s="165">
        <v>0</v>
      </c>
      <c r="AA193" s="166">
        <f t="shared" si="28"/>
        <v>0</v>
      </c>
      <c r="AR193" s="22" t="s">
        <v>326</v>
      </c>
      <c r="AT193" s="22" t="s">
        <v>194</v>
      </c>
      <c r="AU193" s="22" t="s">
        <v>141</v>
      </c>
      <c r="AY193" s="22" t="s">
        <v>180</v>
      </c>
      <c r="BE193" s="108">
        <f t="shared" si="29"/>
        <v>0</v>
      </c>
      <c r="BF193" s="108">
        <f t="shared" si="30"/>
        <v>0</v>
      </c>
      <c r="BG193" s="108">
        <f t="shared" si="31"/>
        <v>0</v>
      </c>
      <c r="BH193" s="108">
        <f t="shared" si="32"/>
        <v>0</v>
      </c>
      <c r="BI193" s="108">
        <f t="shared" si="33"/>
        <v>0</v>
      </c>
      <c r="BJ193" s="22" t="s">
        <v>107</v>
      </c>
      <c r="BK193" s="108">
        <f t="shared" si="34"/>
        <v>0</v>
      </c>
      <c r="BL193" s="22" t="s">
        <v>327</v>
      </c>
      <c r="BM193" s="22" t="s">
        <v>501</v>
      </c>
    </row>
    <row r="194" spans="2:65" s="1" customFormat="1" ht="25.5" customHeight="1">
      <c r="B194" s="131"/>
      <c r="C194" s="175" t="s">
        <v>210</v>
      </c>
      <c r="D194" s="175" t="s">
        <v>194</v>
      </c>
      <c r="E194" s="176" t="s">
        <v>502</v>
      </c>
      <c r="F194" s="410" t="s">
        <v>503</v>
      </c>
      <c r="G194" s="410"/>
      <c r="H194" s="410"/>
      <c r="I194" s="410"/>
      <c r="J194" s="177" t="s">
        <v>183</v>
      </c>
      <c r="K194" s="178">
        <v>1</v>
      </c>
      <c r="L194" s="411">
        <v>0</v>
      </c>
      <c r="M194" s="411"/>
      <c r="N194" s="412">
        <f t="shared" si="25"/>
        <v>0</v>
      </c>
      <c r="O194" s="407"/>
      <c r="P194" s="407"/>
      <c r="Q194" s="407"/>
      <c r="R194" s="134"/>
      <c r="T194" s="164" t="s">
        <v>26</v>
      </c>
      <c r="U194" s="47" t="s">
        <v>64</v>
      </c>
      <c r="V194" s="39"/>
      <c r="W194" s="165">
        <f t="shared" si="26"/>
        <v>0</v>
      </c>
      <c r="X194" s="165">
        <v>0</v>
      </c>
      <c r="Y194" s="165">
        <f t="shared" si="27"/>
        <v>0</v>
      </c>
      <c r="Z194" s="165">
        <v>0</v>
      </c>
      <c r="AA194" s="166">
        <f t="shared" si="28"/>
        <v>0</v>
      </c>
      <c r="AR194" s="22" t="s">
        <v>326</v>
      </c>
      <c r="AT194" s="22" t="s">
        <v>194</v>
      </c>
      <c r="AU194" s="22" t="s">
        <v>141</v>
      </c>
      <c r="AY194" s="22" t="s">
        <v>180</v>
      </c>
      <c r="BE194" s="108">
        <f t="shared" si="29"/>
        <v>0</v>
      </c>
      <c r="BF194" s="108">
        <f t="shared" si="30"/>
        <v>0</v>
      </c>
      <c r="BG194" s="108">
        <f t="shared" si="31"/>
        <v>0</v>
      </c>
      <c r="BH194" s="108">
        <f t="shared" si="32"/>
        <v>0</v>
      </c>
      <c r="BI194" s="108">
        <f t="shared" si="33"/>
        <v>0</v>
      </c>
      <c r="BJ194" s="22" t="s">
        <v>107</v>
      </c>
      <c r="BK194" s="108">
        <f t="shared" si="34"/>
        <v>0</v>
      </c>
      <c r="BL194" s="22" t="s">
        <v>327</v>
      </c>
      <c r="BM194" s="22" t="s">
        <v>504</v>
      </c>
    </row>
    <row r="195" spans="2:65" s="1" customFormat="1" ht="25.5" customHeight="1">
      <c r="B195" s="131"/>
      <c r="C195" s="175" t="s">
        <v>212</v>
      </c>
      <c r="D195" s="175" t="s">
        <v>194</v>
      </c>
      <c r="E195" s="176" t="s">
        <v>505</v>
      </c>
      <c r="F195" s="410" t="s">
        <v>506</v>
      </c>
      <c r="G195" s="410"/>
      <c r="H195" s="410"/>
      <c r="I195" s="410"/>
      <c r="J195" s="177" t="s">
        <v>183</v>
      </c>
      <c r="K195" s="178">
        <v>1</v>
      </c>
      <c r="L195" s="411">
        <v>0</v>
      </c>
      <c r="M195" s="411"/>
      <c r="N195" s="412">
        <f t="shared" si="25"/>
        <v>0</v>
      </c>
      <c r="O195" s="407"/>
      <c r="P195" s="407"/>
      <c r="Q195" s="407"/>
      <c r="R195" s="134"/>
      <c r="T195" s="164" t="s">
        <v>26</v>
      </c>
      <c r="U195" s="47" t="s">
        <v>64</v>
      </c>
      <c r="V195" s="39"/>
      <c r="W195" s="165">
        <f t="shared" si="26"/>
        <v>0</v>
      </c>
      <c r="X195" s="165">
        <v>0</v>
      </c>
      <c r="Y195" s="165">
        <f t="shared" si="27"/>
        <v>0</v>
      </c>
      <c r="Z195" s="165">
        <v>0</v>
      </c>
      <c r="AA195" s="166">
        <f t="shared" si="28"/>
        <v>0</v>
      </c>
      <c r="AR195" s="22" t="s">
        <v>326</v>
      </c>
      <c r="AT195" s="22" t="s">
        <v>194</v>
      </c>
      <c r="AU195" s="22" t="s">
        <v>141</v>
      </c>
      <c r="AY195" s="22" t="s">
        <v>180</v>
      </c>
      <c r="BE195" s="108">
        <f t="shared" si="29"/>
        <v>0</v>
      </c>
      <c r="BF195" s="108">
        <f t="shared" si="30"/>
        <v>0</v>
      </c>
      <c r="BG195" s="108">
        <f t="shared" si="31"/>
        <v>0</v>
      </c>
      <c r="BH195" s="108">
        <f t="shared" si="32"/>
        <v>0</v>
      </c>
      <c r="BI195" s="108">
        <f t="shared" si="33"/>
        <v>0</v>
      </c>
      <c r="BJ195" s="22" t="s">
        <v>107</v>
      </c>
      <c r="BK195" s="108">
        <f t="shared" si="34"/>
        <v>0</v>
      </c>
      <c r="BL195" s="22" t="s">
        <v>327</v>
      </c>
      <c r="BM195" s="22" t="s">
        <v>507</v>
      </c>
    </row>
    <row r="196" spans="2:65" s="1" customFormat="1" ht="16.5" customHeight="1">
      <c r="B196" s="131"/>
      <c r="C196" s="175" t="s">
        <v>227</v>
      </c>
      <c r="D196" s="175" t="s">
        <v>194</v>
      </c>
      <c r="E196" s="176" t="s">
        <v>508</v>
      </c>
      <c r="F196" s="410" t="s">
        <v>509</v>
      </c>
      <c r="G196" s="410"/>
      <c r="H196" s="410"/>
      <c r="I196" s="410"/>
      <c r="J196" s="177" t="s">
        <v>183</v>
      </c>
      <c r="K196" s="178">
        <v>1</v>
      </c>
      <c r="L196" s="411">
        <v>0</v>
      </c>
      <c r="M196" s="411"/>
      <c r="N196" s="412">
        <f t="shared" si="25"/>
        <v>0</v>
      </c>
      <c r="O196" s="407"/>
      <c r="P196" s="407"/>
      <c r="Q196" s="407"/>
      <c r="R196" s="134"/>
      <c r="T196" s="164" t="s">
        <v>26</v>
      </c>
      <c r="U196" s="47" t="s">
        <v>64</v>
      </c>
      <c r="V196" s="39"/>
      <c r="W196" s="165">
        <f t="shared" si="26"/>
        <v>0</v>
      </c>
      <c r="X196" s="165">
        <v>0</v>
      </c>
      <c r="Y196" s="165">
        <f t="shared" si="27"/>
        <v>0</v>
      </c>
      <c r="Z196" s="165">
        <v>0</v>
      </c>
      <c r="AA196" s="166">
        <f t="shared" si="28"/>
        <v>0</v>
      </c>
      <c r="AR196" s="22" t="s">
        <v>326</v>
      </c>
      <c r="AT196" s="22" t="s">
        <v>194</v>
      </c>
      <c r="AU196" s="22" t="s">
        <v>141</v>
      </c>
      <c r="AY196" s="22" t="s">
        <v>180</v>
      </c>
      <c r="BE196" s="108">
        <f t="shared" si="29"/>
        <v>0</v>
      </c>
      <c r="BF196" s="108">
        <f t="shared" si="30"/>
        <v>0</v>
      </c>
      <c r="BG196" s="108">
        <f t="shared" si="31"/>
        <v>0</v>
      </c>
      <c r="BH196" s="108">
        <f t="shared" si="32"/>
        <v>0</v>
      </c>
      <c r="BI196" s="108">
        <f t="shared" si="33"/>
        <v>0</v>
      </c>
      <c r="BJ196" s="22" t="s">
        <v>107</v>
      </c>
      <c r="BK196" s="108">
        <f t="shared" si="34"/>
        <v>0</v>
      </c>
      <c r="BL196" s="22" t="s">
        <v>327</v>
      </c>
      <c r="BM196" s="22" t="s">
        <v>510</v>
      </c>
    </row>
    <row r="197" spans="2:65" s="1" customFormat="1" ht="63.75" customHeight="1">
      <c r="B197" s="131"/>
      <c r="C197" s="175" t="s">
        <v>229</v>
      </c>
      <c r="D197" s="175" t="s">
        <v>194</v>
      </c>
      <c r="E197" s="176" t="s">
        <v>511</v>
      </c>
      <c r="F197" s="410" t="s">
        <v>512</v>
      </c>
      <c r="G197" s="410"/>
      <c r="H197" s="410"/>
      <c r="I197" s="410"/>
      <c r="J197" s="177" t="s">
        <v>183</v>
      </c>
      <c r="K197" s="178">
        <v>4</v>
      </c>
      <c r="L197" s="411">
        <v>0</v>
      </c>
      <c r="M197" s="411"/>
      <c r="N197" s="412">
        <f t="shared" si="25"/>
        <v>0</v>
      </c>
      <c r="O197" s="407"/>
      <c r="P197" s="407"/>
      <c r="Q197" s="407"/>
      <c r="R197" s="134"/>
      <c r="T197" s="164" t="s">
        <v>26</v>
      </c>
      <c r="U197" s="47" t="s">
        <v>64</v>
      </c>
      <c r="V197" s="39"/>
      <c r="W197" s="165">
        <f t="shared" si="26"/>
        <v>0</v>
      </c>
      <c r="X197" s="165">
        <v>0</v>
      </c>
      <c r="Y197" s="165">
        <f t="shared" si="27"/>
        <v>0</v>
      </c>
      <c r="Z197" s="165">
        <v>0</v>
      </c>
      <c r="AA197" s="166">
        <f t="shared" si="28"/>
        <v>0</v>
      </c>
      <c r="AR197" s="22" t="s">
        <v>326</v>
      </c>
      <c r="AT197" s="22" t="s">
        <v>194</v>
      </c>
      <c r="AU197" s="22" t="s">
        <v>141</v>
      </c>
      <c r="AY197" s="22" t="s">
        <v>180</v>
      </c>
      <c r="BE197" s="108">
        <f t="shared" si="29"/>
        <v>0</v>
      </c>
      <c r="BF197" s="108">
        <f t="shared" si="30"/>
        <v>0</v>
      </c>
      <c r="BG197" s="108">
        <f t="shared" si="31"/>
        <v>0</v>
      </c>
      <c r="BH197" s="108">
        <f t="shared" si="32"/>
        <v>0</v>
      </c>
      <c r="BI197" s="108">
        <f t="shared" si="33"/>
        <v>0</v>
      </c>
      <c r="BJ197" s="22" t="s">
        <v>107</v>
      </c>
      <c r="BK197" s="108">
        <f t="shared" si="34"/>
        <v>0</v>
      </c>
      <c r="BL197" s="22" t="s">
        <v>327</v>
      </c>
      <c r="BM197" s="22" t="s">
        <v>513</v>
      </c>
    </row>
    <row r="198" spans="2:65" s="1" customFormat="1" ht="16.5" customHeight="1">
      <c r="B198" s="131"/>
      <c r="C198" s="175" t="s">
        <v>231</v>
      </c>
      <c r="D198" s="175" t="s">
        <v>194</v>
      </c>
      <c r="E198" s="176" t="s">
        <v>514</v>
      </c>
      <c r="F198" s="410" t="s">
        <v>515</v>
      </c>
      <c r="G198" s="410"/>
      <c r="H198" s="410"/>
      <c r="I198" s="410"/>
      <c r="J198" s="177" t="s">
        <v>183</v>
      </c>
      <c r="K198" s="178">
        <v>14</v>
      </c>
      <c r="L198" s="411">
        <v>0</v>
      </c>
      <c r="M198" s="411"/>
      <c r="N198" s="412">
        <f t="shared" si="25"/>
        <v>0</v>
      </c>
      <c r="O198" s="407"/>
      <c r="P198" s="407"/>
      <c r="Q198" s="407"/>
      <c r="R198" s="134"/>
      <c r="T198" s="164" t="s">
        <v>26</v>
      </c>
      <c r="U198" s="47" t="s">
        <v>64</v>
      </c>
      <c r="V198" s="39"/>
      <c r="W198" s="165">
        <f t="shared" si="26"/>
        <v>0</v>
      </c>
      <c r="X198" s="165">
        <v>0</v>
      </c>
      <c r="Y198" s="165">
        <f t="shared" si="27"/>
        <v>0</v>
      </c>
      <c r="Z198" s="165">
        <v>0</v>
      </c>
      <c r="AA198" s="166">
        <f t="shared" si="28"/>
        <v>0</v>
      </c>
      <c r="AR198" s="22" t="s">
        <v>326</v>
      </c>
      <c r="AT198" s="22" t="s">
        <v>194</v>
      </c>
      <c r="AU198" s="22" t="s">
        <v>141</v>
      </c>
      <c r="AY198" s="22" t="s">
        <v>180</v>
      </c>
      <c r="BE198" s="108">
        <f t="shared" si="29"/>
        <v>0</v>
      </c>
      <c r="BF198" s="108">
        <f t="shared" si="30"/>
        <v>0</v>
      </c>
      <c r="BG198" s="108">
        <f t="shared" si="31"/>
        <v>0</v>
      </c>
      <c r="BH198" s="108">
        <f t="shared" si="32"/>
        <v>0</v>
      </c>
      <c r="BI198" s="108">
        <f t="shared" si="33"/>
        <v>0</v>
      </c>
      <c r="BJ198" s="22" t="s">
        <v>107</v>
      </c>
      <c r="BK198" s="108">
        <f t="shared" si="34"/>
        <v>0</v>
      </c>
      <c r="BL198" s="22" t="s">
        <v>327</v>
      </c>
      <c r="BM198" s="22" t="s">
        <v>516</v>
      </c>
    </row>
    <row r="199" spans="2:65" s="1" customFormat="1" ht="16.5" customHeight="1">
      <c r="B199" s="131"/>
      <c r="C199" s="175" t="s">
        <v>236</v>
      </c>
      <c r="D199" s="175" t="s">
        <v>194</v>
      </c>
      <c r="E199" s="176" t="s">
        <v>517</v>
      </c>
      <c r="F199" s="410" t="s">
        <v>518</v>
      </c>
      <c r="G199" s="410"/>
      <c r="H199" s="410"/>
      <c r="I199" s="410"/>
      <c r="J199" s="177" t="s">
        <v>183</v>
      </c>
      <c r="K199" s="178">
        <v>2</v>
      </c>
      <c r="L199" s="411">
        <v>0</v>
      </c>
      <c r="M199" s="411"/>
      <c r="N199" s="412">
        <f t="shared" si="25"/>
        <v>0</v>
      </c>
      <c r="O199" s="407"/>
      <c r="P199" s="407"/>
      <c r="Q199" s="407"/>
      <c r="R199" s="134"/>
      <c r="T199" s="164" t="s">
        <v>26</v>
      </c>
      <c r="U199" s="47" t="s">
        <v>64</v>
      </c>
      <c r="V199" s="39"/>
      <c r="W199" s="165">
        <f t="shared" si="26"/>
        <v>0</v>
      </c>
      <c r="X199" s="165">
        <v>0</v>
      </c>
      <c r="Y199" s="165">
        <f t="shared" si="27"/>
        <v>0</v>
      </c>
      <c r="Z199" s="165">
        <v>0</v>
      </c>
      <c r="AA199" s="166">
        <f t="shared" si="28"/>
        <v>0</v>
      </c>
      <c r="AR199" s="22" t="s">
        <v>326</v>
      </c>
      <c r="AT199" s="22" t="s">
        <v>194</v>
      </c>
      <c r="AU199" s="22" t="s">
        <v>141</v>
      </c>
      <c r="AY199" s="22" t="s">
        <v>180</v>
      </c>
      <c r="BE199" s="108">
        <f t="shared" si="29"/>
        <v>0</v>
      </c>
      <c r="BF199" s="108">
        <f t="shared" si="30"/>
        <v>0</v>
      </c>
      <c r="BG199" s="108">
        <f t="shared" si="31"/>
        <v>0</v>
      </c>
      <c r="BH199" s="108">
        <f t="shared" si="32"/>
        <v>0</v>
      </c>
      <c r="BI199" s="108">
        <f t="shared" si="33"/>
        <v>0</v>
      </c>
      <c r="BJ199" s="22" t="s">
        <v>107</v>
      </c>
      <c r="BK199" s="108">
        <f t="shared" si="34"/>
        <v>0</v>
      </c>
      <c r="BL199" s="22" t="s">
        <v>327</v>
      </c>
      <c r="BM199" s="22" t="s">
        <v>519</v>
      </c>
    </row>
    <row r="200" spans="2:65" s="1" customFormat="1" ht="51" customHeight="1">
      <c r="B200" s="131"/>
      <c r="C200" s="175" t="s">
        <v>238</v>
      </c>
      <c r="D200" s="175" t="s">
        <v>194</v>
      </c>
      <c r="E200" s="176" t="s">
        <v>520</v>
      </c>
      <c r="F200" s="410" t="s">
        <v>521</v>
      </c>
      <c r="G200" s="410"/>
      <c r="H200" s="410"/>
      <c r="I200" s="410"/>
      <c r="J200" s="177" t="s">
        <v>183</v>
      </c>
      <c r="K200" s="178">
        <v>2</v>
      </c>
      <c r="L200" s="411">
        <v>0</v>
      </c>
      <c r="M200" s="411"/>
      <c r="N200" s="412">
        <f t="shared" si="25"/>
        <v>0</v>
      </c>
      <c r="O200" s="407"/>
      <c r="P200" s="407"/>
      <c r="Q200" s="407"/>
      <c r="R200" s="134"/>
      <c r="T200" s="164" t="s">
        <v>26</v>
      </c>
      <c r="U200" s="47" t="s">
        <v>64</v>
      </c>
      <c r="V200" s="39"/>
      <c r="W200" s="165">
        <f t="shared" si="26"/>
        <v>0</v>
      </c>
      <c r="X200" s="165">
        <v>0</v>
      </c>
      <c r="Y200" s="165">
        <f t="shared" si="27"/>
        <v>0</v>
      </c>
      <c r="Z200" s="165">
        <v>0</v>
      </c>
      <c r="AA200" s="166">
        <f t="shared" si="28"/>
        <v>0</v>
      </c>
      <c r="AR200" s="22" t="s">
        <v>326</v>
      </c>
      <c r="AT200" s="22" t="s">
        <v>194</v>
      </c>
      <c r="AU200" s="22" t="s">
        <v>141</v>
      </c>
      <c r="AY200" s="22" t="s">
        <v>180</v>
      </c>
      <c r="BE200" s="108">
        <f t="shared" si="29"/>
        <v>0</v>
      </c>
      <c r="BF200" s="108">
        <f t="shared" si="30"/>
        <v>0</v>
      </c>
      <c r="BG200" s="108">
        <f t="shared" si="31"/>
        <v>0</v>
      </c>
      <c r="BH200" s="108">
        <f t="shared" si="32"/>
        <v>0</v>
      </c>
      <c r="BI200" s="108">
        <f t="shared" si="33"/>
        <v>0</v>
      </c>
      <c r="BJ200" s="22" t="s">
        <v>107</v>
      </c>
      <c r="BK200" s="108">
        <f t="shared" si="34"/>
        <v>0</v>
      </c>
      <c r="BL200" s="22" t="s">
        <v>327</v>
      </c>
      <c r="BM200" s="22" t="s">
        <v>522</v>
      </c>
    </row>
    <row r="201" spans="2:65" s="1" customFormat="1" ht="25.5" customHeight="1">
      <c r="B201" s="131"/>
      <c r="C201" s="175" t="s">
        <v>327</v>
      </c>
      <c r="D201" s="175" t="s">
        <v>194</v>
      </c>
      <c r="E201" s="176" t="s">
        <v>523</v>
      </c>
      <c r="F201" s="410" t="s">
        <v>524</v>
      </c>
      <c r="G201" s="410"/>
      <c r="H201" s="410"/>
      <c r="I201" s="410"/>
      <c r="J201" s="177" t="s">
        <v>183</v>
      </c>
      <c r="K201" s="178">
        <v>1</v>
      </c>
      <c r="L201" s="411">
        <v>0</v>
      </c>
      <c r="M201" s="411"/>
      <c r="N201" s="412">
        <f t="shared" si="25"/>
        <v>0</v>
      </c>
      <c r="O201" s="407"/>
      <c r="P201" s="407"/>
      <c r="Q201" s="407"/>
      <c r="R201" s="134"/>
      <c r="T201" s="164" t="s">
        <v>26</v>
      </c>
      <c r="U201" s="47" t="s">
        <v>64</v>
      </c>
      <c r="V201" s="39"/>
      <c r="W201" s="165">
        <f t="shared" si="26"/>
        <v>0</v>
      </c>
      <c r="X201" s="165">
        <v>0</v>
      </c>
      <c r="Y201" s="165">
        <f t="shared" si="27"/>
        <v>0</v>
      </c>
      <c r="Z201" s="165">
        <v>0</v>
      </c>
      <c r="AA201" s="166">
        <f t="shared" si="28"/>
        <v>0</v>
      </c>
      <c r="AR201" s="22" t="s">
        <v>326</v>
      </c>
      <c r="AT201" s="22" t="s">
        <v>194</v>
      </c>
      <c r="AU201" s="22" t="s">
        <v>141</v>
      </c>
      <c r="AY201" s="22" t="s">
        <v>180</v>
      </c>
      <c r="BE201" s="108">
        <f t="shared" si="29"/>
        <v>0</v>
      </c>
      <c r="BF201" s="108">
        <f t="shared" si="30"/>
        <v>0</v>
      </c>
      <c r="BG201" s="108">
        <f t="shared" si="31"/>
        <v>0</v>
      </c>
      <c r="BH201" s="108">
        <f t="shared" si="32"/>
        <v>0</v>
      </c>
      <c r="BI201" s="108">
        <f t="shared" si="33"/>
        <v>0</v>
      </c>
      <c r="BJ201" s="22" t="s">
        <v>107</v>
      </c>
      <c r="BK201" s="108">
        <f t="shared" si="34"/>
        <v>0</v>
      </c>
      <c r="BL201" s="22" t="s">
        <v>327</v>
      </c>
      <c r="BM201" s="22" t="s">
        <v>525</v>
      </c>
    </row>
    <row r="202" spans="2:65" s="1" customFormat="1" ht="38.25" customHeight="1">
      <c r="B202" s="131"/>
      <c r="C202" s="175" t="s">
        <v>526</v>
      </c>
      <c r="D202" s="175" t="s">
        <v>194</v>
      </c>
      <c r="E202" s="176" t="s">
        <v>527</v>
      </c>
      <c r="F202" s="410" t="s">
        <v>528</v>
      </c>
      <c r="G202" s="410"/>
      <c r="H202" s="410"/>
      <c r="I202" s="410"/>
      <c r="J202" s="177" t="s">
        <v>183</v>
      </c>
      <c r="K202" s="178">
        <v>1</v>
      </c>
      <c r="L202" s="411">
        <v>0</v>
      </c>
      <c r="M202" s="411"/>
      <c r="N202" s="412">
        <f t="shared" si="25"/>
        <v>0</v>
      </c>
      <c r="O202" s="407"/>
      <c r="P202" s="407"/>
      <c r="Q202" s="407"/>
      <c r="R202" s="134"/>
      <c r="T202" s="164" t="s">
        <v>26</v>
      </c>
      <c r="U202" s="47" t="s">
        <v>64</v>
      </c>
      <c r="V202" s="39"/>
      <c r="W202" s="165">
        <f t="shared" si="26"/>
        <v>0</v>
      </c>
      <c r="X202" s="165">
        <v>0</v>
      </c>
      <c r="Y202" s="165">
        <f t="shared" si="27"/>
        <v>0</v>
      </c>
      <c r="Z202" s="165">
        <v>0</v>
      </c>
      <c r="AA202" s="166">
        <f t="shared" si="28"/>
        <v>0</v>
      </c>
      <c r="AR202" s="22" t="s">
        <v>326</v>
      </c>
      <c r="AT202" s="22" t="s">
        <v>194</v>
      </c>
      <c r="AU202" s="22" t="s">
        <v>141</v>
      </c>
      <c r="AY202" s="22" t="s">
        <v>180</v>
      </c>
      <c r="BE202" s="108">
        <f t="shared" si="29"/>
        <v>0</v>
      </c>
      <c r="BF202" s="108">
        <f t="shared" si="30"/>
        <v>0</v>
      </c>
      <c r="BG202" s="108">
        <f t="shared" si="31"/>
        <v>0</v>
      </c>
      <c r="BH202" s="108">
        <f t="shared" si="32"/>
        <v>0</v>
      </c>
      <c r="BI202" s="108">
        <f t="shared" si="33"/>
        <v>0</v>
      </c>
      <c r="BJ202" s="22" t="s">
        <v>107</v>
      </c>
      <c r="BK202" s="108">
        <f t="shared" si="34"/>
        <v>0</v>
      </c>
      <c r="BL202" s="22" t="s">
        <v>327</v>
      </c>
      <c r="BM202" s="22" t="s">
        <v>529</v>
      </c>
    </row>
    <row r="203" spans="2:65" s="1" customFormat="1" ht="38.25" customHeight="1">
      <c r="B203" s="131"/>
      <c r="C203" s="175" t="s">
        <v>530</v>
      </c>
      <c r="D203" s="175" t="s">
        <v>194</v>
      </c>
      <c r="E203" s="176" t="s">
        <v>531</v>
      </c>
      <c r="F203" s="410" t="s">
        <v>532</v>
      </c>
      <c r="G203" s="410"/>
      <c r="H203" s="410"/>
      <c r="I203" s="410"/>
      <c r="J203" s="177" t="s">
        <v>183</v>
      </c>
      <c r="K203" s="178">
        <v>12</v>
      </c>
      <c r="L203" s="411">
        <v>0</v>
      </c>
      <c r="M203" s="411"/>
      <c r="N203" s="412">
        <f t="shared" si="25"/>
        <v>0</v>
      </c>
      <c r="O203" s="407"/>
      <c r="P203" s="407"/>
      <c r="Q203" s="407"/>
      <c r="R203" s="134"/>
      <c r="T203" s="164" t="s">
        <v>26</v>
      </c>
      <c r="U203" s="47" t="s">
        <v>64</v>
      </c>
      <c r="V203" s="39"/>
      <c r="W203" s="165">
        <f t="shared" si="26"/>
        <v>0</v>
      </c>
      <c r="X203" s="165">
        <v>0</v>
      </c>
      <c r="Y203" s="165">
        <f t="shared" si="27"/>
        <v>0</v>
      </c>
      <c r="Z203" s="165">
        <v>0</v>
      </c>
      <c r="AA203" s="166">
        <f t="shared" si="28"/>
        <v>0</v>
      </c>
      <c r="AR203" s="22" t="s">
        <v>326</v>
      </c>
      <c r="AT203" s="22" t="s">
        <v>194</v>
      </c>
      <c r="AU203" s="22" t="s">
        <v>141</v>
      </c>
      <c r="AY203" s="22" t="s">
        <v>180</v>
      </c>
      <c r="BE203" s="108">
        <f t="shared" si="29"/>
        <v>0</v>
      </c>
      <c r="BF203" s="108">
        <f t="shared" si="30"/>
        <v>0</v>
      </c>
      <c r="BG203" s="108">
        <f t="shared" si="31"/>
        <v>0</v>
      </c>
      <c r="BH203" s="108">
        <f t="shared" si="32"/>
        <v>0</v>
      </c>
      <c r="BI203" s="108">
        <f t="shared" si="33"/>
        <v>0</v>
      </c>
      <c r="BJ203" s="22" t="s">
        <v>107</v>
      </c>
      <c r="BK203" s="108">
        <f t="shared" si="34"/>
        <v>0</v>
      </c>
      <c r="BL203" s="22" t="s">
        <v>327</v>
      </c>
      <c r="BM203" s="22" t="s">
        <v>533</v>
      </c>
    </row>
    <row r="204" spans="2:65" s="1" customFormat="1" ht="25.5" customHeight="1">
      <c r="B204" s="131"/>
      <c r="C204" s="175" t="s">
        <v>534</v>
      </c>
      <c r="D204" s="175" t="s">
        <v>194</v>
      </c>
      <c r="E204" s="176" t="s">
        <v>535</v>
      </c>
      <c r="F204" s="410" t="s">
        <v>536</v>
      </c>
      <c r="G204" s="410"/>
      <c r="H204" s="410"/>
      <c r="I204" s="410"/>
      <c r="J204" s="177" t="s">
        <v>183</v>
      </c>
      <c r="K204" s="178">
        <v>5</v>
      </c>
      <c r="L204" s="411">
        <v>0</v>
      </c>
      <c r="M204" s="411"/>
      <c r="N204" s="412">
        <f t="shared" si="25"/>
        <v>0</v>
      </c>
      <c r="O204" s="407"/>
      <c r="P204" s="407"/>
      <c r="Q204" s="407"/>
      <c r="R204" s="134"/>
      <c r="T204" s="164" t="s">
        <v>26</v>
      </c>
      <c r="U204" s="47" t="s">
        <v>64</v>
      </c>
      <c r="V204" s="39"/>
      <c r="W204" s="165">
        <f t="shared" si="26"/>
        <v>0</v>
      </c>
      <c r="X204" s="165">
        <v>0</v>
      </c>
      <c r="Y204" s="165">
        <f t="shared" si="27"/>
        <v>0</v>
      </c>
      <c r="Z204" s="165">
        <v>0</v>
      </c>
      <c r="AA204" s="166">
        <f t="shared" si="28"/>
        <v>0</v>
      </c>
      <c r="AR204" s="22" t="s">
        <v>326</v>
      </c>
      <c r="AT204" s="22" t="s">
        <v>194</v>
      </c>
      <c r="AU204" s="22" t="s">
        <v>141</v>
      </c>
      <c r="AY204" s="22" t="s">
        <v>180</v>
      </c>
      <c r="BE204" s="108">
        <f t="shared" si="29"/>
        <v>0</v>
      </c>
      <c r="BF204" s="108">
        <f t="shared" si="30"/>
        <v>0</v>
      </c>
      <c r="BG204" s="108">
        <f t="shared" si="31"/>
        <v>0</v>
      </c>
      <c r="BH204" s="108">
        <f t="shared" si="32"/>
        <v>0</v>
      </c>
      <c r="BI204" s="108">
        <f t="shared" si="33"/>
        <v>0</v>
      </c>
      <c r="BJ204" s="22" t="s">
        <v>107</v>
      </c>
      <c r="BK204" s="108">
        <f t="shared" si="34"/>
        <v>0</v>
      </c>
      <c r="BL204" s="22" t="s">
        <v>327</v>
      </c>
      <c r="BM204" s="22" t="s">
        <v>537</v>
      </c>
    </row>
    <row r="205" spans="2:65" s="1" customFormat="1" ht="38.25" customHeight="1">
      <c r="B205" s="131"/>
      <c r="C205" s="175" t="s">
        <v>538</v>
      </c>
      <c r="D205" s="175" t="s">
        <v>194</v>
      </c>
      <c r="E205" s="176" t="s">
        <v>539</v>
      </c>
      <c r="F205" s="410" t="s">
        <v>540</v>
      </c>
      <c r="G205" s="410"/>
      <c r="H205" s="410"/>
      <c r="I205" s="410"/>
      <c r="J205" s="177" t="s">
        <v>183</v>
      </c>
      <c r="K205" s="178">
        <v>3</v>
      </c>
      <c r="L205" s="411">
        <v>0</v>
      </c>
      <c r="M205" s="411"/>
      <c r="N205" s="412">
        <f t="shared" si="25"/>
        <v>0</v>
      </c>
      <c r="O205" s="407"/>
      <c r="P205" s="407"/>
      <c r="Q205" s="407"/>
      <c r="R205" s="134"/>
      <c r="T205" s="164" t="s">
        <v>26</v>
      </c>
      <c r="U205" s="47" t="s">
        <v>64</v>
      </c>
      <c r="V205" s="39"/>
      <c r="W205" s="165">
        <f t="shared" si="26"/>
        <v>0</v>
      </c>
      <c r="X205" s="165">
        <v>0</v>
      </c>
      <c r="Y205" s="165">
        <f t="shared" si="27"/>
        <v>0</v>
      </c>
      <c r="Z205" s="165">
        <v>0</v>
      </c>
      <c r="AA205" s="166">
        <f t="shared" si="28"/>
        <v>0</v>
      </c>
      <c r="AR205" s="22" t="s">
        <v>326</v>
      </c>
      <c r="AT205" s="22" t="s">
        <v>194</v>
      </c>
      <c r="AU205" s="22" t="s">
        <v>141</v>
      </c>
      <c r="AY205" s="22" t="s">
        <v>180</v>
      </c>
      <c r="BE205" s="108">
        <f t="shared" si="29"/>
        <v>0</v>
      </c>
      <c r="BF205" s="108">
        <f t="shared" si="30"/>
        <v>0</v>
      </c>
      <c r="BG205" s="108">
        <f t="shared" si="31"/>
        <v>0</v>
      </c>
      <c r="BH205" s="108">
        <f t="shared" si="32"/>
        <v>0</v>
      </c>
      <c r="BI205" s="108">
        <f t="shared" si="33"/>
        <v>0</v>
      </c>
      <c r="BJ205" s="22" t="s">
        <v>107</v>
      </c>
      <c r="BK205" s="108">
        <f t="shared" si="34"/>
        <v>0</v>
      </c>
      <c r="BL205" s="22" t="s">
        <v>327</v>
      </c>
      <c r="BM205" s="22" t="s">
        <v>541</v>
      </c>
    </row>
    <row r="206" spans="2:65" s="1" customFormat="1" ht="89.25" customHeight="1">
      <c r="B206" s="131"/>
      <c r="C206" s="175" t="s">
        <v>542</v>
      </c>
      <c r="D206" s="175" t="s">
        <v>194</v>
      </c>
      <c r="E206" s="176" t="s">
        <v>543</v>
      </c>
      <c r="F206" s="410" t="s">
        <v>544</v>
      </c>
      <c r="G206" s="410"/>
      <c r="H206" s="410"/>
      <c r="I206" s="410"/>
      <c r="J206" s="177" t="s">
        <v>183</v>
      </c>
      <c r="K206" s="178">
        <v>1</v>
      </c>
      <c r="L206" s="411">
        <v>0</v>
      </c>
      <c r="M206" s="411"/>
      <c r="N206" s="412">
        <f t="shared" si="25"/>
        <v>0</v>
      </c>
      <c r="O206" s="407"/>
      <c r="P206" s="407"/>
      <c r="Q206" s="407"/>
      <c r="R206" s="134"/>
      <c r="T206" s="164" t="s">
        <v>26</v>
      </c>
      <c r="U206" s="47" t="s">
        <v>64</v>
      </c>
      <c r="V206" s="39"/>
      <c r="W206" s="165">
        <f t="shared" si="26"/>
        <v>0</v>
      </c>
      <c r="X206" s="165">
        <v>0</v>
      </c>
      <c r="Y206" s="165">
        <f t="shared" si="27"/>
        <v>0</v>
      </c>
      <c r="Z206" s="165">
        <v>0</v>
      </c>
      <c r="AA206" s="166">
        <f t="shared" si="28"/>
        <v>0</v>
      </c>
      <c r="AR206" s="22" t="s">
        <v>326</v>
      </c>
      <c r="AT206" s="22" t="s">
        <v>194</v>
      </c>
      <c r="AU206" s="22" t="s">
        <v>141</v>
      </c>
      <c r="AY206" s="22" t="s">
        <v>180</v>
      </c>
      <c r="BE206" s="108">
        <f t="shared" si="29"/>
        <v>0</v>
      </c>
      <c r="BF206" s="108">
        <f t="shared" si="30"/>
        <v>0</v>
      </c>
      <c r="BG206" s="108">
        <f t="shared" si="31"/>
        <v>0</v>
      </c>
      <c r="BH206" s="108">
        <f t="shared" si="32"/>
        <v>0</v>
      </c>
      <c r="BI206" s="108">
        <f t="shared" si="33"/>
        <v>0</v>
      </c>
      <c r="BJ206" s="22" t="s">
        <v>107</v>
      </c>
      <c r="BK206" s="108">
        <f t="shared" si="34"/>
        <v>0</v>
      </c>
      <c r="BL206" s="22" t="s">
        <v>327</v>
      </c>
      <c r="BM206" s="22" t="s">
        <v>545</v>
      </c>
    </row>
    <row r="207" spans="2:65" s="1" customFormat="1" ht="16.5" customHeight="1">
      <c r="B207" s="131"/>
      <c r="C207" s="175" t="s">
        <v>546</v>
      </c>
      <c r="D207" s="175" t="s">
        <v>194</v>
      </c>
      <c r="E207" s="176" t="s">
        <v>547</v>
      </c>
      <c r="F207" s="410" t="s">
        <v>548</v>
      </c>
      <c r="G207" s="410"/>
      <c r="H207" s="410"/>
      <c r="I207" s="410"/>
      <c r="J207" s="177" t="s">
        <v>183</v>
      </c>
      <c r="K207" s="178">
        <v>6</v>
      </c>
      <c r="L207" s="411">
        <v>0</v>
      </c>
      <c r="M207" s="411"/>
      <c r="N207" s="412">
        <f t="shared" si="25"/>
        <v>0</v>
      </c>
      <c r="O207" s="407"/>
      <c r="P207" s="407"/>
      <c r="Q207" s="407"/>
      <c r="R207" s="134"/>
      <c r="T207" s="164" t="s">
        <v>26</v>
      </c>
      <c r="U207" s="47" t="s">
        <v>64</v>
      </c>
      <c r="V207" s="39"/>
      <c r="W207" s="165">
        <f t="shared" si="26"/>
        <v>0</v>
      </c>
      <c r="X207" s="165">
        <v>0</v>
      </c>
      <c r="Y207" s="165">
        <f t="shared" si="27"/>
        <v>0</v>
      </c>
      <c r="Z207" s="165">
        <v>0</v>
      </c>
      <c r="AA207" s="166">
        <f t="shared" si="28"/>
        <v>0</v>
      </c>
      <c r="AR207" s="22" t="s">
        <v>326</v>
      </c>
      <c r="AT207" s="22" t="s">
        <v>194</v>
      </c>
      <c r="AU207" s="22" t="s">
        <v>141</v>
      </c>
      <c r="AY207" s="22" t="s">
        <v>180</v>
      </c>
      <c r="BE207" s="108">
        <f t="shared" si="29"/>
        <v>0</v>
      </c>
      <c r="BF207" s="108">
        <f t="shared" si="30"/>
        <v>0</v>
      </c>
      <c r="BG207" s="108">
        <f t="shared" si="31"/>
        <v>0</v>
      </c>
      <c r="BH207" s="108">
        <f t="shared" si="32"/>
        <v>0</v>
      </c>
      <c r="BI207" s="108">
        <f t="shared" si="33"/>
        <v>0</v>
      </c>
      <c r="BJ207" s="22" t="s">
        <v>107</v>
      </c>
      <c r="BK207" s="108">
        <f t="shared" si="34"/>
        <v>0</v>
      </c>
      <c r="BL207" s="22" t="s">
        <v>327</v>
      </c>
      <c r="BM207" s="22" t="s">
        <v>549</v>
      </c>
    </row>
    <row r="208" spans="2:65" s="1" customFormat="1" ht="16.5" customHeight="1">
      <c r="B208" s="131"/>
      <c r="C208" s="175" t="s">
        <v>550</v>
      </c>
      <c r="D208" s="175" t="s">
        <v>194</v>
      </c>
      <c r="E208" s="176" t="s">
        <v>551</v>
      </c>
      <c r="F208" s="410" t="s">
        <v>552</v>
      </c>
      <c r="G208" s="410"/>
      <c r="H208" s="410"/>
      <c r="I208" s="410"/>
      <c r="J208" s="177" t="s">
        <v>183</v>
      </c>
      <c r="K208" s="178">
        <v>1</v>
      </c>
      <c r="L208" s="411">
        <v>0</v>
      </c>
      <c r="M208" s="411"/>
      <c r="N208" s="412">
        <f t="shared" si="25"/>
        <v>0</v>
      </c>
      <c r="O208" s="407"/>
      <c r="P208" s="407"/>
      <c r="Q208" s="407"/>
      <c r="R208" s="134"/>
      <c r="T208" s="164" t="s">
        <v>26</v>
      </c>
      <c r="U208" s="47" t="s">
        <v>64</v>
      </c>
      <c r="V208" s="39"/>
      <c r="W208" s="165">
        <f t="shared" si="26"/>
        <v>0</v>
      </c>
      <c r="X208" s="165">
        <v>0</v>
      </c>
      <c r="Y208" s="165">
        <f t="shared" si="27"/>
        <v>0</v>
      </c>
      <c r="Z208" s="165">
        <v>0</v>
      </c>
      <c r="AA208" s="166">
        <f t="shared" si="28"/>
        <v>0</v>
      </c>
      <c r="AR208" s="22" t="s">
        <v>326</v>
      </c>
      <c r="AT208" s="22" t="s">
        <v>194</v>
      </c>
      <c r="AU208" s="22" t="s">
        <v>141</v>
      </c>
      <c r="AY208" s="22" t="s">
        <v>180</v>
      </c>
      <c r="BE208" s="108">
        <f t="shared" si="29"/>
        <v>0</v>
      </c>
      <c r="BF208" s="108">
        <f t="shared" si="30"/>
        <v>0</v>
      </c>
      <c r="BG208" s="108">
        <f t="shared" si="31"/>
        <v>0</v>
      </c>
      <c r="BH208" s="108">
        <f t="shared" si="32"/>
        <v>0</v>
      </c>
      <c r="BI208" s="108">
        <f t="shared" si="33"/>
        <v>0</v>
      </c>
      <c r="BJ208" s="22" t="s">
        <v>107</v>
      </c>
      <c r="BK208" s="108">
        <f t="shared" si="34"/>
        <v>0</v>
      </c>
      <c r="BL208" s="22" t="s">
        <v>327</v>
      </c>
      <c r="BM208" s="22" t="s">
        <v>553</v>
      </c>
    </row>
    <row r="209" spans="2:65" s="1" customFormat="1" ht="25.5" customHeight="1">
      <c r="B209" s="131"/>
      <c r="C209" s="175" t="s">
        <v>554</v>
      </c>
      <c r="D209" s="175" t="s">
        <v>194</v>
      </c>
      <c r="E209" s="176" t="s">
        <v>555</v>
      </c>
      <c r="F209" s="410" t="s">
        <v>556</v>
      </c>
      <c r="G209" s="410"/>
      <c r="H209" s="410"/>
      <c r="I209" s="410"/>
      <c r="J209" s="177" t="s">
        <v>183</v>
      </c>
      <c r="K209" s="178">
        <v>6</v>
      </c>
      <c r="L209" s="411">
        <v>0</v>
      </c>
      <c r="M209" s="411"/>
      <c r="N209" s="412">
        <f t="shared" si="25"/>
        <v>0</v>
      </c>
      <c r="O209" s="407"/>
      <c r="P209" s="407"/>
      <c r="Q209" s="407"/>
      <c r="R209" s="134"/>
      <c r="T209" s="164" t="s">
        <v>26</v>
      </c>
      <c r="U209" s="47" t="s">
        <v>64</v>
      </c>
      <c r="V209" s="39"/>
      <c r="W209" s="165">
        <f t="shared" si="26"/>
        <v>0</v>
      </c>
      <c r="X209" s="165">
        <v>0</v>
      </c>
      <c r="Y209" s="165">
        <f t="shared" si="27"/>
        <v>0</v>
      </c>
      <c r="Z209" s="165">
        <v>0</v>
      </c>
      <c r="AA209" s="166">
        <f t="shared" si="28"/>
        <v>0</v>
      </c>
      <c r="AR209" s="22" t="s">
        <v>326</v>
      </c>
      <c r="AT209" s="22" t="s">
        <v>194</v>
      </c>
      <c r="AU209" s="22" t="s">
        <v>141</v>
      </c>
      <c r="AY209" s="22" t="s">
        <v>180</v>
      </c>
      <c r="BE209" s="108">
        <f t="shared" si="29"/>
        <v>0</v>
      </c>
      <c r="BF209" s="108">
        <f t="shared" si="30"/>
        <v>0</v>
      </c>
      <c r="BG209" s="108">
        <f t="shared" si="31"/>
        <v>0</v>
      </c>
      <c r="BH209" s="108">
        <f t="shared" si="32"/>
        <v>0</v>
      </c>
      <c r="BI209" s="108">
        <f t="shared" si="33"/>
        <v>0</v>
      </c>
      <c r="BJ209" s="22" t="s">
        <v>107</v>
      </c>
      <c r="BK209" s="108">
        <f t="shared" si="34"/>
        <v>0</v>
      </c>
      <c r="BL209" s="22" t="s">
        <v>327</v>
      </c>
      <c r="BM209" s="22" t="s">
        <v>557</v>
      </c>
    </row>
    <row r="210" spans="2:65" s="1" customFormat="1" ht="25.5" customHeight="1">
      <c r="B210" s="131"/>
      <c r="C210" s="175" t="s">
        <v>558</v>
      </c>
      <c r="D210" s="175" t="s">
        <v>194</v>
      </c>
      <c r="E210" s="176" t="s">
        <v>559</v>
      </c>
      <c r="F210" s="410" t="s">
        <v>560</v>
      </c>
      <c r="G210" s="410"/>
      <c r="H210" s="410"/>
      <c r="I210" s="410"/>
      <c r="J210" s="177" t="s">
        <v>183</v>
      </c>
      <c r="K210" s="178">
        <v>2</v>
      </c>
      <c r="L210" s="411">
        <v>0</v>
      </c>
      <c r="M210" s="411"/>
      <c r="N210" s="412">
        <f t="shared" si="25"/>
        <v>0</v>
      </c>
      <c r="O210" s="407"/>
      <c r="P210" s="407"/>
      <c r="Q210" s="407"/>
      <c r="R210" s="134"/>
      <c r="T210" s="164" t="s">
        <v>26</v>
      </c>
      <c r="U210" s="47" t="s">
        <v>64</v>
      </c>
      <c r="V210" s="39"/>
      <c r="W210" s="165">
        <f t="shared" si="26"/>
        <v>0</v>
      </c>
      <c r="X210" s="165">
        <v>0</v>
      </c>
      <c r="Y210" s="165">
        <f t="shared" si="27"/>
        <v>0</v>
      </c>
      <c r="Z210" s="165">
        <v>0</v>
      </c>
      <c r="AA210" s="166">
        <f t="shared" si="28"/>
        <v>0</v>
      </c>
      <c r="AR210" s="22" t="s">
        <v>326</v>
      </c>
      <c r="AT210" s="22" t="s">
        <v>194</v>
      </c>
      <c r="AU210" s="22" t="s">
        <v>141</v>
      </c>
      <c r="AY210" s="22" t="s">
        <v>180</v>
      </c>
      <c r="BE210" s="108">
        <f t="shared" si="29"/>
        <v>0</v>
      </c>
      <c r="BF210" s="108">
        <f t="shared" si="30"/>
        <v>0</v>
      </c>
      <c r="BG210" s="108">
        <f t="shared" si="31"/>
        <v>0</v>
      </c>
      <c r="BH210" s="108">
        <f t="shared" si="32"/>
        <v>0</v>
      </c>
      <c r="BI210" s="108">
        <f t="shared" si="33"/>
        <v>0</v>
      </c>
      <c r="BJ210" s="22" t="s">
        <v>107</v>
      </c>
      <c r="BK210" s="108">
        <f t="shared" si="34"/>
        <v>0</v>
      </c>
      <c r="BL210" s="22" t="s">
        <v>327</v>
      </c>
      <c r="BM210" s="22" t="s">
        <v>561</v>
      </c>
    </row>
    <row r="211" spans="2:65" s="1" customFormat="1" ht="16.5" customHeight="1">
      <c r="B211" s="131"/>
      <c r="C211" s="175" t="s">
        <v>562</v>
      </c>
      <c r="D211" s="175" t="s">
        <v>194</v>
      </c>
      <c r="E211" s="176" t="s">
        <v>563</v>
      </c>
      <c r="F211" s="410" t="s">
        <v>564</v>
      </c>
      <c r="G211" s="410"/>
      <c r="H211" s="410"/>
      <c r="I211" s="410"/>
      <c r="J211" s="177" t="s">
        <v>183</v>
      </c>
      <c r="K211" s="178">
        <v>1</v>
      </c>
      <c r="L211" s="411">
        <v>0</v>
      </c>
      <c r="M211" s="411"/>
      <c r="N211" s="412">
        <f t="shared" si="25"/>
        <v>0</v>
      </c>
      <c r="O211" s="407"/>
      <c r="P211" s="407"/>
      <c r="Q211" s="407"/>
      <c r="R211" s="134"/>
      <c r="T211" s="164" t="s">
        <v>26</v>
      </c>
      <c r="U211" s="47" t="s">
        <v>64</v>
      </c>
      <c r="V211" s="39"/>
      <c r="W211" s="165">
        <f t="shared" si="26"/>
        <v>0</v>
      </c>
      <c r="X211" s="165">
        <v>0</v>
      </c>
      <c r="Y211" s="165">
        <f t="shared" si="27"/>
        <v>0</v>
      </c>
      <c r="Z211" s="165">
        <v>0</v>
      </c>
      <c r="AA211" s="166">
        <f t="shared" si="28"/>
        <v>0</v>
      </c>
      <c r="AR211" s="22" t="s">
        <v>326</v>
      </c>
      <c r="AT211" s="22" t="s">
        <v>194</v>
      </c>
      <c r="AU211" s="22" t="s">
        <v>141</v>
      </c>
      <c r="AY211" s="22" t="s">
        <v>180</v>
      </c>
      <c r="BE211" s="108">
        <f t="shared" si="29"/>
        <v>0</v>
      </c>
      <c r="BF211" s="108">
        <f t="shared" si="30"/>
        <v>0</v>
      </c>
      <c r="BG211" s="108">
        <f t="shared" si="31"/>
        <v>0</v>
      </c>
      <c r="BH211" s="108">
        <f t="shared" si="32"/>
        <v>0</v>
      </c>
      <c r="BI211" s="108">
        <f t="shared" si="33"/>
        <v>0</v>
      </c>
      <c r="BJ211" s="22" t="s">
        <v>107</v>
      </c>
      <c r="BK211" s="108">
        <f t="shared" si="34"/>
        <v>0</v>
      </c>
      <c r="BL211" s="22" t="s">
        <v>327</v>
      </c>
      <c r="BM211" s="22" t="s">
        <v>565</v>
      </c>
    </row>
    <row r="212" spans="2:65" s="1" customFormat="1" ht="51" customHeight="1">
      <c r="B212" s="131"/>
      <c r="C212" s="175" t="s">
        <v>566</v>
      </c>
      <c r="D212" s="175" t="s">
        <v>194</v>
      </c>
      <c r="E212" s="176" t="s">
        <v>567</v>
      </c>
      <c r="F212" s="410" t="s">
        <v>568</v>
      </c>
      <c r="G212" s="410"/>
      <c r="H212" s="410"/>
      <c r="I212" s="410"/>
      <c r="J212" s="177" t="s">
        <v>183</v>
      </c>
      <c r="K212" s="178">
        <v>2</v>
      </c>
      <c r="L212" s="411">
        <v>0</v>
      </c>
      <c r="M212" s="411"/>
      <c r="N212" s="412">
        <f t="shared" si="25"/>
        <v>0</v>
      </c>
      <c r="O212" s="407"/>
      <c r="P212" s="407"/>
      <c r="Q212" s="407"/>
      <c r="R212" s="134"/>
      <c r="T212" s="164" t="s">
        <v>26</v>
      </c>
      <c r="U212" s="47" t="s">
        <v>64</v>
      </c>
      <c r="V212" s="39"/>
      <c r="W212" s="165">
        <f t="shared" si="26"/>
        <v>0</v>
      </c>
      <c r="X212" s="165">
        <v>0</v>
      </c>
      <c r="Y212" s="165">
        <f t="shared" si="27"/>
        <v>0</v>
      </c>
      <c r="Z212" s="165">
        <v>0</v>
      </c>
      <c r="AA212" s="166">
        <f t="shared" si="28"/>
        <v>0</v>
      </c>
      <c r="AR212" s="22" t="s">
        <v>326</v>
      </c>
      <c r="AT212" s="22" t="s">
        <v>194</v>
      </c>
      <c r="AU212" s="22" t="s">
        <v>141</v>
      </c>
      <c r="AY212" s="22" t="s">
        <v>180</v>
      </c>
      <c r="BE212" s="108">
        <f t="shared" si="29"/>
        <v>0</v>
      </c>
      <c r="BF212" s="108">
        <f t="shared" si="30"/>
        <v>0</v>
      </c>
      <c r="BG212" s="108">
        <f t="shared" si="31"/>
        <v>0</v>
      </c>
      <c r="BH212" s="108">
        <f t="shared" si="32"/>
        <v>0</v>
      </c>
      <c r="BI212" s="108">
        <f t="shared" si="33"/>
        <v>0</v>
      </c>
      <c r="BJ212" s="22" t="s">
        <v>107</v>
      </c>
      <c r="BK212" s="108">
        <f t="shared" si="34"/>
        <v>0</v>
      </c>
      <c r="BL212" s="22" t="s">
        <v>327</v>
      </c>
      <c r="BM212" s="22" t="s">
        <v>569</v>
      </c>
    </row>
    <row r="213" spans="2:65" s="1" customFormat="1" ht="25.5" customHeight="1">
      <c r="B213" s="131"/>
      <c r="C213" s="175" t="s">
        <v>570</v>
      </c>
      <c r="D213" s="175" t="s">
        <v>194</v>
      </c>
      <c r="E213" s="176" t="s">
        <v>571</v>
      </c>
      <c r="F213" s="410" t="s">
        <v>572</v>
      </c>
      <c r="G213" s="410"/>
      <c r="H213" s="410"/>
      <c r="I213" s="410"/>
      <c r="J213" s="177" t="s">
        <v>183</v>
      </c>
      <c r="K213" s="178">
        <v>1</v>
      </c>
      <c r="L213" s="411">
        <v>0</v>
      </c>
      <c r="M213" s="411"/>
      <c r="N213" s="412">
        <f t="shared" si="25"/>
        <v>0</v>
      </c>
      <c r="O213" s="407"/>
      <c r="P213" s="407"/>
      <c r="Q213" s="407"/>
      <c r="R213" s="134"/>
      <c r="T213" s="164" t="s">
        <v>26</v>
      </c>
      <c r="U213" s="47" t="s">
        <v>64</v>
      </c>
      <c r="V213" s="39"/>
      <c r="W213" s="165">
        <f t="shared" si="26"/>
        <v>0</v>
      </c>
      <c r="X213" s="165">
        <v>0</v>
      </c>
      <c r="Y213" s="165">
        <f t="shared" si="27"/>
        <v>0</v>
      </c>
      <c r="Z213" s="165">
        <v>0</v>
      </c>
      <c r="AA213" s="166">
        <f t="shared" si="28"/>
        <v>0</v>
      </c>
      <c r="AR213" s="22" t="s">
        <v>326</v>
      </c>
      <c r="AT213" s="22" t="s">
        <v>194</v>
      </c>
      <c r="AU213" s="22" t="s">
        <v>141</v>
      </c>
      <c r="AY213" s="22" t="s">
        <v>180</v>
      </c>
      <c r="BE213" s="108">
        <f t="shared" si="29"/>
        <v>0</v>
      </c>
      <c r="BF213" s="108">
        <f t="shared" si="30"/>
        <v>0</v>
      </c>
      <c r="BG213" s="108">
        <f t="shared" si="31"/>
        <v>0</v>
      </c>
      <c r="BH213" s="108">
        <f t="shared" si="32"/>
        <v>0</v>
      </c>
      <c r="BI213" s="108">
        <f t="shared" si="33"/>
        <v>0</v>
      </c>
      <c r="BJ213" s="22" t="s">
        <v>107</v>
      </c>
      <c r="BK213" s="108">
        <f t="shared" si="34"/>
        <v>0</v>
      </c>
      <c r="BL213" s="22" t="s">
        <v>327</v>
      </c>
      <c r="BM213" s="22" t="s">
        <v>573</v>
      </c>
    </row>
    <row r="214" spans="2:65" s="1" customFormat="1" ht="25.5" customHeight="1">
      <c r="B214" s="131"/>
      <c r="C214" s="175" t="s">
        <v>574</v>
      </c>
      <c r="D214" s="175" t="s">
        <v>194</v>
      </c>
      <c r="E214" s="176" t="s">
        <v>575</v>
      </c>
      <c r="F214" s="410" t="s">
        <v>576</v>
      </c>
      <c r="G214" s="410"/>
      <c r="H214" s="410"/>
      <c r="I214" s="410"/>
      <c r="J214" s="177" t="s">
        <v>183</v>
      </c>
      <c r="K214" s="178">
        <v>1</v>
      </c>
      <c r="L214" s="411">
        <v>0</v>
      </c>
      <c r="M214" s="411"/>
      <c r="N214" s="412">
        <f t="shared" si="25"/>
        <v>0</v>
      </c>
      <c r="O214" s="407"/>
      <c r="P214" s="407"/>
      <c r="Q214" s="407"/>
      <c r="R214" s="134"/>
      <c r="T214" s="164" t="s">
        <v>26</v>
      </c>
      <c r="U214" s="47" t="s">
        <v>64</v>
      </c>
      <c r="V214" s="39"/>
      <c r="W214" s="165">
        <f t="shared" si="26"/>
        <v>0</v>
      </c>
      <c r="X214" s="165">
        <v>0</v>
      </c>
      <c r="Y214" s="165">
        <f t="shared" si="27"/>
        <v>0</v>
      </c>
      <c r="Z214" s="165">
        <v>0</v>
      </c>
      <c r="AA214" s="166">
        <f t="shared" si="28"/>
        <v>0</v>
      </c>
      <c r="AR214" s="22" t="s">
        <v>326</v>
      </c>
      <c r="AT214" s="22" t="s">
        <v>194</v>
      </c>
      <c r="AU214" s="22" t="s">
        <v>141</v>
      </c>
      <c r="AY214" s="22" t="s">
        <v>180</v>
      </c>
      <c r="BE214" s="108">
        <f t="shared" si="29"/>
        <v>0</v>
      </c>
      <c r="BF214" s="108">
        <f t="shared" si="30"/>
        <v>0</v>
      </c>
      <c r="BG214" s="108">
        <f t="shared" si="31"/>
        <v>0</v>
      </c>
      <c r="BH214" s="108">
        <f t="shared" si="32"/>
        <v>0</v>
      </c>
      <c r="BI214" s="108">
        <f t="shared" si="33"/>
        <v>0</v>
      </c>
      <c r="BJ214" s="22" t="s">
        <v>107</v>
      </c>
      <c r="BK214" s="108">
        <f t="shared" si="34"/>
        <v>0</v>
      </c>
      <c r="BL214" s="22" t="s">
        <v>327</v>
      </c>
      <c r="BM214" s="22" t="s">
        <v>577</v>
      </c>
    </row>
    <row r="215" spans="2:65" s="1" customFormat="1" ht="25.5" customHeight="1">
      <c r="B215" s="131"/>
      <c r="C215" s="175" t="s">
        <v>578</v>
      </c>
      <c r="D215" s="175" t="s">
        <v>194</v>
      </c>
      <c r="E215" s="176" t="s">
        <v>579</v>
      </c>
      <c r="F215" s="410" t="s">
        <v>580</v>
      </c>
      <c r="G215" s="410"/>
      <c r="H215" s="410"/>
      <c r="I215" s="410"/>
      <c r="J215" s="177" t="s">
        <v>183</v>
      </c>
      <c r="K215" s="178">
        <v>1</v>
      </c>
      <c r="L215" s="411">
        <v>0</v>
      </c>
      <c r="M215" s="411"/>
      <c r="N215" s="412">
        <f t="shared" si="25"/>
        <v>0</v>
      </c>
      <c r="O215" s="407"/>
      <c r="P215" s="407"/>
      <c r="Q215" s="407"/>
      <c r="R215" s="134"/>
      <c r="T215" s="164" t="s">
        <v>26</v>
      </c>
      <c r="U215" s="47" t="s">
        <v>64</v>
      </c>
      <c r="V215" s="39"/>
      <c r="W215" s="165">
        <f t="shared" si="26"/>
        <v>0</v>
      </c>
      <c r="X215" s="165">
        <v>0</v>
      </c>
      <c r="Y215" s="165">
        <f t="shared" si="27"/>
        <v>0</v>
      </c>
      <c r="Z215" s="165">
        <v>0</v>
      </c>
      <c r="AA215" s="166">
        <f t="shared" si="28"/>
        <v>0</v>
      </c>
      <c r="AR215" s="22" t="s">
        <v>326</v>
      </c>
      <c r="AT215" s="22" t="s">
        <v>194</v>
      </c>
      <c r="AU215" s="22" t="s">
        <v>141</v>
      </c>
      <c r="AY215" s="22" t="s">
        <v>180</v>
      </c>
      <c r="BE215" s="108">
        <f t="shared" si="29"/>
        <v>0</v>
      </c>
      <c r="BF215" s="108">
        <f t="shared" si="30"/>
        <v>0</v>
      </c>
      <c r="BG215" s="108">
        <f t="shared" si="31"/>
        <v>0</v>
      </c>
      <c r="BH215" s="108">
        <f t="shared" si="32"/>
        <v>0</v>
      </c>
      <c r="BI215" s="108">
        <f t="shared" si="33"/>
        <v>0</v>
      </c>
      <c r="BJ215" s="22" t="s">
        <v>107</v>
      </c>
      <c r="BK215" s="108">
        <f t="shared" si="34"/>
        <v>0</v>
      </c>
      <c r="BL215" s="22" t="s">
        <v>327</v>
      </c>
      <c r="BM215" s="22" t="s">
        <v>581</v>
      </c>
    </row>
    <row r="216" spans="2:63" s="9" customFormat="1" ht="29.25" customHeight="1">
      <c r="B216" s="149"/>
      <c r="C216" s="150"/>
      <c r="D216" s="159" t="s">
        <v>319</v>
      </c>
      <c r="E216" s="159"/>
      <c r="F216" s="159"/>
      <c r="G216" s="159"/>
      <c r="H216" s="159"/>
      <c r="I216" s="159"/>
      <c r="J216" s="159"/>
      <c r="K216" s="159"/>
      <c r="L216" s="159"/>
      <c r="M216" s="159"/>
      <c r="N216" s="431">
        <f>BK216</f>
        <v>0</v>
      </c>
      <c r="O216" s="432"/>
      <c r="P216" s="432"/>
      <c r="Q216" s="432"/>
      <c r="R216" s="152"/>
      <c r="T216" s="153"/>
      <c r="U216" s="150"/>
      <c r="V216" s="150"/>
      <c r="W216" s="154">
        <f>SUM(W217:W222)</f>
        <v>0</v>
      </c>
      <c r="X216" s="150"/>
      <c r="Y216" s="154">
        <f>SUM(Y217:Y222)</f>
        <v>0</v>
      </c>
      <c r="Z216" s="150"/>
      <c r="AA216" s="155">
        <f>SUM(AA217:AA222)</f>
        <v>0</v>
      </c>
      <c r="AR216" s="156" t="s">
        <v>240</v>
      </c>
      <c r="AT216" s="157" t="s">
        <v>98</v>
      </c>
      <c r="AU216" s="157" t="s">
        <v>107</v>
      </c>
      <c r="AY216" s="156" t="s">
        <v>180</v>
      </c>
      <c r="BK216" s="158">
        <f>SUM(BK217:BK222)</f>
        <v>0</v>
      </c>
    </row>
    <row r="217" spans="2:65" s="1" customFormat="1" ht="16.5" customHeight="1">
      <c r="B217" s="131"/>
      <c r="C217" s="175" t="s">
        <v>582</v>
      </c>
      <c r="D217" s="175" t="s">
        <v>194</v>
      </c>
      <c r="E217" s="176" t="s">
        <v>583</v>
      </c>
      <c r="F217" s="410" t="s">
        <v>584</v>
      </c>
      <c r="G217" s="410"/>
      <c r="H217" s="410"/>
      <c r="I217" s="410"/>
      <c r="J217" s="177" t="s">
        <v>183</v>
      </c>
      <c r="K217" s="178">
        <v>1</v>
      </c>
      <c r="L217" s="411">
        <v>0</v>
      </c>
      <c r="M217" s="411"/>
      <c r="N217" s="412">
        <f aca="true" t="shared" si="35" ref="N217:N222">ROUND(L217*K217,2)</f>
        <v>0</v>
      </c>
      <c r="O217" s="407"/>
      <c r="P217" s="407"/>
      <c r="Q217" s="407"/>
      <c r="R217" s="134"/>
      <c r="T217" s="164" t="s">
        <v>26</v>
      </c>
      <c r="U217" s="47" t="s">
        <v>64</v>
      </c>
      <c r="V217" s="39"/>
      <c r="W217" s="165">
        <f aca="true" t="shared" si="36" ref="W217:W222">V217*K217</f>
        <v>0</v>
      </c>
      <c r="X217" s="165">
        <v>0</v>
      </c>
      <c r="Y217" s="165">
        <f aca="true" t="shared" si="37" ref="Y217:Y222">X217*K217</f>
        <v>0</v>
      </c>
      <c r="Z217" s="165">
        <v>0</v>
      </c>
      <c r="AA217" s="166">
        <f aca="true" t="shared" si="38" ref="AA217:AA222">Z217*K217</f>
        <v>0</v>
      </c>
      <c r="AR217" s="22" t="s">
        <v>326</v>
      </c>
      <c r="AT217" s="22" t="s">
        <v>194</v>
      </c>
      <c r="AU217" s="22" t="s">
        <v>141</v>
      </c>
      <c r="AY217" s="22" t="s">
        <v>180</v>
      </c>
      <c r="BE217" s="108">
        <f aca="true" t="shared" si="39" ref="BE217:BE222">IF(U217="základní",N217,0)</f>
        <v>0</v>
      </c>
      <c r="BF217" s="108">
        <f aca="true" t="shared" si="40" ref="BF217:BF222">IF(U217="snížená",N217,0)</f>
        <v>0</v>
      </c>
      <c r="BG217" s="108">
        <f aca="true" t="shared" si="41" ref="BG217:BG222">IF(U217="zákl. přenesená",N217,0)</f>
        <v>0</v>
      </c>
      <c r="BH217" s="108">
        <f aca="true" t="shared" si="42" ref="BH217:BH222">IF(U217="sníž. přenesená",N217,0)</f>
        <v>0</v>
      </c>
      <c r="BI217" s="108">
        <f aca="true" t="shared" si="43" ref="BI217:BI222">IF(U217="nulová",N217,0)</f>
        <v>0</v>
      </c>
      <c r="BJ217" s="22" t="s">
        <v>107</v>
      </c>
      <c r="BK217" s="108">
        <f aca="true" t="shared" si="44" ref="BK217:BK222">ROUND(L217*K217,2)</f>
        <v>0</v>
      </c>
      <c r="BL217" s="22" t="s">
        <v>327</v>
      </c>
      <c r="BM217" s="22" t="s">
        <v>585</v>
      </c>
    </row>
    <row r="218" spans="2:65" s="1" customFormat="1" ht="25.5" customHeight="1">
      <c r="B218" s="131"/>
      <c r="C218" s="175" t="s">
        <v>586</v>
      </c>
      <c r="D218" s="175" t="s">
        <v>194</v>
      </c>
      <c r="E218" s="176" t="s">
        <v>587</v>
      </c>
      <c r="F218" s="410" t="s">
        <v>588</v>
      </c>
      <c r="G218" s="410"/>
      <c r="H218" s="410"/>
      <c r="I218" s="410"/>
      <c r="J218" s="177" t="s">
        <v>183</v>
      </c>
      <c r="K218" s="178">
        <v>1</v>
      </c>
      <c r="L218" s="411">
        <v>0</v>
      </c>
      <c r="M218" s="411"/>
      <c r="N218" s="412">
        <f t="shared" si="35"/>
        <v>0</v>
      </c>
      <c r="O218" s="407"/>
      <c r="P218" s="407"/>
      <c r="Q218" s="407"/>
      <c r="R218" s="134"/>
      <c r="T218" s="164" t="s">
        <v>26</v>
      </c>
      <c r="U218" s="47" t="s">
        <v>64</v>
      </c>
      <c r="V218" s="39"/>
      <c r="W218" s="165">
        <f t="shared" si="36"/>
        <v>0</v>
      </c>
      <c r="X218" s="165">
        <v>0</v>
      </c>
      <c r="Y218" s="165">
        <f t="shared" si="37"/>
        <v>0</v>
      </c>
      <c r="Z218" s="165">
        <v>0</v>
      </c>
      <c r="AA218" s="166">
        <f t="shared" si="38"/>
        <v>0</v>
      </c>
      <c r="AR218" s="22" t="s">
        <v>326</v>
      </c>
      <c r="AT218" s="22" t="s">
        <v>194</v>
      </c>
      <c r="AU218" s="22" t="s">
        <v>141</v>
      </c>
      <c r="AY218" s="22" t="s">
        <v>180</v>
      </c>
      <c r="BE218" s="108">
        <f t="shared" si="39"/>
        <v>0</v>
      </c>
      <c r="BF218" s="108">
        <f t="shared" si="40"/>
        <v>0</v>
      </c>
      <c r="BG218" s="108">
        <f t="shared" si="41"/>
        <v>0</v>
      </c>
      <c r="BH218" s="108">
        <f t="shared" si="42"/>
        <v>0</v>
      </c>
      <c r="BI218" s="108">
        <f t="shared" si="43"/>
        <v>0</v>
      </c>
      <c r="BJ218" s="22" t="s">
        <v>107</v>
      </c>
      <c r="BK218" s="108">
        <f t="shared" si="44"/>
        <v>0</v>
      </c>
      <c r="BL218" s="22" t="s">
        <v>327</v>
      </c>
      <c r="BM218" s="22" t="s">
        <v>589</v>
      </c>
    </row>
    <row r="219" spans="2:65" s="1" customFormat="1" ht="25.5" customHeight="1">
      <c r="B219" s="131"/>
      <c r="C219" s="175" t="s">
        <v>590</v>
      </c>
      <c r="D219" s="175" t="s">
        <v>194</v>
      </c>
      <c r="E219" s="176" t="s">
        <v>591</v>
      </c>
      <c r="F219" s="410" t="s">
        <v>592</v>
      </c>
      <c r="G219" s="410"/>
      <c r="H219" s="410"/>
      <c r="I219" s="410"/>
      <c r="J219" s="177" t="s">
        <v>183</v>
      </c>
      <c r="K219" s="178">
        <v>4</v>
      </c>
      <c r="L219" s="411">
        <v>0</v>
      </c>
      <c r="M219" s="411"/>
      <c r="N219" s="412">
        <f t="shared" si="35"/>
        <v>0</v>
      </c>
      <c r="O219" s="407"/>
      <c r="P219" s="407"/>
      <c r="Q219" s="407"/>
      <c r="R219" s="134"/>
      <c r="T219" s="164" t="s">
        <v>26</v>
      </c>
      <c r="U219" s="47" t="s">
        <v>64</v>
      </c>
      <c r="V219" s="39"/>
      <c r="W219" s="165">
        <f t="shared" si="36"/>
        <v>0</v>
      </c>
      <c r="X219" s="165">
        <v>0</v>
      </c>
      <c r="Y219" s="165">
        <f t="shared" si="37"/>
        <v>0</v>
      </c>
      <c r="Z219" s="165">
        <v>0</v>
      </c>
      <c r="AA219" s="166">
        <f t="shared" si="38"/>
        <v>0</v>
      </c>
      <c r="AR219" s="22" t="s">
        <v>326</v>
      </c>
      <c r="AT219" s="22" t="s">
        <v>194</v>
      </c>
      <c r="AU219" s="22" t="s">
        <v>141</v>
      </c>
      <c r="AY219" s="22" t="s">
        <v>180</v>
      </c>
      <c r="BE219" s="108">
        <f t="shared" si="39"/>
        <v>0</v>
      </c>
      <c r="BF219" s="108">
        <f t="shared" si="40"/>
        <v>0</v>
      </c>
      <c r="BG219" s="108">
        <f t="shared" si="41"/>
        <v>0</v>
      </c>
      <c r="BH219" s="108">
        <f t="shared" si="42"/>
        <v>0</v>
      </c>
      <c r="BI219" s="108">
        <f t="shared" si="43"/>
        <v>0</v>
      </c>
      <c r="BJ219" s="22" t="s">
        <v>107</v>
      </c>
      <c r="BK219" s="108">
        <f t="shared" si="44"/>
        <v>0</v>
      </c>
      <c r="BL219" s="22" t="s">
        <v>327</v>
      </c>
      <c r="BM219" s="22" t="s">
        <v>593</v>
      </c>
    </row>
    <row r="220" spans="2:65" s="1" customFormat="1" ht="51" customHeight="1">
      <c r="B220" s="131"/>
      <c r="C220" s="175" t="s">
        <v>594</v>
      </c>
      <c r="D220" s="175" t="s">
        <v>194</v>
      </c>
      <c r="E220" s="176" t="s">
        <v>595</v>
      </c>
      <c r="F220" s="410" t="s">
        <v>596</v>
      </c>
      <c r="G220" s="410"/>
      <c r="H220" s="410"/>
      <c r="I220" s="410"/>
      <c r="J220" s="177" t="s">
        <v>183</v>
      </c>
      <c r="K220" s="178">
        <v>4</v>
      </c>
      <c r="L220" s="411">
        <v>0</v>
      </c>
      <c r="M220" s="411"/>
      <c r="N220" s="412">
        <f t="shared" si="35"/>
        <v>0</v>
      </c>
      <c r="O220" s="407"/>
      <c r="P220" s="407"/>
      <c r="Q220" s="407"/>
      <c r="R220" s="134"/>
      <c r="T220" s="164" t="s">
        <v>26</v>
      </c>
      <c r="U220" s="47" t="s">
        <v>64</v>
      </c>
      <c r="V220" s="39"/>
      <c r="W220" s="165">
        <f t="shared" si="36"/>
        <v>0</v>
      </c>
      <c r="X220" s="165">
        <v>0</v>
      </c>
      <c r="Y220" s="165">
        <f t="shared" si="37"/>
        <v>0</v>
      </c>
      <c r="Z220" s="165">
        <v>0</v>
      </c>
      <c r="AA220" s="166">
        <f t="shared" si="38"/>
        <v>0</v>
      </c>
      <c r="AR220" s="22" t="s">
        <v>326</v>
      </c>
      <c r="AT220" s="22" t="s">
        <v>194</v>
      </c>
      <c r="AU220" s="22" t="s">
        <v>141</v>
      </c>
      <c r="AY220" s="22" t="s">
        <v>180</v>
      </c>
      <c r="BE220" s="108">
        <f t="shared" si="39"/>
        <v>0</v>
      </c>
      <c r="BF220" s="108">
        <f t="shared" si="40"/>
        <v>0</v>
      </c>
      <c r="BG220" s="108">
        <f t="shared" si="41"/>
        <v>0</v>
      </c>
      <c r="BH220" s="108">
        <f t="shared" si="42"/>
        <v>0</v>
      </c>
      <c r="BI220" s="108">
        <f t="shared" si="43"/>
        <v>0</v>
      </c>
      <c r="BJ220" s="22" t="s">
        <v>107</v>
      </c>
      <c r="BK220" s="108">
        <f t="shared" si="44"/>
        <v>0</v>
      </c>
      <c r="BL220" s="22" t="s">
        <v>327</v>
      </c>
      <c r="BM220" s="22" t="s">
        <v>597</v>
      </c>
    </row>
    <row r="221" spans="2:65" s="1" customFormat="1" ht="16.5" customHeight="1">
      <c r="B221" s="131"/>
      <c r="C221" s="175" t="s">
        <v>598</v>
      </c>
      <c r="D221" s="175" t="s">
        <v>194</v>
      </c>
      <c r="E221" s="176" t="s">
        <v>599</v>
      </c>
      <c r="F221" s="410" t="s">
        <v>600</v>
      </c>
      <c r="G221" s="410"/>
      <c r="H221" s="410"/>
      <c r="I221" s="410"/>
      <c r="J221" s="177" t="s">
        <v>183</v>
      </c>
      <c r="K221" s="178">
        <v>4</v>
      </c>
      <c r="L221" s="411">
        <v>0</v>
      </c>
      <c r="M221" s="411"/>
      <c r="N221" s="412">
        <f t="shared" si="35"/>
        <v>0</v>
      </c>
      <c r="O221" s="407"/>
      <c r="P221" s="407"/>
      <c r="Q221" s="407"/>
      <c r="R221" s="134"/>
      <c r="T221" s="164" t="s">
        <v>26</v>
      </c>
      <c r="U221" s="47" t="s">
        <v>64</v>
      </c>
      <c r="V221" s="39"/>
      <c r="W221" s="165">
        <f t="shared" si="36"/>
        <v>0</v>
      </c>
      <c r="X221" s="165">
        <v>0</v>
      </c>
      <c r="Y221" s="165">
        <f t="shared" si="37"/>
        <v>0</v>
      </c>
      <c r="Z221" s="165">
        <v>0</v>
      </c>
      <c r="AA221" s="166">
        <f t="shared" si="38"/>
        <v>0</v>
      </c>
      <c r="AR221" s="22" t="s">
        <v>326</v>
      </c>
      <c r="AT221" s="22" t="s">
        <v>194</v>
      </c>
      <c r="AU221" s="22" t="s">
        <v>141</v>
      </c>
      <c r="AY221" s="22" t="s">
        <v>180</v>
      </c>
      <c r="BE221" s="108">
        <f t="shared" si="39"/>
        <v>0</v>
      </c>
      <c r="BF221" s="108">
        <f t="shared" si="40"/>
        <v>0</v>
      </c>
      <c r="BG221" s="108">
        <f t="shared" si="41"/>
        <v>0</v>
      </c>
      <c r="BH221" s="108">
        <f t="shared" si="42"/>
        <v>0</v>
      </c>
      <c r="BI221" s="108">
        <f t="shared" si="43"/>
        <v>0</v>
      </c>
      <c r="BJ221" s="22" t="s">
        <v>107</v>
      </c>
      <c r="BK221" s="108">
        <f t="shared" si="44"/>
        <v>0</v>
      </c>
      <c r="BL221" s="22" t="s">
        <v>327</v>
      </c>
      <c r="BM221" s="22" t="s">
        <v>601</v>
      </c>
    </row>
    <row r="222" spans="2:65" s="1" customFormat="1" ht="16.5" customHeight="1">
      <c r="B222" s="131"/>
      <c r="C222" s="175" t="s">
        <v>602</v>
      </c>
      <c r="D222" s="175" t="s">
        <v>194</v>
      </c>
      <c r="E222" s="176" t="s">
        <v>603</v>
      </c>
      <c r="F222" s="410" t="s">
        <v>604</v>
      </c>
      <c r="G222" s="410"/>
      <c r="H222" s="410"/>
      <c r="I222" s="410"/>
      <c r="J222" s="177" t="s">
        <v>183</v>
      </c>
      <c r="K222" s="178">
        <v>1</v>
      </c>
      <c r="L222" s="411">
        <v>0</v>
      </c>
      <c r="M222" s="411"/>
      <c r="N222" s="412">
        <f t="shared" si="35"/>
        <v>0</v>
      </c>
      <c r="O222" s="407"/>
      <c r="P222" s="407"/>
      <c r="Q222" s="407"/>
      <c r="R222" s="134"/>
      <c r="T222" s="164" t="s">
        <v>26</v>
      </c>
      <c r="U222" s="47" t="s">
        <v>64</v>
      </c>
      <c r="V222" s="39"/>
      <c r="W222" s="165">
        <f t="shared" si="36"/>
        <v>0</v>
      </c>
      <c r="X222" s="165">
        <v>0</v>
      </c>
      <c r="Y222" s="165">
        <f t="shared" si="37"/>
        <v>0</v>
      </c>
      <c r="Z222" s="165">
        <v>0</v>
      </c>
      <c r="AA222" s="166">
        <f t="shared" si="38"/>
        <v>0</v>
      </c>
      <c r="AR222" s="22" t="s">
        <v>326</v>
      </c>
      <c r="AT222" s="22" t="s">
        <v>194</v>
      </c>
      <c r="AU222" s="22" t="s">
        <v>141</v>
      </c>
      <c r="AY222" s="22" t="s">
        <v>180</v>
      </c>
      <c r="BE222" s="108">
        <f t="shared" si="39"/>
        <v>0</v>
      </c>
      <c r="BF222" s="108">
        <f t="shared" si="40"/>
        <v>0</v>
      </c>
      <c r="BG222" s="108">
        <f t="shared" si="41"/>
        <v>0</v>
      </c>
      <c r="BH222" s="108">
        <f t="shared" si="42"/>
        <v>0</v>
      </c>
      <c r="BI222" s="108">
        <f t="shared" si="43"/>
        <v>0</v>
      </c>
      <c r="BJ222" s="22" t="s">
        <v>107</v>
      </c>
      <c r="BK222" s="108">
        <f t="shared" si="44"/>
        <v>0</v>
      </c>
      <c r="BL222" s="22" t="s">
        <v>327</v>
      </c>
      <c r="BM222" s="22" t="s">
        <v>605</v>
      </c>
    </row>
    <row r="223" spans="2:63" s="9" customFormat="1" ht="29.25" customHeight="1">
      <c r="B223" s="149"/>
      <c r="C223" s="150"/>
      <c r="D223" s="159" t="s">
        <v>320</v>
      </c>
      <c r="E223" s="159"/>
      <c r="F223" s="159"/>
      <c r="G223" s="159"/>
      <c r="H223" s="159"/>
      <c r="I223" s="159"/>
      <c r="J223" s="159"/>
      <c r="K223" s="159"/>
      <c r="L223" s="159"/>
      <c r="M223" s="159"/>
      <c r="N223" s="431">
        <f>BK223</f>
        <v>0</v>
      </c>
      <c r="O223" s="432"/>
      <c r="P223" s="432"/>
      <c r="Q223" s="432"/>
      <c r="R223" s="152"/>
      <c r="T223" s="153"/>
      <c r="U223" s="150"/>
      <c r="V223" s="150"/>
      <c r="W223" s="154">
        <f>SUM(W224:W231)</f>
        <v>0</v>
      </c>
      <c r="X223" s="150"/>
      <c r="Y223" s="154">
        <f>SUM(Y224:Y231)</f>
        <v>0</v>
      </c>
      <c r="Z223" s="150"/>
      <c r="AA223" s="155">
        <f>SUM(AA224:AA231)</f>
        <v>0</v>
      </c>
      <c r="AR223" s="156" t="s">
        <v>240</v>
      </c>
      <c r="AT223" s="157" t="s">
        <v>98</v>
      </c>
      <c r="AU223" s="157" t="s">
        <v>107</v>
      </c>
      <c r="AY223" s="156" t="s">
        <v>180</v>
      </c>
      <c r="BK223" s="158">
        <f>SUM(BK224:BK231)</f>
        <v>0</v>
      </c>
    </row>
    <row r="224" spans="2:65" s="1" customFormat="1" ht="16.5" customHeight="1">
      <c r="B224" s="131"/>
      <c r="C224" s="175" t="s">
        <v>606</v>
      </c>
      <c r="D224" s="175" t="s">
        <v>194</v>
      </c>
      <c r="E224" s="176" t="s">
        <v>607</v>
      </c>
      <c r="F224" s="410" t="s">
        <v>608</v>
      </c>
      <c r="G224" s="410"/>
      <c r="H224" s="410"/>
      <c r="I224" s="410"/>
      <c r="J224" s="177" t="s">
        <v>183</v>
      </c>
      <c r="K224" s="178">
        <v>2</v>
      </c>
      <c r="L224" s="411">
        <v>0</v>
      </c>
      <c r="M224" s="411"/>
      <c r="N224" s="412">
        <f aca="true" t="shared" si="45" ref="N224:N231">ROUND(L224*K224,2)</f>
        <v>0</v>
      </c>
      <c r="O224" s="407"/>
      <c r="P224" s="407"/>
      <c r="Q224" s="407"/>
      <c r="R224" s="134"/>
      <c r="T224" s="164" t="s">
        <v>26</v>
      </c>
      <c r="U224" s="47" t="s">
        <v>64</v>
      </c>
      <c r="V224" s="39"/>
      <c r="W224" s="165">
        <f aca="true" t="shared" si="46" ref="W224:W231">V224*K224</f>
        <v>0</v>
      </c>
      <c r="X224" s="165">
        <v>0</v>
      </c>
      <c r="Y224" s="165">
        <f aca="true" t="shared" si="47" ref="Y224:Y231">X224*K224</f>
        <v>0</v>
      </c>
      <c r="Z224" s="165">
        <v>0</v>
      </c>
      <c r="AA224" s="166">
        <f aca="true" t="shared" si="48" ref="AA224:AA231">Z224*K224</f>
        <v>0</v>
      </c>
      <c r="AR224" s="22" t="s">
        <v>326</v>
      </c>
      <c r="AT224" s="22" t="s">
        <v>194</v>
      </c>
      <c r="AU224" s="22" t="s">
        <v>141</v>
      </c>
      <c r="AY224" s="22" t="s">
        <v>180</v>
      </c>
      <c r="BE224" s="108">
        <f aca="true" t="shared" si="49" ref="BE224:BE231">IF(U224="základní",N224,0)</f>
        <v>0</v>
      </c>
      <c r="BF224" s="108">
        <f aca="true" t="shared" si="50" ref="BF224:BF231">IF(U224="snížená",N224,0)</f>
        <v>0</v>
      </c>
      <c r="BG224" s="108">
        <f aca="true" t="shared" si="51" ref="BG224:BG231">IF(U224="zákl. přenesená",N224,0)</f>
        <v>0</v>
      </c>
      <c r="BH224" s="108">
        <f aca="true" t="shared" si="52" ref="BH224:BH231">IF(U224="sníž. přenesená",N224,0)</f>
        <v>0</v>
      </c>
      <c r="BI224" s="108">
        <f aca="true" t="shared" si="53" ref="BI224:BI231">IF(U224="nulová",N224,0)</f>
        <v>0</v>
      </c>
      <c r="BJ224" s="22" t="s">
        <v>107</v>
      </c>
      <c r="BK224" s="108">
        <f aca="true" t="shared" si="54" ref="BK224:BK231">ROUND(L224*K224,2)</f>
        <v>0</v>
      </c>
      <c r="BL224" s="22" t="s">
        <v>327</v>
      </c>
      <c r="BM224" s="22" t="s">
        <v>609</v>
      </c>
    </row>
    <row r="225" spans="2:65" s="1" customFormat="1" ht="38.25" customHeight="1">
      <c r="B225" s="131"/>
      <c r="C225" s="175" t="s">
        <v>610</v>
      </c>
      <c r="D225" s="175" t="s">
        <v>194</v>
      </c>
      <c r="E225" s="176" t="s">
        <v>611</v>
      </c>
      <c r="F225" s="410" t="s">
        <v>612</v>
      </c>
      <c r="G225" s="410"/>
      <c r="H225" s="410"/>
      <c r="I225" s="410"/>
      <c r="J225" s="177" t="s">
        <v>183</v>
      </c>
      <c r="K225" s="178">
        <v>10</v>
      </c>
      <c r="L225" s="411">
        <v>0</v>
      </c>
      <c r="M225" s="411"/>
      <c r="N225" s="412">
        <f t="shared" si="45"/>
        <v>0</v>
      </c>
      <c r="O225" s="407"/>
      <c r="P225" s="407"/>
      <c r="Q225" s="407"/>
      <c r="R225" s="134"/>
      <c r="T225" s="164" t="s">
        <v>26</v>
      </c>
      <c r="U225" s="47" t="s">
        <v>64</v>
      </c>
      <c r="V225" s="39"/>
      <c r="W225" s="165">
        <f t="shared" si="46"/>
        <v>0</v>
      </c>
      <c r="X225" s="165">
        <v>0</v>
      </c>
      <c r="Y225" s="165">
        <f t="shared" si="47"/>
        <v>0</v>
      </c>
      <c r="Z225" s="165">
        <v>0</v>
      </c>
      <c r="AA225" s="166">
        <f t="shared" si="48"/>
        <v>0</v>
      </c>
      <c r="AR225" s="22" t="s">
        <v>326</v>
      </c>
      <c r="AT225" s="22" t="s">
        <v>194</v>
      </c>
      <c r="AU225" s="22" t="s">
        <v>141</v>
      </c>
      <c r="AY225" s="22" t="s">
        <v>180</v>
      </c>
      <c r="BE225" s="108">
        <f t="shared" si="49"/>
        <v>0</v>
      </c>
      <c r="BF225" s="108">
        <f t="shared" si="50"/>
        <v>0</v>
      </c>
      <c r="BG225" s="108">
        <f t="shared" si="51"/>
        <v>0</v>
      </c>
      <c r="BH225" s="108">
        <f t="shared" si="52"/>
        <v>0</v>
      </c>
      <c r="BI225" s="108">
        <f t="shared" si="53"/>
        <v>0</v>
      </c>
      <c r="BJ225" s="22" t="s">
        <v>107</v>
      </c>
      <c r="BK225" s="108">
        <f t="shared" si="54"/>
        <v>0</v>
      </c>
      <c r="BL225" s="22" t="s">
        <v>327</v>
      </c>
      <c r="BM225" s="22" t="s">
        <v>613</v>
      </c>
    </row>
    <row r="226" spans="2:65" s="1" customFormat="1" ht="51" customHeight="1">
      <c r="B226" s="131"/>
      <c r="C226" s="175" t="s">
        <v>614</v>
      </c>
      <c r="D226" s="175" t="s">
        <v>194</v>
      </c>
      <c r="E226" s="176" t="s">
        <v>615</v>
      </c>
      <c r="F226" s="410" t="s">
        <v>616</v>
      </c>
      <c r="G226" s="410"/>
      <c r="H226" s="410"/>
      <c r="I226" s="410"/>
      <c r="J226" s="177" t="s">
        <v>183</v>
      </c>
      <c r="K226" s="178">
        <v>30</v>
      </c>
      <c r="L226" s="411">
        <v>0</v>
      </c>
      <c r="M226" s="411"/>
      <c r="N226" s="412">
        <f t="shared" si="45"/>
        <v>0</v>
      </c>
      <c r="O226" s="407"/>
      <c r="P226" s="407"/>
      <c r="Q226" s="407"/>
      <c r="R226" s="134"/>
      <c r="T226" s="164" t="s">
        <v>26</v>
      </c>
      <c r="U226" s="47" t="s">
        <v>64</v>
      </c>
      <c r="V226" s="39"/>
      <c r="W226" s="165">
        <f t="shared" si="46"/>
        <v>0</v>
      </c>
      <c r="X226" s="165">
        <v>0</v>
      </c>
      <c r="Y226" s="165">
        <f t="shared" si="47"/>
        <v>0</v>
      </c>
      <c r="Z226" s="165">
        <v>0</v>
      </c>
      <c r="AA226" s="166">
        <f t="shared" si="48"/>
        <v>0</v>
      </c>
      <c r="AR226" s="22" t="s">
        <v>326</v>
      </c>
      <c r="AT226" s="22" t="s">
        <v>194</v>
      </c>
      <c r="AU226" s="22" t="s">
        <v>141</v>
      </c>
      <c r="AY226" s="22" t="s">
        <v>180</v>
      </c>
      <c r="BE226" s="108">
        <f t="shared" si="49"/>
        <v>0</v>
      </c>
      <c r="BF226" s="108">
        <f t="shared" si="50"/>
        <v>0</v>
      </c>
      <c r="BG226" s="108">
        <f t="shared" si="51"/>
        <v>0</v>
      </c>
      <c r="BH226" s="108">
        <f t="shared" si="52"/>
        <v>0</v>
      </c>
      <c r="BI226" s="108">
        <f t="shared" si="53"/>
        <v>0</v>
      </c>
      <c r="BJ226" s="22" t="s">
        <v>107</v>
      </c>
      <c r="BK226" s="108">
        <f t="shared" si="54"/>
        <v>0</v>
      </c>
      <c r="BL226" s="22" t="s">
        <v>327</v>
      </c>
      <c r="BM226" s="22" t="s">
        <v>617</v>
      </c>
    </row>
    <row r="227" spans="2:65" s="1" customFormat="1" ht="25.5" customHeight="1">
      <c r="B227" s="131"/>
      <c r="C227" s="175" t="s">
        <v>618</v>
      </c>
      <c r="D227" s="175" t="s">
        <v>194</v>
      </c>
      <c r="E227" s="176" t="s">
        <v>619</v>
      </c>
      <c r="F227" s="410" t="s">
        <v>620</v>
      </c>
      <c r="G227" s="410"/>
      <c r="H227" s="410"/>
      <c r="I227" s="410"/>
      <c r="J227" s="177" t="s">
        <v>183</v>
      </c>
      <c r="K227" s="178">
        <v>1</v>
      </c>
      <c r="L227" s="411">
        <v>0</v>
      </c>
      <c r="M227" s="411"/>
      <c r="N227" s="412">
        <f t="shared" si="45"/>
        <v>0</v>
      </c>
      <c r="O227" s="407"/>
      <c r="P227" s="407"/>
      <c r="Q227" s="407"/>
      <c r="R227" s="134"/>
      <c r="T227" s="164" t="s">
        <v>26</v>
      </c>
      <c r="U227" s="47" t="s">
        <v>64</v>
      </c>
      <c r="V227" s="39"/>
      <c r="W227" s="165">
        <f t="shared" si="46"/>
        <v>0</v>
      </c>
      <c r="X227" s="165">
        <v>0</v>
      </c>
      <c r="Y227" s="165">
        <f t="shared" si="47"/>
        <v>0</v>
      </c>
      <c r="Z227" s="165">
        <v>0</v>
      </c>
      <c r="AA227" s="166">
        <f t="shared" si="48"/>
        <v>0</v>
      </c>
      <c r="AR227" s="22" t="s">
        <v>326</v>
      </c>
      <c r="AT227" s="22" t="s">
        <v>194</v>
      </c>
      <c r="AU227" s="22" t="s">
        <v>141</v>
      </c>
      <c r="AY227" s="22" t="s">
        <v>180</v>
      </c>
      <c r="BE227" s="108">
        <f t="shared" si="49"/>
        <v>0</v>
      </c>
      <c r="BF227" s="108">
        <f t="shared" si="50"/>
        <v>0</v>
      </c>
      <c r="BG227" s="108">
        <f t="shared" si="51"/>
        <v>0</v>
      </c>
      <c r="BH227" s="108">
        <f t="shared" si="52"/>
        <v>0</v>
      </c>
      <c r="BI227" s="108">
        <f t="shared" si="53"/>
        <v>0</v>
      </c>
      <c r="BJ227" s="22" t="s">
        <v>107</v>
      </c>
      <c r="BK227" s="108">
        <f t="shared" si="54"/>
        <v>0</v>
      </c>
      <c r="BL227" s="22" t="s">
        <v>327</v>
      </c>
      <c r="BM227" s="22" t="s">
        <v>621</v>
      </c>
    </row>
    <row r="228" spans="2:65" s="1" customFormat="1" ht="16.5" customHeight="1">
      <c r="B228" s="131"/>
      <c r="C228" s="175" t="s">
        <v>622</v>
      </c>
      <c r="D228" s="175" t="s">
        <v>194</v>
      </c>
      <c r="E228" s="176" t="s">
        <v>623</v>
      </c>
      <c r="F228" s="410" t="s">
        <v>624</v>
      </c>
      <c r="G228" s="410"/>
      <c r="H228" s="410"/>
      <c r="I228" s="410"/>
      <c r="J228" s="177" t="s">
        <v>183</v>
      </c>
      <c r="K228" s="178">
        <v>1</v>
      </c>
      <c r="L228" s="411">
        <v>0</v>
      </c>
      <c r="M228" s="411"/>
      <c r="N228" s="412">
        <f t="shared" si="45"/>
        <v>0</v>
      </c>
      <c r="O228" s="407"/>
      <c r="P228" s="407"/>
      <c r="Q228" s="407"/>
      <c r="R228" s="134"/>
      <c r="T228" s="164" t="s">
        <v>26</v>
      </c>
      <c r="U228" s="47" t="s">
        <v>64</v>
      </c>
      <c r="V228" s="39"/>
      <c r="W228" s="165">
        <f t="shared" si="46"/>
        <v>0</v>
      </c>
      <c r="X228" s="165">
        <v>0</v>
      </c>
      <c r="Y228" s="165">
        <f t="shared" si="47"/>
        <v>0</v>
      </c>
      <c r="Z228" s="165">
        <v>0</v>
      </c>
      <c r="AA228" s="166">
        <f t="shared" si="48"/>
        <v>0</v>
      </c>
      <c r="AR228" s="22" t="s">
        <v>326</v>
      </c>
      <c r="AT228" s="22" t="s">
        <v>194</v>
      </c>
      <c r="AU228" s="22" t="s">
        <v>141</v>
      </c>
      <c r="AY228" s="22" t="s">
        <v>180</v>
      </c>
      <c r="BE228" s="108">
        <f t="shared" si="49"/>
        <v>0</v>
      </c>
      <c r="BF228" s="108">
        <f t="shared" si="50"/>
        <v>0</v>
      </c>
      <c r="BG228" s="108">
        <f t="shared" si="51"/>
        <v>0</v>
      </c>
      <c r="BH228" s="108">
        <f t="shared" si="52"/>
        <v>0</v>
      </c>
      <c r="BI228" s="108">
        <f t="shared" si="53"/>
        <v>0</v>
      </c>
      <c r="BJ228" s="22" t="s">
        <v>107</v>
      </c>
      <c r="BK228" s="108">
        <f t="shared" si="54"/>
        <v>0</v>
      </c>
      <c r="BL228" s="22" t="s">
        <v>327</v>
      </c>
      <c r="BM228" s="22" t="s">
        <v>625</v>
      </c>
    </row>
    <row r="229" spans="2:65" s="1" customFormat="1" ht="16.5" customHeight="1">
      <c r="B229" s="131"/>
      <c r="C229" s="175" t="s">
        <v>626</v>
      </c>
      <c r="D229" s="175" t="s">
        <v>194</v>
      </c>
      <c r="E229" s="176" t="s">
        <v>627</v>
      </c>
      <c r="F229" s="410" t="s">
        <v>378</v>
      </c>
      <c r="G229" s="410"/>
      <c r="H229" s="410"/>
      <c r="I229" s="410"/>
      <c r="J229" s="177" t="s">
        <v>183</v>
      </c>
      <c r="K229" s="178">
        <v>2</v>
      </c>
      <c r="L229" s="411">
        <v>0</v>
      </c>
      <c r="M229" s="411"/>
      <c r="N229" s="412">
        <f t="shared" si="45"/>
        <v>0</v>
      </c>
      <c r="O229" s="407"/>
      <c r="P229" s="407"/>
      <c r="Q229" s="407"/>
      <c r="R229" s="134"/>
      <c r="T229" s="164" t="s">
        <v>26</v>
      </c>
      <c r="U229" s="47" t="s">
        <v>64</v>
      </c>
      <c r="V229" s="39"/>
      <c r="W229" s="165">
        <f t="shared" si="46"/>
        <v>0</v>
      </c>
      <c r="X229" s="165">
        <v>0</v>
      </c>
      <c r="Y229" s="165">
        <f t="shared" si="47"/>
        <v>0</v>
      </c>
      <c r="Z229" s="165">
        <v>0</v>
      </c>
      <c r="AA229" s="166">
        <f t="shared" si="48"/>
        <v>0</v>
      </c>
      <c r="AR229" s="22" t="s">
        <v>326</v>
      </c>
      <c r="AT229" s="22" t="s">
        <v>194</v>
      </c>
      <c r="AU229" s="22" t="s">
        <v>141</v>
      </c>
      <c r="AY229" s="22" t="s">
        <v>180</v>
      </c>
      <c r="BE229" s="108">
        <f t="shared" si="49"/>
        <v>0</v>
      </c>
      <c r="BF229" s="108">
        <f t="shared" si="50"/>
        <v>0</v>
      </c>
      <c r="BG229" s="108">
        <f t="shared" si="51"/>
        <v>0</v>
      </c>
      <c r="BH229" s="108">
        <f t="shared" si="52"/>
        <v>0</v>
      </c>
      <c r="BI229" s="108">
        <f t="shared" si="53"/>
        <v>0</v>
      </c>
      <c r="BJ229" s="22" t="s">
        <v>107</v>
      </c>
      <c r="BK229" s="108">
        <f t="shared" si="54"/>
        <v>0</v>
      </c>
      <c r="BL229" s="22" t="s">
        <v>327</v>
      </c>
      <c r="BM229" s="22" t="s">
        <v>628</v>
      </c>
    </row>
    <row r="230" spans="2:65" s="1" customFormat="1" ht="25.5" customHeight="1">
      <c r="B230" s="131"/>
      <c r="C230" s="175" t="s">
        <v>629</v>
      </c>
      <c r="D230" s="175" t="s">
        <v>194</v>
      </c>
      <c r="E230" s="176" t="s">
        <v>630</v>
      </c>
      <c r="F230" s="410" t="s">
        <v>631</v>
      </c>
      <c r="G230" s="410"/>
      <c r="H230" s="410"/>
      <c r="I230" s="410"/>
      <c r="J230" s="177" t="s">
        <v>183</v>
      </c>
      <c r="K230" s="178">
        <v>1</v>
      </c>
      <c r="L230" s="411">
        <v>0</v>
      </c>
      <c r="M230" s="411"/>
      <c r="N230" s="412">
        <f t="shared" si="45"/>
        <v>0</v>
      </c>
      <c r="O230" s="407"/>
      <c r="P230" s="407"/>
      <c r="Q230" s="407"/>
      <c r="R230" s="134"/>
      <c r="T230" s="164" t="s">
        <v>26</v>
      </c>
      <c r="U230" s="47" t="s">
        <v>64</v>
      </c>
      <c r="V230" s="39"/>
      <c r="W230" s="165">
        <f t="shared" si="46"/>
        <v>0</v>
      </c>
      <c r="X230" s="165">
        <v>0</v>
      </c>
      <c r="Y230" s="165">
        <f t="shared" si="47"/>
        <v>0</v>
      </c>
      <c r="Z230" s="165">
        <v>0</v>
      </c>
      <c r="AA230" s="166">
        <f t="shared" si="48"/>
        <v>0</v>
      </c>
      <c r="AR230" s="22" t="s">
        <v>326</v>
      </c>
      <c r="AT230" s="22" t="s">
        <v>194</v>
      </c>
      <c r="AU230" s="22" t="s">
        <v>141</v>
      </c>
      <c r="AY230" s="22" t="s">
        <v>180</v>
      </c>
      <c r="BE230" s="108">
        <f t="shared" si="49"/>
        <v>0</v>
      </c>
      <c r="BF230" s="108">
        <f t="shared" si="50"/>
        <v>0</v>
      </c>
      <c r="BG230" s="108">
        <f t="shared" si="51"/>
        <v>0</v>
      </c>
      <c r="BH230" s="108">
        <f t="shared" si="52"/>
        <v>0</v>
      </c>
      <c r="BI230" s="108">
        <f t="shared" si="53"/>
        <v>0</v>
      </c>
      <c r="BJ230" s="22" t="s">
        <v>107</v>
      </c>
      <c r="BK230" s="108">
        <f t="shared" si="54"/>
        <v>0</v>
      </c>
      <c r="BL230" s="22" t="s">
        <v>327</v>
      </c>
      <c r="BM230" s="22" t="s">
        <v>632</v>
      </c>
    </row>
    <row r="231" spans="2:65" s="1" customFormat="1" ht="16.5" customHeight="1">
      <c r="B231" s="131"/>
      <c r="C231" s="175" t="s">
        <v>633</v>
      </c>
      <c r="D231" s="175" t="s">
        <v>194</v>
      </c>
      <c r="E231" s="176" t="s">
        <v>634</v>
      </c>
      <c r="F231" s="410" t="s">
        <v>635</v>
      </c>
      <c r="G231" s="410"/>
      <c r="H231" s="410"/>
      <c r="I231" s="410"/>
      <c r="J231" s="177" t="s">
        <v>183</v>
      </c>
      <c r="K231" s="178">
        <v>1</v>
      </c>
      <c r="L231" s="411">
        <v>0</v>
      </c>
      <c r="M231" s="411"/>
      <c r="N231" s="412">
        <f t="shared" si="45"/>
        <v>0</v>
      </c>
      <c r="O231" s="407"/>
      <c r="P231" s="407"/>
      <c r="Q231" s="407"/>
      <c r="R231" s="134"/>
      <c r="T231" s="164" t="s">
        <v>26</v>
      </c>
      <c r="U231" s="47" t="s">
        <v>64</v>
      </c>
      <c r="V231" s="39"/>
      <c r="W231" s="165">
        <f t="shared" si="46"/>
        <v>0</v>
      </c>
      <c r="X231" s="165">
        <v>0</v>
      </c>
      <c r="Y231" s="165">
        <f t="shared" si="47"/>
        <v>0</v>
      </c>
      <c r="Z231" s="165">
        <v>0</v>
      </c>
      <c r="AA231" s="166">
        <f t="shared" si="48"/>
        <v>0</v>
      </c>
      <c r="AR231" s="22" t="s">
        <v>326</v>
      </c>
      <c r="AT231" s="22" t="s">
        <v>194</v>
      </c>
      <c r="AU231" s="22" t="s">
        <v>141</v>
      </c>
      <c r="AY231" s="22" t="s">
        <v>180</v>
      </c>
      <c r="BE231" s="108">
        <f t="shared" si="49"/>
        <v>0</v>
      </c>
      <c r="BF231" s="108">
        <f t="shared" si="50"/>
        <v>0</v>
      </c>
      <c r="BG231" s="108">
        <f t="shared" si="51"/>
        <v>0</v>
      </c>
      <c r="BH231" s="108">
        <f t="shared" si="52"/>
        <v>0</v>
      </c>
      <c r="BI231" s="108">
        <f t="shared" si="53"/>
        <v>0</v>
      </c>
      <c r="BJ231" s="22" t="s">
        <v>107</v>
      </c>
      <c r="BK231" s="108">
        <f t="shared" si="54"/>
        <v>0</v>
      </c>
      <c r="BL231" s="22" t="s">
        <v>327</v>
      </c>
      <c r="BM231" s="22" t="s">
        <v>636</v>
      </c>
    </row>
    <row r="232" spans="2:63" s="9" customFormat="1" ht="29.25" customHeight="1">
      <c r="B232" s="149"/>
      <c r="C232" s="150"/>
      <c r="D232" s="159" t="s">
        <v>321</v>
      </c>
      <c r="E232" s="159"/>
      <c r="F232" s="159"/>
      <c r="G232" s="159"/>
      <c r="H232" s="159"/>
      <c r="I232" s="159"/>
      <c r="J232" s="159"/>
      <c r="K232" s="159"/>
      <c r="L232" s="159"/>
      <c r="M232" s="159"/>
      <c r="N232" s="431">
        <f>BK232</f>
        <v>0</v>
      </c>
      <c r="O232" s="432"/>
      <c r="P232" s="432"/>
      <c r="Q232" s="432"/>
      <c r="R232" s="152"/>
      <c r="T232" s="153"/>
      <c r="U232" s="150"/>
      <c r="V232" s="150"/>
      <c r="W232" s="154">
        <f>SUM(W233:W235)</f>
        <v>0</v>
      </c>
      <c r="X232" s="150"/>
      <c r="Y232" s="154">
        <f>SUM(Y233:Y235)</f>
        <v>0</v>
      </c>
      <c r="Z232" s="150"/>
      <c r="AA232" s="155">
        <f>SUM(AA233:AA235)</f>
        <v>0</v>
      </c>
      <c r="AR232" s="156" t="s">
        <v>240</v>
      </c>
      <c r="AT232" s="157" t="s">
        <v>98</v>
      </c>
      <c r="AU232" s="157" t="s">
        <v>107</v>
      </c>
      <c r="AY232" s="156" t="s">
        <v>180</v>
      </c>
      <c r="BK232" s="158">
        <f>SUM(BK233:BK235)</f>
        <v>0</v>
      </c>
    </row>
    <row r="233" spans="2:65" s="1" customFormat="1" ht="16.5" customHeight="1">
      <c r="B233" s="131"/>
      <c r="C233" s="160" t="s">
        <v>637</v>
      </c>
      <c r="D233" s="160" t="s">
        <v>182</v>
      </c>
      <c r="E233" s="161" t="s">
        <v>638</v>
      </c>
      <c r="F233" s="405" t="s">
        <v>159</v>
      </c>
      <c r="G233" s="405"/>
      <c r="H233" s="405"/>
      <c r="I233" s="405"/>
      <c r="J233" s="162" t="s">
        <v>639</v>
      </c>
      <c r="K233" s="203">
        <v>0</v>
      </c>
      <c r="L233" s="406">
        <v>0</v>
      </c>
      <c r="M233" s="406"/>
      <c r="N233" s="407">
        <f>ROUND(L233*K233,2)</f>
        <v>0</v>
      </c>
      <c r="O233" s="407"/>
      <c r="P233" s="407"/>
      <c r="Q233" s="407"/>
      <c r="R233" s="134"/>
      <c r="T233" s="164" t="s">
        <v>26</v>
      </c>
      <c r="U233" s="47" t="s">
        <v>64</v>
      </c>
      <c r="V233" s="39"/>
      <c r="W233" s="165">
        <f>V233*K233</f>
        <v>0</v>
      </c>
      <c r="X233" s="165">
        <v>0</v>
      </c>
      <c r="Y233" s="165">
        <f>X233*K233</f>
        <v>0</v>
      </c>
      <c r="Z233" s="165">
        <v>0</v>
      </c>
      <c r="AA233" s="166">
        <f>Z233*K233</f>
        <v>0</v>
      </c>
      <c r="AR233" s="22" t="s">
        <v>327</v>
      </c>
      <c r="AT233" s="22" t="s">
        <v>182</v>
      </c>
      <c r="AU233" s="22" t="s">
        <v>141</v>
      </c>
      <c r="AY233" s="22" t="s">
        <v>180</v>
      </c>
      <c r="BE233" s="108">
        <f>IF(U233="základní",N233,0)</f>
        <v>0</v>
      </c>
      <c r="BF233" s="108">
        <f>IF(U233="snížená",N233,0)</f>
        <v>0</v>
      </c>
      <c r="BG233" s="108">
        <f>IF(U233="zákl. přenesená",N233,0)</f>
        <v>0</v>
      </c>
      <c r="BH233" s="108">
        <f>IF(U233="sníž. přenesená",N233,0)</f>
        <v>0</v>
      </c>
      <c r="BI233" s="108">
        <f>IF(U233="nulová",N233,0)</f>
        <v>0</v>
      </c>
      <c r="BJ233" s="22" t="s">
        <v>107</v>
      </c>
      <c r="BK233" s="108">
        <f>ROUND(L233*K233,2)</f>
        <v>0</v>
      </c>
      <c r="BL233" s="22" t="s">
        <v>327</v>
      </c>
      <c r="BM233" s="22" t="s">
        <v>640</v>
      </c>
    </row>
    <row r="234" spans="2:65" s="1" customFormat="1" ht="16.5" customHeight="1">
      <c r="B234" s="131"/>
      <c r="C234" s="160" t="s">
        <v>641</v>
      </c>
      <c r="D234" s="160" t="s">
        <v>182</v>
      </c>
      <c r="E234" s="161" t="s">
        <v>642</v>
      </c>
      <c r="F234" s="405" t="s">
        <v>643</v>
      </c>
      <c r="G234" s="405"/>
      <c r="H234" s="405"/>
      <c r="I234" s="405"/>
      <c r="J234" s="162" t="s">
        <v>644</v>
      </c>
      <c r="K234" s="163">
        <v>585</v>
      </c>
      <c r="L234" s="406">
        <v>0</v>
      </c>
      <c r="M234" s="406"/>
      <c r="N234" s="407">
        <f>ROUND(L234*K234,2)</f>
        <v>0</v>
      </c>
      <c r="O234" s="407"/>
      <c r="P234" s="407"/>
      <c r="Q234" s="407"/>
      <c r="R234" s="134"/>
      <c r="T234" s="164" t="s">
        <v>26</v>
      </c>
      <c r="U234" s="47" t="s">
        <v>64</v>
      </c>
      <c r="V234" s="39"/>
      <c r="W234" s="165">
        <f>V234*K234</f>
        <v>0</v>
      </c>
      <c r="X234" s="165">
        <v>0</v>
      </c>
      <c r="Y234" s="165">
        <f>X234*K234</f>
        <v>0</v>
      </c>
      <c r="Z234" s="165">
        <v>0</v>
      </c>
      <c r="AA234" s="166">
        <f>Z234*K234</f>
        <v>0</v>
      </c>
      <c r="AR234" s="22" t="s">
        <v>327</v>
      </c>
      <c r="AT234" s="22" t="s">
        <v>182</v>
      </c>
      <c r="AU234" s="22" t="s">
        <v>141</v>
      </c>
      <c r="AY234" s="22" t="s">
        <v>180</v>
      </c>
      <c r="BE234" s="108">
        <f>IF(U234="základní",N234,0)</f>
        <v>0</v>
      </c>
      <c r="BF234" s="108">
        <f>IF(U234="snížená",N234,0)</f>
        <v>0</v>
      </c>
      <c r="BG234" s="108">
        <f>IF(U234="zákl. přenesená",N234,0)</f>
        <v>0</v>
      </c>
      <c r="BH234" s="108">
        <f>IF(U234="sníž. přenesená",N234,0)</f>
        <v>0</v>
      </c>
      <c r="BI234" s="108">
        <f>IF(U234="nulová",N234,0)</f>
        <v>0</v>
      </c>
      <c r="BJ234" s="22" t="s">
        <v>107</v>
      </c>
      <c r="BK234" s="108">
        <f>ROUND(L234*K234,2)</f>
        <v>0</v>
      </c>
      <c r="BL234" s="22" t="s">
        <v>327</v>
      </c>
      <c r="BM234" s="22" t="s">
        <v>645</v>
      </c>
    </row>
    <row r="235" spans="2:65" s="1" customFormat="1" ht="16.5" customHeight="1">
      <c r="B235" s="131"/>
      <c r="C235" s="160" t="s">
        <v>646</v>
      </c>
      <c r="D235" s="160" t="s">
        <v>182</v>
      </c>
      <c r="E235" s="161" t="s">
        <v>647</v>
      </c>
      <c r="F235" s="405" t="s">
        <v>648</v>
      </c>
      <c r="G235" s="405"/>
      <c r="H235" s="405"/>
      <c r="I235" s="405"/>
      <c r="J235" s="162" t="s">
        <v>644</v>
      </c>
      <c r="K235" s="163">
        <v>16</v>
      </c>
      <c r="L235" s="406">
        <v>0</v>
      </c>
      <c r="M235" s="406"/>
      <c r="N235" s="407">
        <f>ROUND(L235*K235,2)</f>
        <v>0</v>
      </c>
      <c r="O235" s="407"/>
      <c r="P235" s="407"/>
      <c r="Q235" s="407"/>
      <c r="R235" s="134"/>
      <c r="T235" s="164" t="s">
        <v>26</v>
      </c>
      <c r="U235" s="47" t="s">
        <v>64</v>
      </c>
      <c r="V235" s="39"/>
      <c r="W235" s="165">
        <f>V235*K235</f>
        <v>0</v>
      </c>
      <c r="X235" s="165">
        <v>0</v>
      </c>
      <c r="Y235" s="165">
        <f>X235*K235</f>
        <v>0</v>
      </c>
      <c r="Z235" s="165">
        <v>0</v>
      </c>
      <c r="AA235" s="166">
        <f>Z235*K235</f>
        <v>0</v>
      </c>
      <c r="AR235" s="22" t="s">
        <v>327</v>
      </c>
      <c r="AT235" s="22" t="s">
        <v>182</v>
      </c>
      <c r="AU235" s="22" t="s">
        <v>141</v>
      </c>
      <c r="AY235" s="22" t="s">
        <v>180</v>
      </c>
      <c r="BE235" s="108">
        <f>IF(U235="základní",N235,0)</f>
        <v>0</v>
      </c>
      <c r="BF235" s="108">
        <f>IF(U235="snížená",N235,0)</f>
        <v>0</v>
      </c>
      <c r="BG235" s="108">
        <f>IF(U235="zákl. přenesená",N235,0)</f>
        <v>0</v>
      </c>
      <c r="BH235" s="108">
        <f>IF(U235="sníž. přenesená",N235,0)</f>
        <v>0</v>
      </c>
      <c r="BI235" s="108">
        <f>IF(U235="nulová",N235,0)</f>
        <v>0</v>
      </c>
      <c r="BJ235" s="22" t="s">
        <v>107</v>
      </c>
      <c r="BK235" s="108">
        <f>ROUND(L235*K235,2)</f>
        <v>0</v>
      </c>
      <c r="BL235" s="22" t="s">
        <v>327</v>
      </c>
      <c r="BM235" s="22" t="s">
        <v>649</v>
      </c>
    </row>
    <row r="236" spans="2:63" s="1" customFormat="1" ht="49.5" customHeight="1">
      <c r="B236" s="38"/>
      <c r="C236" s="39"/>
      <c r="D236" s="151" t="s">
        <v>295</v>
      </c>
      <c r="E236" s="39"/>
      <c r="F236" s="39"/>
      <c r="G236" s="39"/>
      <c r="H236" s="39"/>
      <c r="I236" s="39"/>
      <c r="J236" s="39"/>
      <c r="K236" s="39"/>
      <c r="L236" s="39"/>
      <c r="M236" s="39"/>
      <c r="N236" s="423">
        <f>BK236</f>
        <v>0</v>
      </c>
      <c r="O236" s="424"/>
      <c r="P236" s="424"/>
      <c r="Q236" s="424"/>
      <c r="R236" s="40"/>
      <c r="T236" s="202"/>
      <c r="U236" s="59"/>
      <c r="V236" s="59"/>
      <c r="W236" s="59"/>
      <c r="X236" s="59"/>
      <c r="Y236" s="59"/>
      <c r="Z236" s="59"/>
      <c r="AA236" s="61"/>
      <c r="AT236" s="22" t="s">
        <v>98</v>
      </c>
      <c r="AU236" s="22" t="s">
        <v>99</v>
      </c>
      <c r="AY236" s="22" t="s">
        <v>296</v>
      </c>
      <c r="BK236" s="108">
        <v>0</v>
      </c>
    </row>
    <row r="237" spans="2:18" s="1" customFormat="1" ht="6.75" customHeight="1">
      <c r="B237" s="6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4"/>
    </row>
  </sheetData>
  <sheetProtection/>
  <mergeCells count="376">
    <mergeCell ref="N158:Q158"/>
    <mergeCell ref="N178:Q178"/>
    <mergeCell ref="N216:Q216"/>
    <mergeCell ref="N223:Q223"/>
    <mergeCell ref="H1:K1"/>
    <mergeCell ref="S2:AC2"/>
    <mergeCell ref="F234:I234"/>
    <mergeCell ref="L234:M234"/>
    <mergeCell ref="N234:Q234"/>
    <mergeCell ref="N127:Q127"/>
    <mergeCell ref="N128:Q128"/>
    <mergeCell ref="N129:Q129"/>
    <mergeCell ref="N135:Q135"/>
    <mergeCell ref="N140:Q140"/>
    <mergeCell ref="F229:I229"/>
    <mergeCell ref="L229:M229"/>
    <mergeCell ref="N229:Q229"/>
    <mergeCell ref="N236:Q236"/>
    <mergeCell ref="F235:I235"/>
    <mergeCell ref="L235:M235"/>
    <mergeCell ref="N235:Q235"/>
    <mergeCell ref="N232:Q232"/>
    <mergeCell ref="F230:I230"/>
    <mergeCell ref="L230:M230"/>
    <mergeCell ref="F231:I231"/>
    <mergeCell ref="L231:M231"/>
    <mergeCell ref="N231:Q231"/>
    <mergeCell ref="F233:I233"/>
    <mergeCell ref="L233:M233"/>
    <mergeCell ref="N233:Q233"/>
    <mergeCell ref="F226:I226"/>
    <mergeCell ref="L226:M226"/>
    <mergeCell ref="N226:Q226"/>
    <mergeCell ref="N230:Q230"/>
    <mergeCell ref="F227:I227"/>
    <mergeCell ref="L227:M227"/>
    <mergeCell ref="N227:Q227"/>
    <mergeCell ref="F228:I228"/>
    <mergeCell ref="L228:M228"/>
    <mergeCell ref="N228:Q228"/>
    <mergeCell ref="F224:I224"/>
    <mergeCell ref="L224:M224"/>
    <mergeCell ref="N224:Q224"/>
    <mergeCell ref="F225:I225"/>
    <mergeCell ref="L225:M225"/>
    <mergeCell ref="N225:Q225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7:I177"/>
    <mergeCell ref="L177:M177"/>
    <mergeCell ref="N177:Q177"/>
    <mergeCell ref="F179:I179"/>
    <mergeCell ref="L179:M179"/>
    <mergeCell ref="N179:Q179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7:I157"/>
    <mergeCell ref="L157:M157"/>
    <mergeCell ref="N157:Q157"/>
    <mergeCell ref="N156:Q156"/>
    <mergeCell ref="F152:I152"/>
    <mergeCell ref="L152:M152"/>
    <mergeCell ref="N152:Q152"/>
    <mergeCell ref="F154:I154"/>
    <mergeCell ref="L154:M154"/>
    <mergeCell ref="N154:Q154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3:I143"/>
    <mergeCell ref="L143:M143"/>
    <mergeCell ref="N143:Q143"/>
    <mergeCell ref="F145:I145"/>
    <mergeCell ref="L145:M145"/>
    <mergeCell ref="N145:Q145"/>
    <mergeCell ref="N144:Q144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6:I126"/>
    <mergeCell ref="L126:M126"/>
    <mergeCell ref="N126:Q126"/>
    <mergeCell ref="F130:I130"/>
    <mergeCell ref="L130:M130"/>
    <mergeCell ref="N130:Q130"/>
    <mergeCell ref="F119:P119"/>
    <mergeCell ref="M121:P121"/>
    <mergeCell ref="M123:Q123"/>
    <mergeCell ref="M124:Q124"/>
    <mergeCell ref="N108:Q108"/>
    <mergeCell ref="L110:Q110"/>
    <mergeCell ref="C116:Q116"/>
    <mergeCell ref="F118:P118"/>
    <mergeCell ref="D106:H106"/>
    <mergeCell ref="N106:Q106"/>
    <mergeCell ref="D107:H107"/>
    <mergeCell ref="N107:Q107"/>
    <mergeCell ref="D104:H104"/>
    <mergeCell ref="N104:Q104"/>
    <mergeCell ref="D105:H105"/>
    <mergeCell ref="N105:Q105"/>
    <mergeCell ref="N100:Q100"/>
    <mergeCell ref="N102:Q102"/>
    <mergeCell ref="D103:H103"/>
    <mergeCell ref="N103:Q103"/>
    <mergeCell ref="N96:Q96"/>
    <mergeCell ref="N97:Q97"/>
    <mergeCell ref="N98:Q98"/>
    <mergeCell ref="N99:Q99"/>
    <mergeCell ref="N92:Q92"/>
    <mergeCell ref="N93:Q93"/>
    <mergeCell ref="N94:Q94"/>
    <mergeCell ref="N95:Q95"/>
    <mergeCell ref="N88:Q88"/>
    <mergeCell ref="N89:Q89"/>
    <mergeCell ref="N90:Q90"/>
    <mergeCell ref="N91:Q91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Živný</dc:creator>
  <cp:keywords/>
  <dc:description/>
  <cp:lastModifiedBy>Petr</cp:lastModifiedBy>
  <dcterms:created xsi:type="dcterms:W3CDTF">2018-04-23T16:22:40Z</dcterms:created>
  <dcterms:modified xsi:type="dcterms:W3CDTF">2018-07-11T07:50:46Z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