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44-2019 - Přístup ke kostelu" sheetId="2" r:id="rId1"/>
  </sheets>
  <definedNames>
    <definedName name="_xlnm._FilterDatabase" localSheetId="0" hidden="1">'44-2019 - Přístup ke kostelu'!$C$42:$K$115</definedName>
    <definedName name="_xlnm.Print_Titles" localSheetId="0">'44-2019 - Přístup ke kostelu'!$42:$42</definedName>
  </definedNames>
  <calcPr calcId="162913"/>
  <extLst/>
</workbook>
</file>

<file path=xl/sharedStrings.xml><?xml version="1.0" encoding="utf-8"?>
<sst xmlns="http://schemas.openxmlformats.org/spreadsheetml/2006/main" count="950" uniqueCount="208">
  <si>
    <t/>
  </si>
  <si>
    <t>False</t>
  </si>
  <si>
    <t>15</t>
  </si>
  <si>
    <t>Stavba:</t>
  </si>
  <si>
    <t>Místo:</t>
  </si>
  <si>
    <t>Datum:</t>
  </si>
  <si>
    <t>Zadavatel:</t>
  </si>
  <si>
    <t>Zhotovitel:</t>
  </si>
  <si>
    <t>Projektant:</t>
  </si>
  <si>
    <t>True</t>
  </si>
  <si>
    <t>Zpracovatel:</t>
  </si>
  <si>
    <t>DPH</t>
  </si>
  <si>
    <t>základní</t>
  </si>
  <si>
    <t>Kód</t>
  </si>
  <si>
    <t>Popis</t>
  </si>
  <si>
    <t>Typ</t>
  </si>
  <si>
    <t>D</t>
  </si>
  <si>
    <t>0</t>
  </si>
  <si>
    <t>1</t>
  </si>
  <si>
    <t>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</si>
  <si>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</si>
  <si>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</si>
  <si>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</si>
  <si>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</si>
  <si>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</si>
  <si>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</si>
  <si>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</si>
  <si>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</si>
  <si>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</si>
  <si>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</si>
  <si>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</si>
  <si>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</si>
  <si>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</si>
  <si>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</si>
  <si>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</si>
  <si>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</si>
  <si>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</si>
  <si>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</si>
  <si>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</si>
  <si>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</si>
  <si>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</si>
  <si>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</si>
  <si>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</si>
  <si>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</si>
  <si>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</si>
  <si>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</si>
  <si>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</si>
  <si>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</si>
  <si>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</si>
  <si>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</si>
  <si>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m3</t>
  </si>
  <si>
    <t>4</t>
  </si>
  <si>
    <t>VV</t>
  </si>
  <si>
    <t>"04 Vytyčovák.pdf</t>
  </si>
  <si>
    <t>Součet</t>
  </si>
  <si>
    <t>132201201</t>
  </si>
  <si>
    <t>Hloubení rýh š do 2000 mm v hornině tř. 3 objemu do 100 m3</t>
  </si>
  <si>
    <t>CS ÚRS 2019 01</t>
  </si>
  <si>
    <t>1648207914</t>
  </si>
  <si>
    <t>Pro opěrnou stěnu</t>
  </si>
  <si>
    <t>((1,5+2,5)/2*1,4)*16,6</t>
  </si>
  <si>
    <t>3</t>
  </si>
  <si>
    <t>132201209</t>
  </si>
  <si>
    <t>Příplatek za lepivost k hloubení rýh š do 2000 mm v hornině tř. 3</t>
  </si>
  <si>
    <t>-319303491</t>
  </si>
  <si>
    <t>162201102</t>
  </si>
  <si>
    <t>Vodorovné přemístění do 50 m výkopku/sypaniny z horniny tř. 1 až 4</t>
  </si>
  <si>
    <t>2061527168</t>
  </si>
  <si>
    <t>Mezisoučet</t>
  </si>
  <si>
    <t>Pro zásyp kolem opěrné zdi</t>
  </si>
  <si>
    <t>33,88</t>
  </si>
  <si>
    <t>5</t>
  </si>
  <si>
    <t>162701105</t>
  </si>
  <si>
    <t>Vodorovné přemístění do 10000 m výkopku/sypaniny z horniny tř. 1 až 4</t>
  </si>
  <si>
    <t>-842610882</t>
  </si>
  <si>
    <t>6</t>
  </si>
  <si>
    <t>162701109</t>
  </si>
  <si>
    <t>Příplatek k vodorovnému přemístění výkopku/sypaniny z horniny tř. 1 až 4 ZKD 1000 m přes 10000 m</t>
  </si>
  <si>
    <t>1649122634</t>
  </si>
  <si>
    <t>7</t>
  </si>
  <si>
    <t>167101101</t>
  </si>
  <si>
    <t>Nakládání výkopku z hornin tř. 1 až 4 do 100 m3</t>
  </si>
  <si>
    <t>-1247878468</t>
  </si>
  <si>
    <t>Nakládání pro zpětný zásyp kolem opěrné zdi</t>
  </si>
  <si>
    <t>8</t>
  </si>
  <si>
    <t>171101104</t>
  </si>
  <si>
    <t>Uložení sypaniny z hornin soudržných do násypů zhutněných do 102 % PS</t>
  </si>
  <si>
    <t>1813784041</t>
  </si>
  <si>
    <t>Kolem opěrné stěny</t>
  </si>
  <si>
    <t>46,48-12,6</t>
  </si>
  <si>
    <t>9</t>
  </si>
  <si>
    <t>171151101</t>
  </si>
  <si>
    <t>Hutnění násypů pro jakýkoliv sklon a míru zhutnění svahu</t>
  </si>
  <si>
    <t>m2</t>
  </si>
  <si>
    <t>830168565</t>
  </si>
  <si>
    <t>Hutnění po vrstvách po 0,25m</t>
  </si>
  <si>
    <t>(16,6*1*2)*7</t>
  </si>
  <si>
    <t>10</t>
  </si>
  <si>
    <t>171201201</t>
  </si>
  <si>
    <t>Uložení sypaniny na skládky</t>
  </si>
  <si>
    <t>1192807999</t>
  </si>
  <si>
    <t>11</t>
  </si>
  <si>
    <t>171201211</t>
  </si>
  <si>
    <t>Poplatek za uložení stavebního odpadu - zeminy a kameniva na skládce</t>
  </si>
  <si>
    <t>t</t>
  </si>
  <si>
    <t>-1474523581</t>
  </si>
  <si>
    <t>Koeficient 1,57</t>
  </si>
  <si>
    <t>12</t>
  </si>
  <si>
    <t>181951102</t>
  </si>
  <si>
    <t>Úprava pláně v hornině tř. 1 až 4 se zhutněním</t>
  </si>
  <si>
    <t>51771535</t>
  </si>
  <si>
    <t>Pro opěrnou zeď ve výkopu</t>
  </si>
  <si>
    <t>16,6*1,5</t>
  </si>
  <si>
    <t>Svislé a kompletní konstrukce</t>
  </si>
  <si>
    <t>13</t>
  </si>
  <si>
    <t>631311123</t>
  </si>
  <si>
    <t>Mazanina tl do 120 mm z betonu prostého bez zvýšených nároků na prostředí tř. C 12/15</t>
  </si>
  <si>
    <t>1774840288</t>
  </si>
  <si>
    <t>Pod opěrnou zeď - pro lepší ukládání výstuže a bednění</t>
  </si>
  <si>
    <t>14,6*1,4*0,1</t>
  </si>
  <si>
    <t>14</t>
  </si>
  <si>
    <t>317321017</t>
  </si>
  <si>
    <t>Římsy opěrných zdí a valů ze ŽB tř. C 25/30</t>
  </si>
  <si>
    <t>57568491</t>
  </si>
  <si>
    <t>Opěrná stěna dle výkr. 05 PDF</t>
  </si>
  <si>
    <t>Základ</t>
  </si>
  <si>
    <t>6,2</t>
  </si>
  <si>
    <t>Dřík</t>
  </si>
  <si>
    <t>6,4</t>
  </si>
  <si>
    <t>317353111</t>
  </si>
  <si>
    <t>Bednění říms opěrných zdí a valů přímých, zalomených nebo zakřivených zřízení</t>
  </si>
  <si>
    <t>483994306</t>
  </si>
  <si>
    <t>14,6*0,3*2</t>
  </si>
  <si>
    <t>1,4*0,3*2</t>
  </si>
  <si>
    <t>14,6*1,4*2</t>
  </si>
  <si>
    <t>0,3*1,4*2</t>
  </si>
  <si>
    <t>14,6*0,1</t>
  </si>
  <si>
    <t>16</t>
  </si>
  <si>
    <t>317353112</t>
  </si>
  <si>
    <t>Bednění říms opěrných zdí a valů přímých, zalomených nebo zakřivených odstranění</t>
  </si>
  <si>
    <t>-389801125</t>
  </si>
  <si>
    <t>17</t>
  </si>
  <si>
    <t>317361016</t>
  </si>
  <si>
    <t>Výztuž říms opěrných zdí a valů z betonářské oceli 10 505</t>
  </si>
  <si>
    <t>-1891819611</t>
  </si>
  <si>
    <t>Dle výkresu výstuže 05</t>
  </si>
  <si>
    <t>"ocel 12 "0,878*1,01</t>
  </si>
  <si>
    <t>"ocel 10" 0,412*1,01</t>
  </si>
  <si>
    <t>Komunikace</t>
  </si>
  <si>
    <t>22</t>
  </si>
  <si>
    <t>567121111</t>
  </si>
  <si>
    <t>Podklad ze směsi stmelené cementem SC C 3/4 (SC I) tl 120 mm (kamenivo ČSN EN 14227-1)</t>
  </si>
  <si>
    <t>-791792597</t>
  </si>
  <si>
    <t>23</t>
  </si>
  <si>
    <t>567122114</t>
  </si>
  <si>
    <t>Podklad ze směsi stmelené cementem SC C 8/10 (KSC I) tl 150 mm</t>
  </si>
  <si>
    <t>1593400466</t>
  </si>
  <si>
    <t>M</t>
  </si>
  <si>
    <t>m</t>
  </si>
  <si>
    <t>32</t>
  </si>
  <si>
    <t>998</t>
  </si>
  <si>
    <t>Přesun hmot</t>
  </si>
  <si>
    <t>34</t>
  </si>
  <si>
    <t>998229112</t>
  </si>
  <si>
    <t>Přesun hmot ruční pro pozemní komunikace s krytem dlážděným na vzdálenost do 50 m</t>
  </si>
  <si>
    <t>1307854498</t>
  </si>
  <si>
    <t>PSV</t>
  </si>
  <si>
    <t>Práce a dodávky PSV</t>
  </si>
  <si>
    <t>711</t>
  </si>
  <si>
    <t>Izolace proti vodě, vlhkosti a plynům</t>
  </si>
  <si>
    <t>35</t>
  </si>
  <si>
    <t>711491273</t>
  </si>
  <si>
    <t>Provedení izolace proti tlakové vodě svislé z nopové folie</t>
  </si>
  <si>
    <t>-2107219528</t>
  </si>
  <si>
    <t>(6,633+10,150)*1,00</t>
  </si>
  <si>
    <t>(5,180+6,020)*1,00</t>
  </si>
  <si>
    <t>36</t>
  </si>
  <si>
    <t>GTA.1750174</t>
  </si>
  <si>
    <t>fólie multifunkční profilovaná (nopová) GUTTABETA N 1 x 20 m</t>
  </si>
  <si>
    <t>-214883201</t>
  </si>
  <si>
    <t>27,983*1,2 'Přepočtené koeficientem množství</t>
  </si>
  <si>
    <t>37</t>
  </si>
  <si>
    <t>998711201</t>
  </si>
  <si>
    <t>Přesun hmot procentní pro izolace proti vodě, vlhkosti a plynům v objektech v do 6 m</t>
  </si>
  <si>
    <t>%</t>
  </si>
  <si>
    <t>-1783497046</t>
  </si>
  <si>
    <t>Ostatní náklady</t>
  </si>
  <si>
    <t>VRN</t>
  </si>
  <si>
    <t>012002000</t>
  </si>
  <si>
    <t>030001000</t>
  </si>
  <si>
    <t>065002000</t>
  </si>
  <si>
    <t>Geodetické práce</t>
  </si>
  <si>
    <t>Zařízení staveniště</t>
  </si>
  <si>
    <t xml:space="preserve">Mimostaveništní doprava osob </t>
  </si>
  <si>
    <t>767161219</t>
  </si>
  <si>
    <t>Zábradlí opěrná zeď</t>
  </si>
  <si>
    <t>Montáž zábradlí rovného z profilové oceli do zdi do hmotnosti 60 kg</t>
  </si>
  <si>
    <t>zábradlí ocel. pásovina žárově zinkované</t>
  </si>
  <si>
    <t>55391530</t>
  </si>
  <si>
    <t>998767201</t>
  </si>
  <si>
    <t>Přesun hmot procentní pro zámečnické konstrukce v objektech v do 6 m</t>
  </si>
  <si>
    <t>VRN - Ostatní náklady</t>
  </si>
  <si>
    <t>0,6+5,84+1,64+6,8+0,3</t>
  </si>
  <si>
    <t>767</t>
  </si>
  <si>
    <t>Konstrukce zámečnické</t>
  </si>
  <si>
    <t xml:space="preserve">    767 - Konstrukce zámečnické</t>
  </si>
  <si>
    <t>46,48*20</t>
  </si>
  <si>
    <t>46,48*1,57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</si>
</sst>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000"/>
    <numFmt numFmtId="166" formatCode="#,##0.000"/>
  </numFmts>
  <fonts count="2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D2D2D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hair">
        <color rgb="FF969696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Protection="1">
      <protection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165" fontId="17" fillId="0" borderId="6" xfId="0" applyNumberFormat="1" applyFont="1" applyBorder="1" applyAlignment="1">
      <alignment/>
    </xf>
    <xf numFmtId="165" fontId="17" fillId="0" borderId="12" xfId="0" applyNumberFormat="1" applyFont="1" applyBorder="1" applyAlignment="1">
      <alignment/>
    </xf>
    <xf numFmtId="4" fontId="18" fillId="0" borderId="0" xfId="0" applyNumberFormat="1" applyFont="1" applyAlignment="1">
      <alignment vertic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0" fillId="0" borderId="1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4" fontId="13" fillId="0" borderId="15" xfId="0" applyNumberFormat="1" applyFont="1" applyBorder="1" applyAlignment="1" applyProtection="1">
      <alignment vertical="center"/>
      <protection locked="0"/>
    </xf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165" fontId="14" fillId="0" borderId="0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0" fillId="0" borderId="15" xfId="0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4" fontId="20" fillId="0" borderId="15" xfId="0" applyNumberFormat="1" applyFont="1" applyBorder="1" applyAlignment="1" applyProtection="1">
      <alignment vertical="center"/>
      <protection locked="0"/>
    </xf>
    <xf numFmtId="0" fontId="21" fillId="0" borderId="1" xfId="0" applyFont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165" fontId="14" fillId="0" borderId="11" xfId="0" applyNumberFormat="1" applyFont="1" applyBorder="1" applyAlignment="1">
      <alignment vertical="center"/>
    </xf>
    <xf numFmtId="165" fontId="14" fillId="0" borderId="1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6" fontId="13" fillId="0" borderId="15" xfId="0" applyNumberFormat="1" applyFont="1" applyFill="1" applyBorder="1" applyAlignment="1" applyProtection="1">
      <alignment vertical="center"/>
      <protection locked="0"/>
    </xf>
    <xf numFmtId="4" fontId="13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6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166" fontId="20" fillId="0" borderId="15" xfId="0" applyNumberFormat="1" applyFont="1" applyFill="1" applyBorder="1" applyAlignment="1" applyProtection="1">
      <alignment vertical="center"/>
      <protection locked="0"/>
    </xf>
    <xf numFmtId="4" fontId="20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9"/>
  <sheetViews>
    <sheetView showGridLines="0" tabSelected="1" workbookViewId="0" topLeftCell="A31">
      <selection activeCell="I154" sqref="I154"/>
    </sheetView>
  </sheetViews>
  <sheetFormatPr defaultColWidth="12.00390625" defaultRowHeight="12"/>
  <cols>
    <col min="1" max="1" width="8.140625" style="0" customWidth="1"/>
    <col min="2" max="2" width="1.7109375" style="0" customWidth="1"/>
    <col min="3" max="4" width="4.140625" style="0" customWidth="1"/>
    <col min="5" max="5" width="17.140625" style="0" customWidth="1"/>
    <col min="6" max="6" width="50.7109375" style="0" customWidth="1"/>
    <col min="7" max="7" width="7.00390625" style="0" customWidth="1"/>
    <col min="8" max="8" width="11.421875" style="0" customWidth="1"/>
    <col min="9" max="11" width="20.140625" style="0" customWidth="1"/>
    <col min="12" max="12" width="9.140625" style="0" customWidth="1"/>
    <col min="13" max="13" width="10.7109375" style="0" hidden="1" customWidth="1"/>
    <col min="14" max="14" width="9.140625" style="0" hidden="1" customWidth="1"/>
    <col min="15" max="20" width="14.140625" style="0" hidden="1" customWidth="1"/>
    <col min="21" max="21" width="16.140625" style="0" hidden="1" customWidth="1"/>
    <col min="22" max="22" width="12.140625" style="0" customWidth="1"/>
    <col min="23" max="23" width="16.140625" style="0" customWidth="1"/>
    <col min="24" max="24" width="12.1406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140625" style="0" customWidth="1"/>
    <col min="29" max="29" width="11.00390625" style="0" customWidth="1"/>
    <col min="30" max="30" width="15.00390625" style="0" customWidth="1"/>
    <col min="31" max="31" width="16.140625" style="0" customWidth="1"/>
    <col min="43" max="43" width="10.7109375" style="0" hidden="1" customWidth="1"/>
    <col min="44" max="62" width="9.140625" style="0" hidden="1" customWidth="1"/>
    <col min="63" max="63" width="14.00390625" style="0" hidden="1" customWidth="1"/>
    <col min="64" max="65" width="9.140625" style="0" hidden="1" customWidth="1"/>
    <col min="66" max="66" width="10.7109375" style="0" hidden="1" customWidth="1"/>
    <col min="67" max="67" width="12.00390625" style="0" hidden="1" customWidth="1"/>
  </cols>
  <sheetData>
    <row r="1" ht="12">
      <c r="A1" s="29"/>
    </row>
    <row r="3" spans="2:1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5"/>
    </row>
    <row r="4" spans="2:12" s="1" customFormat="1" ht="24.95" customHeight="1">
      <c r="B4" s="15"/>
      <c r="C4" s="11" t="s">
        <v>20</v>
      </c>
      <c r="L4" s="15"/>
    </row>
    <row r="5" spans="2:12" s="1" customFormat="1" ht="6.95" customHeight="1">
      <c r="B5" s="15"/>
      <c r="L5" s="15"/>
    </row>
    <row r="6" spans="2:12" s="1" customFormat="1" ht="12" customHeight="1">
      <c r="B6" s="15"/>
      <c r="C6" s="13" t="s">
        <v>3</v>
      </c>
      <c r="L6" s="15"/>
    </row>
    <row r="7" spans="2:12" s="1" customFormat="1" ht="16.5" customHeight="1">
      <c r="B7" s="15"/>
      <c r="E7" s="126"/>
      <c r="F7" s="127"/>
      <c r="G7" s="127"/>
      <c r="H7" s="127"/>
      <c r="L7" s="15"/>
    </row>
    <row r="8" spans="2:12" s="1" customFormat="1" ht="6.95" customHeight="1">
      <c r="B8" s="15"/>
      <c r="L8" s="15"/>
    </row>
    <row r="9" spans="2:12" s="1" customFormat="1" ht="12" customHeight="1">
      <c r="B9" s="15"/>
      <c r="C9" s="13" t="s">
        <v>4</v>
      </c>
      <c r="F9" s="12"/>
      <c r="I9" s="13" t="s">
        <v>5</v>
      </c>
      <c r="J9" s="20"/>
      <c r="L9" s="15"/>
    </row>
    <row r="10" spans="2:12" s="1" customFormat="1" ht="6.95" customHeight="1">
      <c r="B10" s="15"/>
      <c r="L10" s="15"/>
    </row>
    <row r="11" spans="2:12" s="1" customFormat="1" ht="15.2" customHeight="1">
      <c r="B11" s="15"/>
      <c r="C11" s="13" t="s">
        <v>6</v>
      </c>
      <c r="F11" s="12"/>
      <c r="I11" s="13" t="s">
        <v>8</v>
      </c>
      <c r="J11" s="14"/>
      <c r="L11" s="15"/>
    </row>
    <row r="12" spans="2:12" s="1" customFormat="1" ht="15.2" customHeight="1">
      <c r="B12" s="15"/>
      <c r="C12" s="13" t="s">
        <v>7</v>
      </c>
      <c r="F12" s="12"/>
      <c r="I12" s="13" t="s">
        <v>10</v>
      </c>
      <c r="J12" s="14"/>
      <c r="L12" s="15"/>
    </row>
    <row r="13" spans="2:12" s="1" customFormat="1" ht="10.35" customHeight="1">
      <c r="B13" s="15"/>
      <c r="L13" s="15"/>
    </row>
    <row r="14" spans="2:12" s="1" customFormat="1" ht="29.25" customHeight="1">
      <c r="B14" s="15"/>
      <c r="C14" s="30" t="s">
        <v>21</v>
      </c>
      <c r="D14" s="28"/>
      <c r="E14" s="28"/>
      <c r="F14" s="28"/>
      <c r="G14" s="28"/>
      <c r="H14" s="28"/>
      <c r="I14" s="28"/>
      <c r="J14" s="31" t="s">
        <v>22</v>
      </c>
      <c r="K14" s="28"/>
      <c r="L14" s="15"/>
    </row>
    <row r="15" spans="2:12" s="1" customFormat="1" ht="10.35" customHeight="1">
      <c r="B15" s="15"/>
      <c r="L15" s="15"/>
    </row>
    <row r="16" spans="2:47" s="1" customFormat="1" ht="22.7" customHeight="1">
      <c r="B16" s="15"/>
      <c r="C16" s="32" t="s">
        <v>23</v>
      </c>
      <c r="J16" s="27">
        <v>0</v>
      </c>
      <c r="L16" s="15"/>
      <c r="AU16" s="10" t="s">
        <v>24</v>
      </c>
    </row>
    <row r="17" spans="2:12" s="2" customFormat="1" ht="24.95" customHeight="1">
      <c r="B17" s="33"/>
      <c r="D17" s="34" t="s">
        <v>25</v>
      </c>
      <c r="E17" s="35"/>
      <c r="F17" s="35"/>
      <c r="G17" s="35"/>
      <c r="H17" s="35"/>
      <c r="I17" s="35"/>
      <c r="J17" s="36">
        <v>0</v>
      </c>
      <c r="L17" s="33"/>
    </row>
    <row r="18" spans="2:12" s="3" customFormat="1" ht="20.1" customHeight="1">
      <c r="B18" s="37"/>
      <c r="D18" s="38" t="s">
        <v>26</v>
      </c>
      <c r="E18" s="39"/>
      <c r="F18" s="39"/>
      <c r="G18" s="39"/>
      <c r="H18" s="39"/>
      <c r="I18" s="39"/>
      <c r="J18" s="40">
        <v>0</v>
      </c>
      <c r="L18" s="37"/>
    </row>
    <row r="19" spans="2:12" s="3" customFormat="1" ht="20.1" customHeight="1">
      <c r="B19" s="37"/>
      <c r="D19" s="38" t="s">
        <v>27</v>
      </c>
      <c r="E19" s="39"/>
      <c r="F19" s="39"/>
      <c r="G19" s="39"/>
      <c r="H19" s="39"/>
      <c r="I19" s="39"/>
      <c r="J19" s="40">
        <v>0</v>
      </c>
      <c r="L19" s="37"/>
    </row>
    <row r="20" spans="2:12" s="3" customFormat="1" ht="20.1" customHeight="1">
      <c r="B20" s="37"/>
      <c r="D20" s="38" t="s">
        <v>28</v>
      </c>
      <c r="E20" s="39"/>
      <c r="F20" s="39"/>
      <c r="G20" s="39"/>
      <c r="H20" s="39"/>
      <c r="I20" s="39"/>
      <c r="J20" s="40">
        <v>0</v>
      </c>
      <c r="L20" s="37"/>
    </row>
    <row r="21" spans="2:12" s="3" customFormat="1" ht="20.1" customHeight="1">
      <c r="B21" s="37"/>
      <c r="D21" s="38" t="s">
        <v>29</v>
      </c>
      <c r="E21" s="39"/>
      <c r="F21" s="39"/>
      <c r="G21" s="39"/>
      <c r="H21" s="39"/>
      <c r="I21" s="39"/>
      <c r="J21" s="40">
        <v>0</v>
      </c>
      <c r="L21" s="37"/>
    </row>
    <row r="22" spans="2:12" s="2" customFormat="1" ht="24.95" customHeight="1">
      <c r="B22" s="33"/>
      <c r="D22" s="34" t="s">
        <v>30</v>
      </c>
      <c r="E22" s="35"/>
      <c r="F22" s="35"/>
      <c r="G22" s="35"/>
      <c r="H22" s="35"/>
      <c r="I22" s="35"/>
      <c r="J22" s="36">
        <v>0</v>
      </c>
      <c r="L22" s="33"/>
    </row>
    <row r="23" spans="2:12" s="3" customFormat="1" ht="20.1" customHeight="1">
      <c r="B23" s="37"/>
      <c r="D23" s="38" t="s">
        <v>31</v>
      </c>
      <c r="E23" s="39"/>
      <c r="F23" s="39"/>
      <c r="G23" s="39"/>
      <c r="H23" s="39"/>
      <c r="I23" s="39"/>
      <c r="J23" s="40">
        <v>0</v>
      </c>
      <c r="L23" s="37"/>
    </row>
    <row r="24" spans="2:12" s="3" customFormat="1" ht="20.1" customHeight="1">
      <c r="B24" s="37"/>
      <c r="D24" s="38" t="s">
        <v>205</v>
      </c>
      <c r="E24" s="39"/>
      <c r="F24" s="39"/>
      <c r="G24" s="39"/>
      <c r="H24" s="39"/>
      <c r="I24" s="39"/>
      <c r="J24" s="40">
        <v>0</v>
      </c>
      <c r="L24" s="37"/>
    </row>
    <row r="25" spans="2:12" s="2" customFormat="1" ht="24.95" customHeight="1">
      <c r="B25" s="33"/>
      <c r="D25" s="34" t="s">
        <v>201</v>
      </c>
      <c r="E25" s="35"/>
      <c r="F25" s="35"/>
      <c r="G25" s="35"/>
      <c r="H25" s="35"/>
      <c r="I25" s="35"/>
      <c r="J25" s="36">
        <v>0</v>
      </c>
      <c r="L25" s="33"/>
    </row>
    <row r="26" spans="2:12" s="1" customFormat="1" ht="21.75" customHeight="1">
      <c r="B26" s="15"/>
      <c r="L26" s="15"/>
    </row>
    <row r="27" spans="2:12" s="1" customFormat="1" ht="6.95" customHeight="1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5"/>
    </row>
    <row r="31" spans="2:12" s="1" customFormat="1" ht="6.95" customHeight="1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5"/>
    </row>
    <row r="32" spans="2:12" s="1" customFormat="1" ht="24.95" customHeight="1">
      <c r="B32" s="15"/>
      <c r="C32" s="11" t="s">
        <v>32</v>
      </c>
      <c r="L32" s="15"/>
    </row>
    <row r="33" spans="2:12" s="1" customFormat="1" ht="6.95" customHeight="1">
      <c r="B33" s="15"/>
      <c r="L33" s="15"/>
    </row>
    <row r="34" spans="2:12" s="1" customFormat="1" ht="12" customHeight="1">
      <c r="B34" s="15"/>
      <c r="C34" s="13" t="s">
        <v>3</v>
      </c>
      <c r="L34" s="15"/>
    </row>
    <row r="35" spans="2:12" s="1" customFormat="1" ht="16.5" customHeight="1">
      <c r="B35" s="15"/>
      <c r="E35" s="126"/>
      <c r="F35" s="127"/>
      <c r="G35" s="127"/>
      <c r="H35" s="127"/>
      <c r="L35" s="15"/>
    </row>
    <row r="36" spans="2:12" s="1" customFormat="1" ht="6.95" customHeight="1">
      <c r="B36" s="15"/>
      <c r="L36" s="15"/>
    </row>
    <row r="37" spans="2:12" s="1" customFormat="1" ht="12" customHeight="1">
      <c r="B37" s="15"/>
      <c r="C37" s="13" t="s">
        <v>4</v>
      </c>
      <c r="F37" s="12"/>
      <c r="I37" s="13" t="s">
        <v>5</v>
      </c>
      <c r="J37" s="20"/>
      <c r="L37" s="15"/>
    </row>
    <row r="38" spans="2:12" s="1" customFormat="1" ht="6.95" customHeight="1">
      <c r="B38" s="15"/>
      <c r="L38" s="15"/>
    </row>
    <row r="39" spans="2:12" s="1" customFormat="1" ht="15.2" customHeight="1">
      <c r="B39" s="15"/>
      <c r="C39" s="13" t="s">
        <v>6</v>
      </c>
      <c r="F39" s="12"/>
      <c r="I39" s="13" t="s">
        <v>8</v>
      </c>
      <c r="J39" s="14"/>
      <c r="L39" s="15"/>
    </row>
    <row r="40" spans="2:12" s="1" customFormat="1" ht="15.2" customHeight="1">
      <c r="B40" s="15"/>
      <c r="C40" s="13" t="s">
        <v>7</v>
      </c>
      <c r="F40" s="12"/>
      <c r="I40" s="13" t="s">
        <v>10</v>
      </c>
      <c r="J40" s="14"/>
      <c r="L40" s="15"/>
    </row>
    <row r="41" spans="2:12" s="1" customFormat="1" ht="10.35" customHeight="1">
      <c r="B41" s="15"/>
      <c r="L41" s="15"/>
    </row>
    <row r="42" spans="2:20" s="4" customFormat="1" ht="29.25" customHeight="1">
      <c r="B42" s="41"/>
      <c r="C42" s="42" t="s">
        <v>33</v>
      </c>
      <c r="D42" s="43" t="s">
        <v>15</v>
      </c>
      <c r="E42" s="43" t="s">
        <v>13</v>
      </c>
      <c r="F42" s="43" t="s">
        <v>14</v>
      </c>
      <c r="G42" s="43" t="s">
        <v>34</v>
      </c>
      <c r="H42" s="43" t="s">
        <v>35</v>
      </c>
      <c r="I42" s="43" t="s">
        <v>36</v>
      </c>
      <c r="J42" s="43" t="s">
        <v>22</v>
      </c>
      <c r="K42" s="44" t="s">
        <v>37</v>
      </c>
      <c r="L42" s="41"/>
      <c r="M42" s="22" t="s">
        <v>0</v>
      </c>
      <c r="N42" s="23" t="s">
        <v>11</v>
      </c>
      <c r="O42" s="23" t="s">
        <v>38</v>
      </c>
      <c r="P42" s="23" t="s">
        <v>39</v>
      </c>
      <c r="Q42" s="23" t="s">
        <v>40</v>
      </c>
      <c r="R42" s="23" t="s">
        <v>41</v>
      </c>
      <c r="S42" s="23" t="s">
        <v>42</v>
      </c>
      <c r="T42" s="24" t="s">
        <v>43</v>
      </c>
    </row>
    <row r="43" spans="2:63" s="1" customFormat="1" ht="22.7" customHeight="1">
      <c r="B43" s="15"/>
      <c r="C43" s="26" t="s">
        <v>44</v>
      </c>
      <c r="J43" s="45"/>
      <c r="L43" s="15"/>
      <c r="M43" s="25"/>
      <c r="N43" s="21"/>
      <c r="O43" s="21"/>
      <c r="P43" s="46" t="e">
        <f>P44+P106</f>
        <v>#REF!</v>
      </c>
      <c r="Q43" s="21"/>
      <c r="R43" s="46" t="e">
        <f>R44+R106</f>
        <v>#REF!</v>
      </c>
      <c r="S43" s="21"/>
      <c r="T43" s="47" t="e">
        <f>T44+T106</f>
        <v>#REF!</v>
      </c>
      <c r="AT43" s="10" t="s">
        <v>16</v>
      </c>
      <c r="AU43" s="10" t="s">
        <v>24</v>
      </c>
      <c r="BK43" s="48" t="e">
        <f>BK44+BK106</f>
        <v>#REF!</v>
      </c>
    </row>
    <row r="44" spans="2:63" s="5" customFormat="1" ht="26.1" customHeight="1">
      <c r="B44" s="49"/>
      <c r="D44" s="50" t="s">
        <v>16</v>
      </c>
      <c r="E44" s="51" t="s">
        <v>45</v>
      </c>
      <c r="F44" s="51" t="s">
        <v>46</v>
      </c>
      <c r="J44" s="52"/>
      <c r="L44" s="49"/>
      <c r="M44" s="53"/>
      <c r="N44" s="54"/>
      <c r="O44" s="54"/>
      <c r="P44" s="55" t="e">
        <f>P45+P76+P101+#REF!+P104</f>
        <v>#REF!</v>
      </c>
      <c r="Q44" s="54"/>
      <c r="R44" s="55" t="e">
        <f>R45+R76+R101+#REF!+R104</f>
        <v>#REF!</v>
      </c>
      <c r="S44" s="54"/>
      <c r="T44" s="56" t="e">
        <f>T45+T76+T101+#REF!+T104</f>
        <v>#REF!</v>
      </c>
      <c r="AR44" s="50" t="s">
        <v>18</v>
      </c>
      <c r="AT44" s="57" t="s">
        <v>16</v>
      </c>
      <c r="AU44" s="57" t="s">
        <v>17</v>
      </c>
      <c r="AY44" s="50" t="s">
        <v>47</v>
      </c>
      <c r="BK44" s="58" t="e">
        <f>BK45+BK76+BK101+#REF!+BK104+BK123</f>
        <v>#REF!</v>
      </c>
    </row>
    <row r="45" spans="2:63" s="5" customFormat="1" ht="22.7" customHeight="1">
      <c r="B45" s="49"/>
      <c r="D45" s="50" t="s">
        <v>16</v>
      </c>
      <c r="E45" s="59" t="s">
        <v>18</v>
      </c>
      <c r="F45" s="59" t="s">
        <v>48</v>
      </c>
      <c r="J45" s="60">
        <v>0</v>
      </c>
      <c r="L45" s="49"/>
      <c r="M45" s="53"/>
      <c r="N45" s="54"/>
      <c r="O45" s="54"/>
      <c r="P45" s="55">
        <f>SUM(P46:P75)</f>
        <v>103.98751999999998</v>
      </c>
      <c r="Q45" s="54"/>
      <c r="R45" s="55">
        <f>SUM(R46:R75)</f>
        <v>0</v>
      </c>
      <c r="S45" s="54"/>
      <c r="T45" s="56">
        <f>SUM(T46:T75)</f>
        <v>0</v>
      </c>
      <c r="AR45" s="50" t="s">
        <v>18</v>
      </c>
      <c r="AT45" s="57" t="s">
        <v>16</v>
      </c>
      <c r="AU45" s="57" t="s">
        <v>18</v>
      </c>
      <c r="AY45" s="50" t="s">
        <v>47</v>
      </c>
      <c r="BK45" s="58">
        <f>SUM(BK46:BK75)</f>
        <v>0</v>
      </c>
    </row>
    <row r="46" spans="2:65" s="1" customFormat="1" ht="24" customHeight="1">
      <c r="B46" s="61"/>
      <c r="C46" s="62" t="s">
        <v>19</v>
      </c>
      <c r="D46" s="62" t="s">
        <v>49</v>
      </c>
      <c r="E46" s="63" t="s">
        <v>55</v>
      </c>
      <c r="F46" s="64" t="s">
        <v>56</v>
      </c>
      <c r="G46" s="65" t="s">
        <v>50</v>
      </c>
      <c r="H46" s="112">
        <v>46.48</v>
      </c>
      <c r="I46" s="113">
        <v>0</v>
      </c>
      <c r="J46" s="66">
        <f>ROUND(I46*H46,2)</f>
        <v>0</v>
      </c>
      <c r="K46" s="64" t="s">
        <v>57</v>
      </c>
      <c r="L46" s="15"/>
      <c r="M46" s="67" t="s">
        <v>0</v>
      </c>
      <c r="N46" s="68" t="s">
        <v>12</v>
      </c>
      <c r="O46" s="69">
        <v>1.43</v>
      </c>
      <c r="P46" s="69">
        <f>O46*H46</f>
        <v>66.4664</v>
      </c>
      <c r="Q46" s="69">
        <v>0</v>
      </c>
      <c r="R46" s="69">
        <f>Q46*H46</f>
        <v>0</v>
      </c>
      <c r="S46" s="69">
        <v>0</v>
      </c>
      <c r="T46" s="70">
        <f>S46*H46</f>
        <v>0</v>
      </c>
      <c r="AR46" s="71" t="s">
        <v>51</v>
      </c>
      <c r="AT46" s="71" t="s">
        <v>49</v>
      </c>
      <c r="AU46" s="71" t="s">
        <v>19</v>
      </c>
      <c r="AY46" s="10" t="s">
        <v>47</v>
      </c>
      <c r="BE46" s="72">
        <f>IF(N46="základní",J46,0)</f>
        <v>0</v>
      </c>
      <c r="BF46" s="72">
        <f>IF(N46="snížená",J46,0)</f>
        <v>0</v>
      </c>
      <c r="BG46" s="72">
        <f>IF(N46="zákl. přenesená",J46,0)</f>
        <v>0</v>
      </c>
      <c r="BH46" s="72">
        <f>IF(N46="sníž. přenesená",J46,0)</f>
        <v>0</v>
      </c>
      <c r="BI46" s="72">
        <f>IF(N46="nulová",J46,0)</f>
        <v>0</v>
      </c>
      <c r="BJ46" s="10" t="s">
        <v>18</v>
      </c>
      <c r="BK46" s="72">
        <f>ROUND(I46*H46,2)</f>
        <v>0</v>
      </c>
      <c r="BL46" s="10" t="s">
        <v>51</v>
      </c>
      <c r="BM46" s="71" t="s">
        <v>58</v>
      </c>
    </row>
    <row r="47" spans="2:51" s="6" customFormat="1" ht="12">
      <c r="B47" s="73"/>
      <c r="D47" s="74" t="s">
        <v>52</v>
      </c>
      <c r="E47" s="75" t="s">
        <v>0</v>
      </c>
      <c r="F47" s="76" t="s">
        <v>59</v>
      </c>
      <c r="H47" s="114" t="s">
        <v>0</v>
      </c>
      <c r="I47" s="115"/>
      <c r="L47" s="73"/>
      <c r="M47" s="77"/>
      <c r="N47" s="78"/>
      <c r="O47" s="78"/>
      <c r="P47" s="78"/>
      <c r="Q47" s="78"/>
      <c r="R47" s="78"/>
      <c r="S47" s="78"/>
      <c r="T47" s="79"/>
      <c r="AT47" s="75" t="s">
        <v>52</v>
      </c>
      <c r="AU47" s="75" t="s">
        <v>19</v>
      </c>
      <c r="AV47" s="6" t="s">
        <v>18</v>
      </c>
      <c r="AW47" s="6" t="s">
        <v>9</v>
      </c>
      <c r="AX47" s="6" t="s">
        <v>17</v>
      </c>
      <c r="AY47" s="75" t="s">
        <v>47</v>
      </c>
    </row>
    <row r="48" spans="2:51" s="7" customFormat="1" ht="12">
      <c r="B48" s="80"/>
      <c r="D48" s="74" t="s">
        <v>52</v>
      </c>
      <c r="E48" s="81" t="s">
        <v>0</v>
      </c>
      <c r="F48" s="82" t="s">
        <v>60</v>
      </c>
      <c r="H48" s="116">
        <v>46.48</v>
      </c>
      <c r="I48" s="117"/>
      <c r="L48" s="80"/>
      <c r="M48" s="83"/>
      <c r="N48" s="84"/>
      <c r="O48" s="84"/>
      <c r="P48" s="84"/>
      <c r="Q48" s="84"/>
      <c r="R48" s="84"/>
      <c r="S48" s="84"/>
      <c r="T48" s="85"/>
      <c r="AT48" s="81" t="s">
        <v>52</v>
      </c>
      <c r="AU48" s="81" t="s">
        <v>19</v>
      </c>
      <c r="AV48" s="7" t="s">
        <v>19</v>
      </c>
      <c r="AW48" s="7" t="s">
        <v>9</v>
      </c>
      <c r="AX48" s="7" t="s">
        <v>17</v>
      </c>
      <c r="AY48" s="81" t="s">
        <v>47</v>
      </c>
    </row>
    <row r="49" spans="2:51" s="8" customFormat="1" ht="12">
      <c r="B49" s="86"/>
      <c r="D49" s="74" t="s">
        <v>52</v>
      </c>
      <c r="E49" s="87" t="s">
        <v>0</v>
      </c>
      <c r="F49" s="88" t="s">
        <v>54</v>
      </c>
      <c r="H49" s="118">
        <v>46.48</v>
      </c>
      <c r="I49" s="119"/>
      <c r="L49" s="86"/>
      <c r="M49" s="89"/>
      <c r="N49" s="90"/>
      <c r="O49" s="90"/>
      <c r="P49" s="90"/>
      <c r="Q49" s="90"/>
      <c r="R49" s="90"/>
      <c r="S49" s="90"/>
      <c r="T49" s="91"/>
      <c r="AT49" s="87" t="s">
        <v>52</v>
      </c>
      <c r="AU49" s="87" t="s">
        <v>19</v>
      </c>
      <c r="AV49" s="8" t="s">
        <v>51</v>
      </c>
      <c r="AW49" s="8" t="s">
        <v>9</v>
      </c>
      <c r="AX49" s="8" t="s">
        <v>18</v>
      </c>
      <c r="AY49" s="87" t="s">
        <v>47</v>
      </c>
    </row>
    <row r="50" spans="2:65" s="1" customFormat="1" ht="24" customHeight="1">
      <c r="B50" s="61"/>
      <c r="C50" s="62" t="s">
        <v>61</v>
      </c>
      <c r="D50" s="62" t="s">
        <v>49</v>
      </c>
      <c r="E50" s="63" t="s">
        <v>62</v>
      </c>
      <c r="F50" s="64" t="s">
        <v>63</v>
      </c>
      <c r="G50" s="65" t="s">
        <v>50</v>
      </c>
      <c r="H50" s="112">
        <v>46.48</v>
      </c>
      <c r="I50" s="113">
        <v>0</v>
      </c>
      <c r="J50" s="66">
        <f>ROUND(I50*H50,2)</f>
        <v>0</v>
      </c>
      <c r="K50" s="64" t="s">
        <v>57</v>
      </c>
      <c r="L50" s="15"/>
      <c r="M50" s="67" t="s">
        <v>0</v>
      </c>
      <c r="N50" s="68" t="s">
        <v>12</v>
      </c>
      <c r="O50" s="69">
        <v>0.1</v>
      </c>
      <c r="P50" s="69">
        <f>O50*H50</f>
        <v>4.648</v>
      </c>
      <c r="Q50" s="69">
        <v>0</v>
      </c>
      <c r="R50" s="69">
        <f>Q50*H50</f>
        <v>0</v>
      </c>
      <c r="S50" s="69">
        <v>0</v>
      </c>
      <c r="T50" s="70">
        <f>S50*H50</f>
        <v>0</v>
      </c>
      <c r="AR50" s="71" t="s">
        <v>51</v>
      </c>
      <c r="AT50" s="71" t="s">
        <v>49</v>
      </c>
      <c r="AU50" s="71" t="s">
        <v>19</v>
      </c>
      <c r="AY50" s="10" t="s">
        <v>47</v>
      </c>
      <c r="BE50" s="72">
        <f>IF(N50="základní",J50,0)</f>
        <v>0</v>
      </c>
      <c r="BF50" s="72">
        <f>IF(N50="snížená",J50,0)</f>
        <v>0</v>
      </c>
      <c r="BG50" s="72">
        <f>IF(N50="zákl. přenesená",J50,0)</f>
        <v>0</v>
      </c>
      <c r="BH50" s="72">
        <f>IF(N50="sníž. přenesená",J50,0)</f>
        <v>0</v>
      </c>
      <c r="BI50" s="72">
        <f>IF(N50="nulová",J50,0)</f>
        <v>0</v>
      </c>
      <c r="BJ50" s="10" t="s">
        <v>18</v>
      </c>
      <c r="BK50" s="72">
        <f>ROUND(I50*H50,2)</f>
        <v>0</v>
      </c>
      <c r="BL50" s="10" t="s">
        <v>51</v>
      </c>
      <c r="BM50" s="71" t="s">
        <v>64</v>
      </c>
    </row>
    <row r="51" spans="2:65" s="1" customFormat="1" ht="24" customHeight="1">
      <c r="B51" s="61"/>
      <c r="C51" s="62" t="s">
        <v>51</v>
      </c>
      <c r="D51" s="62" t="s">
        <v>49</v>
      </c>
      <c r="E51" s="63" t="s">
        <v>65</v>
      </c>
      <c r="F51" s="64" t="s">
        <v>66</v>
      </c>
      <c r="G51" s="65" t="s">
        <v>50</v>
      </c>
      <c r="H51" s="112">
        <v>33.88</v>
      </c>
      <c r="I51" s="113">
        <v>0</v>
      </c>
      <c r="J51" s="66">
        <f>ROUND(I51*H51,2)</f>
        <v>0</v>
      </c>
      <c r="K51" s="64" t="s">
        <v>0</v>
      </c>
      <c r="L51" s="15"/>
      <c r="M51" s="67" t="s">
        <v>0</v>
      </c>
      <c r="N51" s="68" t="s">
        <v>12</v>
      </c>
      <c r="O51" s="69">
        <v>0</v>
      </c>
      <c r="P51" s="69">
        <f>O51*H51</f>
        <v>0</v>
      </c>
      <c r="Q51" s="69">
        <v>0</v>
      </c>
      <c r="R51" s="69">
        <f>Q51*H51</f>
        <v>0</v>
      </c>
      <c r="S51" s="69">
        <v>0</v>
      </c>
      <c r="T51" s="70">
        <f>S51*H51</f>
        <v>0</v>
      </c>
      <c r="AR51" s="71" t="s">
        <v>51</v>
      </c>
      <c r="AT51" s="71" t="s">
        <v>49</v>
      </c>
      <c r="AU51" s="71" t="s">
        <v>19</v>
      </c>
      <c r="AY51" s="10" t="s">
        <v>47</v>
      </c>
      <c r="BE51" s="72">
        <f>IF(N51="základní",J51,0)</f>
        <v>0</v>
      </c>
      <c r="BF51" s="72">
        <f>IF(N51="snížená",J51,0)</f>
        <v>0</v>
      </c>
      <c r="BG51" s="72">
        <f>IF(N51="zákl. přenesená",J51,0)</f>
        <v>0</v>
      </c>
      <c r="BH51" s="72">
        <f>IF(N51="sníž. přenesená",J51,0)</f>
        <v>0</v>
      </c>
      <c r="BI51" s="72">
        <f>IF(N51="nulová",J51,0)</f>
        <v>0</v>
      </c>
      <c r="BJ51" s="10" t="s">
        <v>18</v>
      </c>
      <c r="BK51" s="72">
        <f>ROUND(I51*H51,2)</f>
        <v>0</v>
      </c>
      <c r="BL51" s="10" t="s">
        <v>51</v>
      </c>
      <c r="BM51" s="71" t="s">
        <v>67</v>
      </c>
    </row>
    <row r="52" spans="2:51" s="6" customFormat="1" ht="12">
      <c r="B52" s="73"/>
      <c r="D52" s="74" t="s">
        <v>52</v>
      </c>
      <c r="E52" s="75" t="s">
        <v>0</v>
      </c>
      <c r="F52" s="76" t="s">
        <v>69</v>
      </c>
      <c r="H52" s="114" t="s">
        <v>0</v>
      </c>
      <c r="I52" s="115"/>
      <c r="L52" s="73"/>
      <c r="M52" s="77"/>
      <c r="N52" s="78"/>
      <c r="O52" s="78"/>
      <c r="P52" s="78"/>
      <c r="Q52" s="78"/>
      <c r="R52" s="78"/>
      <c r="S52" s="78"/>
      <c r="T52" s="79"/>
      <c r="AT52" s="75" t="s">
        <v>52</v>
      </c>
      <c r="AU52" s="75" t="s">
        <v>19</v>
      </c>
      <c r="AV52" s="6" t="s">
        <v>18</v>
      </c>
      <c r="AW52" s="6" t="s">
        <v>9</v>
      </c>
      <c r="AX52" s="6" t="s">
        <v>17</v>
      </c>
      <c r="AY52" s="75" t="s">
        <v>47</v>
      </c>
    </row>
    <row r="53" spans="2:51" s="7" customFormat="1" ht="12">
      <c r="B53" s="80"/>
      <c r="D53" s="74" t="s">
        <v>52</v>
      </c>
      <c r="E53" s="81" t="s">
        <v>0</v>
      </c>
      <c r="F53" s="82" t="s">
        <v>70</v>
      </c>
      <c r="H53" s="116">
        <v>33.88</v>
      </c>
      <c r="I53" s="117"/>
      <c r="L53" s="80"/>
      <c r="M53" s="83"/>
      <c r="N53" s="84"/>
      <c r="O53" s="84"/>
      <c r="P53" s="84"/>
      <c r="Q53" s="84"/>
      <c r="R53" s="84"/>
      <c r="S53" s="84"/>
      <c r="T53" s="85"/>
      <c r="AT53" s="81" t="s">
        <v>52</v>
      </c>
      <c r="AU53" s="81" t="s">
        <v>19</v>
      </c>
      <c r="AV53" s="7" t="s">
        <v>19</v>
      </c>
      <c r="AW53" s="7" t="s">
        <v>9</v>
      </c>
      <c r="AX53" s="7" t="s">
        <v>17</v>
      </c>
      <c r="AY53" s="81" t="s">
        <v>47</v>
      </c>
    </row>
    <row r="54" spans="2:51" s="9" customFormat="1" ht="12">
      <c r="B54" s="92"/>
      <c r="D54" s="74" t="s">
        <v>52</v>
      </c>
      <c r="E54" s="93" t="s">
        <v>0</v>
      </c>
      <c r="F54" s="94" t="s">
        <v>68</v>
      </c>
      <c r="H54" s="120">
        <v>33.88</v>
      </c>
      <c r="I54" s="121"/>
      <c r="L54" s="92"/>
      <c r="M54" s="95"/>
      <c r="N54" s="96"/>
      <c r="O54" s="96"/>
      <c r="P54" s="96"/>
      <c r="Q54" s="96"/>
      <c r="R54" s="96"/>
      <c r="S54" s="96"/>
      <c r="T54" s="97"/>
      <c r="AT54" s="93" t="s">
        <v>52</v>
      </c>
      <c r="AU54" s="93" t="s">
        <v>19</v>
      </c>
      <c r="AV54" s="9" t="s">
        <v>61</v>
      </c>
      <c r="AW54" s="9" t="s">
        <v>9</v>
      </c>
      <c r="AX54" s="9" t="s">
        <v>17</v>
      </c>
      <c r="AY54" s="93" t="s">
        <v>47</v>
      </c>
    </row>
    <row r="55" spans="2:65" s="1" customFormat="1" ht="24" customHeight="1">
      <c r="B55" s="61"/>
      <c r="C55" s="62" t="s">
        <v>71</v>
      </c>
      <c r="D55" s="62" t="s">
        <v>49</v>
      </c>
      <c r="E55" s="63" t="s">
        <v>72</v>
      </c>
      <c r="F55" s="64" t="s">
        <v>73</v>
      </c>
      <c r="G55" s="65" t="s">
        <v>50</v>
      </c>
      <c r="H55" s="112">
        <v>46.48</v>
      </c>
      <c r="I55" s="113">
        <v>0</v>
      </c>
      <c r="J55" s="66">
        <f>ROUND(I55*H55,2)</f>
        <v>0</v>
      </c>
      <c r="K55" s="64" t="s">
        <v>57</v>
      </c>
      <c r="L55" s="15"/>
      <c r="M55" s="67" t="s">
        <v>0</v>
      </c>
      <c r="N55" s="68" t="s">
        <v>12</v>
      </c>
      <c r="O55" s="69">
        <v>0.083</v>
      </c>
      <c r="P55" s="69">
        <f>O55*H55</f>
        <v>3.85784</v>
      </c>
      <c r="Q55" s="69">
        <v>0</v>
      </c>
      <c r="R55" s="69">
        <f>Q55*H55</f>
        <v>0</v>
      </c>
      <c r="S55" s="69">
        <v>0</v>
      </c>
      <c r="T55" s="70">
        <f>S55*H55</f>
        <v>0</v>
      </c>
      <c r="AR55" s="71" t="s">
        <v>51</v>
      </c>
      <c r="AT55" s="71" t="s">
        <v>49</v>
      </c>
      <c r="AU55" s="71" t="s">
        <v>19</v>
      </c>
      <c r="AY55" s="10" t="s">
        <v>47</v>
      </c>
      <c r="BE55" s="72">
        <f>IF(N55="základní",J55,0)</f>
        <v>0</v>
      </c>
      <c r="BF55" s="72">
        <f>IF(N55="snížená",J55,0)</f>
        <v>0</v>
      </c>
      <c r="BG55" s="72">
        <f>IF(N55="zákl. přenesená",J55,0)</f>
        <v>0</v>
      </c>
      <c r="BH55" s="72">
        <f>IF(N55="sníž. přenesená",J55,0)</f>
        <v>0</v>
      </c>
      <c r="BI55" s="72">
        <f>IF(N55="nulová",J55,0)</f>
        <v>0</v>
      </c>
      <c r="BJ55" s="10" t="s">
        <v>18</v>
      </c>
      <c r="BK55" s="72">
        <f>ROUND(I55*H55,2)</f>
        <v>0</v>
      </c>
      <c r="BL55" s="10" t="s">
        <v>51</v>
      </c>
      <c r="BM55" s="71" t="s">
        <v>74</v>
      </c>
    </row>
    <row r="56" spans="2:65" s="1" customFormat="1" ht="36.95" customHeight="1">
      <c r="B56" s="61"/>
      <c r="C56" s="62" t="s">
        <v>75</v>
      </c>
      <c r="D56" s="62" t="s">
        <v>49</v>
      </c>
      <c r="E56" s="63" t="s">
        <v>76</v>
      </c>
      <c r="F56" s="64" t="s">
        <v>77</v>
      </c>
      <c r="G56" s="65" t="s">
        <v>50</v>
      </c>
      <c r="H56" s="112">
        <f>46.48*20</f>
        <v>929.5999999999999</v>
      </c>
      <c r="I56" s="113">
        <v>0</v>
      </c>
      <c r="J56" s="66">
        <f>ROUND(I56*H56,2)</f>
        <v>0</v>
      </c>
      <c r="K56" s="64" t="s">
        <v>57</v>
      </c>
      <c r="L56" s="15"/>
      <c r="M56" s="67" t="s">
        <v>0</v>
      </c>
      <c r="N56" s="68" t="s">
        <v>12</v>
      </c>
      <c r="O56" s="69">
        <v>0.004</v>
      </c>
      <c r="P56" s="69">
        <f>O56*H56</f>
        <v>3.7184</v>
      </c>
      <c r="Q56" s="69">
        <v>0</v>
      </c>
      <c r="R56" s="69">
        <f>Q56*H56</f>
        <v>0</v>
      </c>
      <c r="S56" s="69">
        <v>0</v>
      </c>
      <c r="T56" s="70">
        <f>S56*H56</f>
        <v>0</v>
      </c>
      <c r="AR56" s="71" t="s">
        <v>51</v>
      </c>
      <c r="AT56" s="71" t="s">
        <v>49</v>
      </c>
      <c r="AU56" s="71" t="s">
        <v>19</v>
      </c>
      <c r="AY56" s="10" t="s">
        <v>47</v>
      </c>
      <c r="BE56" s="72">
        <f>IF(N56="základní",J56,0)</f>
        <v>0</v>
      </c>
      <c r="BF56" s="72">
        <f>IF(N56="snížená",J56,0)</f>
        <v>0</v>
      </c>
      <c r="BG56" s="72">
        <f>IF(N56="zákl. přenesená",J56,0)</f>
        <v>0</v>
      </c>
      <c r="BH56" s="72">
        <f>IF(N56="sníž. přenesená",J56,0)</f>
        <v>0</v>
      </c>
      <c r="BI56" s="72">
        <f>IF(N56="nulová",J56,0)</f>
        <v>0</v>
      </c>
      <c r="BJ56" s="10" t="s">
        <v>18</v>
      </c>
      <c r="BK56" s="72">
        <f>ROUND(I56*H56,2)</f>
        <v>0</v>
      </c>
      <c r="BL56" s="10" t="s">
        <v>51</v>
      </c>
      <c r="BM56" s="71" t="s">
        <v>78</v>
      </c>
    </row>
    <row r="57" spans="2:51" s="7" customFormat="1" ht="12">
      <c r="B57" s="80"/>
      <c r="D57" s="74" t="s">
        <v>52</v>
      </c>
      <c r="E57" s="81" t="s">
        <v>0</v>
      </c>
      <c r="F57" s="82" t="s">
        <v>206</v>
      </c>
      <c r="H57" s="116"/>
      <c r="I57" s="117"/>
      <c r="L57" s="80"/>
      <c r="M57" s="83"/>
      <c r="N57" s="84"/>
      <c r="O57" s="84"/>
      <c r="P57" s="84"/>
      <c r="Q57" s="84"/>
      <c r="R57" s="84"/>
      <c r="S57" s="84"/>
      <c r="T57" s="85"/>
      <c r="AT57" s="81" t="s">
        <v>52</v>
      </c>
      <c r="AU57" s="81" t="s">
        <v>19</v>
      </c>
      <c r="AV57" s="7" t="s">
        <v>19</v>
      </c>
      <c r="AW57" s="7" t="s">
        <v>9</v>
      </c>
      <c r="AX57" s="7" t="s">
        <v>18</v>
      </c>
      <c r="AY57" s="81" t="s">
        <v>47</v>
      </c>
    </row>
    <row r="58" spans="2:65" s="1" customFormat="1" ht="27" customHeight="1">
      <c r="B58" s="61"/>
      <c r="C58" s="62" t="s">
        <v>79</v>
      </c>
      <c r="D58" s="62" t="s">
        <v>49</v>
      </c>
      <c r="E58" s="63" t="s">
        <v>80</v>
      </c>
      <c r="F58" s="64" t="s">
        <v>81</v>
      </c>
      <c r="G58" s="65" t="s">
        <v>50</v>
      </c>
      <c r="H58" s="112">
        <v>33.88</v>
      </c>
      <c r="I58" s="113">
        <v>0</v>
      </c>
      <c r="J58" s="66">
        <f>ROUND(I58*H58,2)</f>
        <v>0</v>
      </c>
      <c r="K58" s="64"/>
      <c r="L58" s="15"/>
      <c r="M58" s="67" t="s">
        <v>0</v>
      </c>
      <c r="N58" s="68" t="s">
        <v>12</v>
      </c>
      <c r="O58" s="69">
        <v>0.652</v>
      </c>
      <c r="P58" s="69">
        <f>O58*H58</f>
        <v>22.089760000000002</v>
      </c>
      <c r="Q58" s="69">
        <v>0</v>
      </c>
      <c r="R58" s="69">
        <f>Q58*H58</f>
        <v>0</v>
      </c>
      <c r="S58" s="69">
        <v>0</v>
      </c>
      <c r="T58" s="70">
        <f>S58*H58</f>
        <v>0</v>
      </c>
      <c r="AR58" s="71" t="s">
        <v>51</v>
      </c>
      <c r="AT58" s="71" t="s">
        <v>49</v>
      </c>
      <c r="AU58" s="71" t="s">
        <v>19</v>
      </c>
      <c r="AY58" s="10" t="s">
        <v>47</v>
      </c>
      <c r="BE58" s="72">
        <f>IF(N58="základní",J58,0)</f>
        <v>0</v>
      </c>
      <c r="BF58" s="72">
        <f>IF(N58="snížená",J58,0)</f>
        <v>0</v>
      </c>
      <c r="BG58" s="72">
        <f>IF(N58="zákl. přenesená",J58,0)</f>
        <v>0</v>
      </c>
      <c r="BH58" s="72">
        <f>IF(N58="sníž. přenesená",J58,0)</f>
        <v>0</v>
      </c>
      <c r="BI58" s="72">
        <f>IF(N58="nulová",J58,0)</f>
        <v>0</v>
      </c>
      <c r="BJ58" s="10" t="s">
        <v>18</v>
      </c>
      <c r="BK58" s="72">
        <f>ROUND(I58*H58,2)</f>
        <v>0</v>
      </c>
      <c r="BL58" s="10" t="s">
        <v>51</v>
      </c>
      <c r="BM58" s="71" t="s">
        <v>82</v>
      </c>
    </row>
    <row r="59" spans="2:51" s="6" customFormat="1" ht="12">
      <c r="B59" s="73"/>
      <c r="D59" s="74" t="s">
        <v>52</v>
      </c>
      <c r="E59" s="75" t="s">
        <v>0</v>
      </c>
      <c r="F59" s="76" t="s">
        <v>83</v>
      </c>
      <c r="H59" s="114" t="s">
        <v>0</v>
      </c>
      <c r="I59" s="115"/>
      <c r="L59" s="73"/>
      <c r="M59" s="77"/>
      <c r="N59" s="78"/>
      <c r="O59" s="78"/>
      <c r="P59" s="78"/>
      <c r="Q59" s="78"/>
      <c r="R59" s="78"/>
      <c r="S59" s="78"/>
      <c r="T59" s="79"/>
      <c r="AT59" s="75" t="s">
        <v>52</v>
      </c>
      <c r="AU59" s="75" t="s">
        <v>19</v>
      </c>
      <c r="AV59" s="6" t="s">
        <v>18</v>
      </c>
      <c r="AW59" s="6" t="s">
        <v>9</v>
      </c>
      <c r="AX59" s="6" t="s">
        <v>17</v>
      </c>
      <c r="AY59" s="75" t="s">
        <v>47</v>
      </c>
    </row>
    <row r="60" spans="2:51" s="7" customFormat="1" ht="12">
      <c r="B60" s="80"/>
      <c r="D60" s="74" t="s">
        <v>52</v>
      </c>
      <c r="E60" s="81" t="s">
        <v>0</v>
      </c>
      <c r="F60" s="82" t="s">
        <v>70</v>
      </c>
      <c r="H60" s="116">
        <v>33.88</v>
      </c>
      <c r="I60" s="117"/>
      <c r="L60" s="80"/>
      <c r="M60" s="83"/>
      <c r="N60" s="84"/>
      <c r="O60" s="84"/>
      <c r="P60" s="84"/>
      <c r="Q60" s="84"/>
      <c r="R60" s="84"/>
      <c r="S60" s="84"/>
      <c r="T60" s="85"/>
      <c r="AT60" s="81" t="s">
        <v>52</v>
      </c>
      <c r="AU60" s="81" t="s">
        <v>19</v>
      </c>
      <c r="AV60" s="7" t="s">
        <v>19</v>
      </c>
      <c r="AW60" s="7" t="s">
        <v>9</v>
      </c>
      <c r="AX60" s="7" t="s">
        <v>17</v>
      </c>
      <c r="AY60" s="81" t="s">
        <v>47</v>
      </c>
    </row>
    <row r="61" spans="2:65" s="1" customFormat="1" ht="24" customHeight="1">
      <c r="B61" s="61"/>
      <c r="C61" s="62" t="s">
        <v>84</v>
      </c>
      <c r="D61" s="62" t="s">
        <v>49</v>
      </c>
      <c r="E61" s="63" t="s">
        <v>85</v>
      </c>
      <c r="F61" s="64" t="s">
        <v>86</v>
      </c>
      <c r="G61" s="65" t="s">
        <v>50</v>
      </c>
      <c r="H61" s="112">
        <v>33.88</v>
      </c>
      <c r="I61" s="113">
        <v>0</v>
      </c>
      <c r="J61" s="66">
        <f>ROUND(I61*H61,2)</f>
        <v>0</v>
      </c>
      <c r="K61" s="64" t="s">
        <v>0</v>
      </c>
      <c r="L61" s="15"/>
      <c r="M61" s="67" t="s">
        <v>0</v>
      </c>
      <c r="N61" s="68" t="s">
        <v>12</v>
      </c>
      <c r="O61" s="69">
        <v>0</v>
      </c>
      <c r="P61" s="69">
        <f>O61*H61</f>
        <v>0</v>
      </c>
      <c r="Q61" s="69">
        <v>0</v>
      </c>
      <c r="R61" s="69">
        <f>Q61*H61</f>
        <v>0</v>
      </c>
      <c r="S61" s="69">
        <v>0</v>
      </c>
      <c r="T61" s="70">
        <f>S61*H61</f>
        <v>0</v>
      </c>
      <c r="AR61" s="71" t="s">
        <v>51</v>
      </c>
      <c r="AT61" s="71" t="s">
        <v>49</v>
      </c>
      <c r="AU61" s="71" t="s">
        <v>19</v>
      </c>
      <c r="AY61" s="10" t="s">
        <v>47</v>
      </c>
      <c r="BE61" s="72">
        <f>IF(N61="základní",J61,0)</f>
        <v>0</v>
      </c>
      <c r="BF61" s="72">
        <f>IF(N61="snížená",J61,0)</f>
        <v>0</v>
      </c>
      <c r="BG61" s="72">
        <f>IF(N61="zákl. přenesená",J61,0)</f>
        <v>0</v>
      </c>
      <c r="BH61" s="72">
        <f>IF(N61="sníž. přenesená",J61,0)</f>
        <v>0</v>
      </c>
      <c r="BI61" s="72">
        <f>IF(N61="nulová",J61,0)</f>
        <v>0</v>
      </c>
      <c r="BJ61" s="10" t="s">
        <v>18</v>
      </c>
      <c r="BK61" s="72">
        <f>ROUND(I61*H61,2)</f>
        <v>0</v>
      </c>
      <c r="BL61" s="10" t="s">
        <v>51</v>
      </c>
      <c r="BM61" s="71" t="s">
        <v>87</v>
      </c>
    </row>
    <row r="62" spans="2:51" s="6" customFormat="1" ht="12">
      <c r="B62" s="73"/>
      <c r="D62" s="74" t="s">
        <v>52</v>
      </c>
      <c r="E62" s="75" t="s">
        <v>0</v>
      </c>
      <c r="F62" s="76" t="s">
        <v>88</v>
      </c>
      <c r="H62" s="114" t="s">
        <v>0</v>
      </c>
      <c r="I62" s="115"/>
      <c r="L62" s="73"/>
      <c r="M62" s="77"/>
      <c r="N62" s="78"/>
      <c r="O62" s="78"/>
      <c r="P62" s="78"/>
      <c r="Q62" s="78"/>
      <c r="R62" s="78"/>
      <c r="S62" s="78"/>
      <c r="T62" s="79"/>
      <c r="AT62" s="75" t="s">
        <v>52</v>
      </c>
      <c r="AU62" s="75" t="s">
        <v>19</v>
      </c>
      <c r="AV62" s="6" t="s">
        <v>18</v>
      </c>
      <c r="AW62" s="6" t="s">
        <v>9</v>
      </c>
      <c r="AX62" s="6" t="s">
        <v>17</v>
      </c>
      <c r="AY62" s="75" t="s">
        <v>47</v>
      </c>
    </row>
    <row r="63" spans="2:51" s="7" customFormat="1" ht="12">
      <c r="B63" s="80"/>
      <c r="D63" s="74" t="s">
        <v>52</v>
      </c>
      <c r="E63" s="81" t="s">
        <v>0</v>
      </c>
      <c r="F63" s="82" t="s">
        <v>89</v>
      </c>
      <c r="H63" s="116">
        <v>33.88</v>
      </c>
      <c r="I63" s="117"/>
      <c r="L63" s="80"/>
      <c r="M63" s="83"/>
      <c r="N63" s="84"/>
      <c r="O63" s="84"/>
      <c r="P63" s="84"/>
      <c r="Q63" s="84"/>
      <c r="R63" s="84"/>
      <c r="S63" s="84"/>
      <c r="T63" s="85"/>
      <c r="AT63" s="81" t="s">
        <v>52</v>
      </c>
      <c r="AU63" s="81" t="s">
        <v>19</v>
      </c>
      <c r="AV63" s="7" t="s">
        <v>19</v>
      </c>
      <c r="AW63" s="7" t="s">
        <v>9</v>
      </c>
      <c r="AX63" s="7" t="s">
        <v>17</v>
      </c>
      <c r="AY63" s="81" t="s">
        <v>47</v>
      </c>
    </row>
    <row r="64" spans="2:51" s="8" customFormat="1" ht="12">
      <c r="B64" s="86"/>
      <c r="D64" s="74" t="s">
        <v>52</v>
      </c>
      <c r="E64" s="87" t="s">
        <v>0</v>
      </c>
      <c r="F64" s="88" t="s">
        <v>54</v>
      </c>
      <c r="H64" s="118">
        <v>33.88</v>
      </c>
      <c r="I64" s="119"/>
      <c r="L64" s="86"/>
      <c r="M64" s="89"/>
      <c r="N64" s="90"/>
      <c r="O64" s="90"/>
      <c r="P64" s="90"/>
      <c r="Q64" s="90"/>
      <c r="R64" s="90"/>
      <c r="S64" s="90"/>
      <c r="T64" s="91"/>
      <c r="AT64" s="87" t="s">
        <v>52</v>
      </c>
      <c r="AU64" s="87" t="s">
        <v>19</v>
      </c>
      <c r="AV64" s="8" t="s">
        <v>51</v>
      </c>
      <c r="AW64" s="8" t="s">
        <v>9</v>
      </c>
      <c r="AX64" s="8" t="s">
        <v>18</v>
      </c>
      <c r="AY64" s="87" t="s">
        <v>47</v>
      </c>
    </row>
    <row r="65" spans="2:65" s="1" customFormat="1" ht="24" customHeight="1">
      <c r="B65" s="61"/>
      <c r="C65" s="62" t="s">
        <v>90</v>
      </c>
      <c r="D65" s="62" t="s">
        <v>49</v>
      </c>
      <c r="E65" s="63" t="s">
        <v>91</v>
      </c>
      <c r="F65" s="64" t="s">
        <v>92</v>
      </c>
      <c r="G65" s="65" t="s">
        <v>93</v>
      </c>
      <c r="H65" s="112">
        <v>232.4</v>
      </c>
      <c r="I65" s="113">
        <v>0</v>
      </c>
      <c r="J65" s="66">
        <f>ROUND(I65*H65,2)</f>
        <v>0</v>
      </c>
      <c r="K65" s="64" t="s">
        <v>57</v>
      </c>
      <c r="L65" s="15"/>
      <c r="M65" s="67" t="s">
        <v>0</v>
      </c>
      <c r="N65" s="68" t="s">
        <v>12</v>
      </c>
      <c r="O65" s="69">
        <v>0.012</v>
      </c>
      <c r="P65" s="69">
        <f>O65*H65</f>
        <v>2.7888</v>
      </c>
      <c r="Q65" s="69">
        <v>0</v>
      </c>
      <c r="R65" s="69">
        <f>Q65*H65</f>
        <v>0</v>
      </c>
      <c r="S65" s="69">
        <v>0</v>
      </c>
      <c r="T65" s="70">
        <f>S65*H65</f>
        <v>0</v>
      </c>
      <c r="AR65" s="71" t="s">
        <v>51</v>
      </c>
      <c r="AT65" s="71" t="s">
        <v>49</v>
      </c>
      <c r="AU65" s="71" t="s">
        <v>19</v>
      </c>
      <c r="AY65" s="10" t="s">
        <v>47</v>
      </c>
      <c r="BE65" s="72">
        <f>IF(N65="základní",J65,0)</f>
        <v>0</v>
      </c>
      <c r="BF65" s="72">
        <f>IF(N65="snížená",J65,0)</f>
        <v>0</v>
      </c>
      <c r="BG65" s="72">
        <f>IF(N65="zákl. přenesená",J65,0)</f>
        <v>0</v>
      </c>
      <c r="BH65" s="72">
        <f>IF(N65="sníž. přenesená",J65,0)</f>
        <v>0</v>
      </c>
      <c r="BI65" s="72">
        <f>IF(N65="nulová",J65,0)</f>
        <v>0</v>
      </c>
      <c r="BJ65" s="10" t="s">
        <v>18</v>
      </c>
      <c r="BK65" s="72">
        <f>ROUND(I65*H65,2)</f>
        <v>0</v>
      </c>
      <c r="BL65" s="10" t="s">
        <v>51</v>
      </c>
      <c r="BM65" s="71" t="s">
        <v>94</v>
      </c>
    </row>
    <row r="66" spans="2:51" s="6" customFormat="1" ht="12">
      <c r="B66" s="73"/>
      <c r="D66" s="74" t="s">
        <v>52</v>
      </c>
      <c r="E66" s="75" t="s">
        <v>0</v>
      </c>
      <c r="F66" s="76" t="s">
        <v>95</v>
      </c>
      <c r="H66" s="114" t="s">
        <v>0</v>
      </c>
      <c r="I66" s="115"/>
      <c r="L66" s="73"/>
      <c r="M66" s="77"/>
      <c r="N66" s="78"/>
      <c r="O66" s="78"/>
      <c r="P66" s="78"/>
      <c r="Q66" s="78"/>
      <c r="R66" s="78"/>
      <c r="S66" s="78"/>
      <c r="T66" s="79"/>
      <c r="AT66" s="75" t="s">
        <v>52</v>
      </c>
      <c r="AU66" s="75" t="s">
        <v>19</v>
      </c>
      <c r="AV66" s="6" t="s">
        <v>18</v>
      </c>
      <c r="AW66" s="6" t="s">
        <v>9</v>
      </c>
      <c r="AX66" s="6" t="s">
        <v>17</v>
      </c>
      <c r="AY66" s="75" t="s">
        <v>47</v>
      </c>
    </row>
    <row r="67" spans="2:51" s="7" customFormat="1" ht="12">
      <c r="B67" s="80"/>
      <c r="D67" s="74" t="s">
        <v>52</v>
      </c>
      <c r="E67" s="81" t="s">
        <v>0</v>
      </c>
      <c r="F67" s="82" t="s">
        <v>96</v>
      </c>
      <c r="H67" s="116">
        <v>232.4</v>
      </c>
      <c r="I67" s="117"/>
      <c r="L67" s="80"/>
      <c r="M67" s="83"/>
      <c r="N67" s="84"/>
      <c r="O67" s="84"/>
      <c r="P67" s="84"/>
      <c r="Q67" s="84"/>
      <c r="R67" s="84"/>
      <c r="S67" s="84"/>
      <c r="T67" s="85"/>
      <c r="AT67" s="81" t="s">
        <v>52</v>
      </c>
      <c r="AU67" s="81" t="s">
        <v>19</v>
      </c>
      <c r="AV67" s="7" t="s">
        <v>19</v>
      </c>
      <c r="AW67" s="7" t="s">
        <v>9</v>
      </c>
      <c r="AX67" s="7" t="s">
        <v>17</v>
      </c>
      <c r="AY67" s="81" t="s">
        <v>47</v>
      </c>
    </row>
    <row r="68" spans="2:51" s="8" customFormat="1" ht="12">
      <c r="B68" s="86"/>
      <c r="D68" s="74" t="s">
        <v>52</v>
      </c>
      <c r="E68" s="87" t="s">
        <v>0</v>
      </c>
      <c r="F68" s="88" t="s">
        <v>54</v>
      </c>
      <c r="H68" s="118">
        <v>232.4</v>
      </c>
      <c r="I68" s="119"/>
      <c r="L68" s="86"/>
      <c r="M68" s="89"/>
      <c r="N68" s="90"/>
      <c r="O68" s="90"/>
      <c r="P68" s="90"/>
      <c r="Q68" s="90"/>
      <c r="R68" s="90"/>
      <c r="S68" s="90"/>
      <c r="T68" s="91"/>
      <c r="AT68" s="87" t="s">
        <v>52</v>
      </c>
      <c r="AU68" s="87" t="s">
        <v>19</v>
      </c>
      <c r="AV68" s="8" t="s">
        <v>51</v>
      </c>
      <c r="AW68" s="8" t="s">
        <v>9</v>
      </c>
      <c r="AX68" s="8" t="s">
        <v>18</v>
      </c>
      <c r="AY68" s="87" t="s">
        <v>47</v>
      </c>
    </row>
    <row r="69" spans="2:65" s="1" customFormat="1" ht="16.5" customHeight="1">
      <c r="B69" s="61"/>
      <c r="C69" s="62" t="s">
        <v>97</v>
      </c>
      <c r="D69" s="62" t="s">
        <v>49</v>
      </c>
      <c r="E69" s="63" t="s">
        <v>98</v>
      </c>
      <c r="F69" s="64" t="s">
        <v>99</v>
      </c>
      <c r="G69" s="65" t="s">
        <v>50</v>
      </c>
      <c r="H69" s="112">
        <v>46.48</v>
      </c>
      <c r="I69" s="113">
        <v>0</v>
      </c>
      <c r="J69" s="66">
        <f>ROUND(I69*H69,2)</f>
        <v>0</v>
      </c>
      <c r="K69" s="64"/>
      <c r="L69" s="15"/>
      <c r="M69" s="67" t="s">
        <v>0</v>
      </c>
      <c r="N69" s="68" t="s">
        <v>12</v>
      </c>
      <c r="O69" s="69">
        <v>0.009</v>
      </c>
      <c r="P69" s="69">
        <f>O69*H69</f>
        <v>0.4183199999999999</v>
      </c>
      <c r="Q69" s="69">
        <v>0</v>
      </c>
      <c r="R69" s="69">
        <f>Q69*H69</f>
        <v>0</v>
      </c>
      <c r="S69" s="69">
        <v>0</v>
      </c>
      <c r="T69" s="70">
        <f>S69*H69</f>
        <v>0</v>
      </c>
      <c r="AR69" s="71" t="s">
        <v>51</v>
      </c>
      <c r="AT69" s="71" t="s">
        <v>49</v>
      </c>
      <c r="AU69" s="71" t="s">
        <v>19</v>
      </c>
      <c r="AY69" s="10" t="s">
        <v>47</v>
      </c>
      <c r="BE69" s="72">
        <f>IF(N69="základní",J69,0)</f>
        <v>0</v>
      </c>
      <c r="BF69" s="72">
        <f>IF(N69="snížená",J69,0)</f>
        <v>0</v>
      </c>
      <c r="BG69" s="72">
        <f>IF(N69="zákl. přenesená",J69,0)</f>
        <v>0</v>
      </c>
      <c r="BH69" s="72">
        <f>IF(N69="sníž. přenesená",J69,0)</f>
        <v>0</v>
      </c>
      <c r="BI69" s="72">
        <f>IF(N69="nulová",J69,0)</f>
        <v>0</v>
      </c>
      <c r="BJ69" s="10" t="s">
        <v>18</v>
      </c>
      <c r="BK69" s="72">
        <f>ROUND(I69*H69,2)</f>
        <v>0</v>
      </c>
      <c r="BL69" s="10" t="s">
        <v>51</v>
      </c>
      <c r="BM69" s="71" t="s">
        <v>100</v>
      </c>
    </row>
    <row r="70" spans="2:65" s="1" customFormat="1" ht="24" customHeight="1">
      <c r="B70" s="61"/>
      <c r="C70" s="62" t="s">
        <v>101</v>
      </c>
      <c r="D70" s="62" t="s">
        <v>49</v>
      </c>
      <c r="E70" s="63" t="s">
        <v>102</v>
      </c>
      <c r="F70" s="64" t="s">
        <v>103</v>
      </c>
      <c r="G70" s="65" t="s">
        <v>104</v>
      </c>
      <c r="H70" s="112">
        <f>46.48*1.57</f>
        <v>72.9736</v>
      </c>
      <c r="I70" s="113">
        <v>0</v>
      </c>
      <c r="J70" s="66">
        <f>ROUND(I70*H70,2)</f>
        <v>0</v>
      </c>
      <c r="K70" s="64"/>
      <c r="L70" s="15"/>
      <c r="M70" s="67" t="s">
        <v>0</v>
      </c>
      <c r="N70" s="68" t="s">
        <v>12</v>
      </c>
      <c r="O70" s="69">
        <v>0</v>
      </c>
      <c r="P70" s="69">
        <f>O70*H70</f>
        <v>0</v>
      </c>
      <c r="Q70" s="69">
        <v>0</v>
      </c>
      <c r="R70" s="69">
        <f>Q70*H70</f>
        <v>0</v>
      </c>
      <c r="S70" s="69">
        <v>0</v>
      </c>
      <c r="T70" s="70">
        <f>S70*H70</f>
        <v>0</v>
      </c>
      <c r="AR70" s="71" t="s">
        <v>51</v>
      </c>
      <c r="AT70" s="71" t="s">
        <v>49</v>
      </c>
      <c r="AU70" s="71" t="s">
        <v>19</v>
      </c>
      <c r="AY70" s="10" t="s">
        <v>47</v>
      </c>
      <c r="BE70" s="72">
        <f>IF(N70="základní",J70,0)</f>
        <v>0</v>
      </c>
      <c r="BF70" s="72">
        <f>IF(N70="snížená",J70,0)</f>
        <v>0</v>
      </c>
      <c r="BG70" s="72">
        <f>IF(N70="zákl. přenesená",J70,0)</f>
        <v>0</v>
      </c>
      <c r="BH70" s="72">
        <f>IF(N70="sníž. přenesená",J70,0)</f>
        <v>0</v>
      </c>
      <c r="BI70" s="72">
        <f>IF(N70="nulová",J70,0)</f>
        <v>0</v>
      </c>
      <c r="BJ70" s="10" t="s">
        <v>18</v>
      </c>
      <c r="BK70" s="72">
        <f>ROUND(I70*H70,2)</f>
        <v>0</v>
      </c>
      <c r="BL70" s="10" t="s">
        <v>51</v>
      </c>
      <c r="BM70" s="71" t="s">
        <v>105</v>
      </c>
    </row>
    <row r="71" spans="2:51" s="6" customFormat="1" ht="12">
      <c r="B71" s="73"/>
      <c r="D71" s="74" t="s">
        <v>52</v>
      </c>
      <c r="E71" s="75" t="s">
        <v>0</v>
      </c>
      <c r="F71" s="76" t="s">
        <v>106</v>
      </c>
      <c r="H71" s="114" t="s">
        <v>0</v>
      </c>
      <c r="I71" s="115"/>
      <c r="L71" s="73"/>
      <c r="M71" s="77"/>
      <c r="N71" s="78"/>
      <c r="O71" s="78"/>
      <c r="P71" s="78"/>
      <c r="Q71" s="78"/>
      <c r="R71" s="78"/>
      <c r="S71" s="78"/>
      <c r="T71" s="79"/>
      <c r="AT71" s="75" t="s">
        <v>52</v>
      </c>
      <c r="AU71" s="75" t="s">
        <v>19</v>
      </c>
      <c r="AV71" s="6" t="s">
        <v>18</v>
      </c>
      <c r="AW71" s="6" t="s">
        <v>9</v>
      </c>
      <c r="AX71" s="6" t="s">
        <v>17</v>
      </c>
      <c r="AY71" s="75" t="s">
        <v>47</v>
      </c>
    </row>
    <row r="72" spans="2:51" s="7" customFormat="1" ht="12">
      <c r="B72" s="80"/>
      <c r="D72" s="74" t="s">
        <v>52</v>
      </c>
      <c r="E72" s="81" t="s">
        <v>0</v>
      </c>
      <c r="F72" s="82" t="s">
        <v>207</v>
      </c>
      <c r="H72" s="116">
        <v>172.973</v>
      </c>
      <c r="I72" s="117"/>
      <c r="L72" s="80"/>
      <c r="M72" s="83"/>
      <c r="N72" s="84"/>
      <c r="O72" s="84"/>
      <c r="P72" s="84"/>
      <c r="Q72" s="84"/>
      <c r="R72" s="84"/>
      <c r="S72" s="84"/>
      <c r="T72" s="85"/>
      <c r="AT72" s="81" t="s">
        <v>52</v>
      </c>
      <c r="AU72" s="81" t="s">
        <v>19</v>
      </c>
      <c r="AV72" s="7" t="s">
        <v>19</v>
      </c>
      <c r="AW72" s="7" t="s">
        <v>9</v>
      </c>
      <c r="AX72" s="7" t="s">
        <v>17</v>
      </c>
      <c r="AY72" s="81" t="s">
        <v>47</v>
      </c>
    </row>
    <row r="73" spans="2:65" s="1" customFormat="1" ht="16.5" customHeight="1">
      <c r="B73" s="61"/>
      <c r="C73" s="62" t="s">
        <v>107</v>
      </c>
      <c r="D73" s="62" t="s">
        <v>49</v>
      </c>
      <c r="E73" s="63" t="s">
        <v>108</v>
      </c>
      <c r="F73" s="64" t="s">
        <v>109</v>
      </c>
      <c r="G73" s="65" t="s">
        <v>93</v>
      </c>
      <c r="H73" s="112">
        <v>24.9</v>
      </c>
      <c r="I73" s="113">
        <v>0</v>
      </c>
      <c r="J73" s="66">
        <f>ROUND(I73*H73,2)</f>
        <v>0</v>
      </c>
      <c r="K73" s="64" t="s">
        <v>0</v>
      </c>
      <c r="L73" s="15"/>
      <c r="M73" s="67" t="s">
        <v>0</v>
      </c>
      <c r="N73" s="68" t="s">
        <v>12</v>
      </c>
      <c r="O73" s="69">
        <v>0</v>
      </c>
      <c r="P73" s="69">
        <f>O73*H73</f>
        <v>0</v>
      </c>
      <c r="Q73" s="69">
        <v>0</v>
      </c>
      <c r="R73" s="69">
        <f>Q73*H73</f>
        <v>0</v>
      </c>
      <c r="S73" s="69">
        <v>0</v>
      </c>
      <c r="T73" s="70">
        <f>S73*H73</f>
        <v>0</v>
      </c>
      <c r="AR73" s="71" t="s">
        <v>51</v>
      </c>
      <c r="AT73" s="71" t="s">
        <v>49</v>
      </c>
      <c r="AU73" s="71" t="s">
        <v>19</v>
      </c>
      <c r="AY73" s="10" t="s">
        <v>47</v>
      </c>
      <c r="BE73" s="72">
        <f>IF(N73="základní",J73,0)</f>
        <v>0</v>
      </c>
      <c r="BF73" s="72">
        <f>IF(N73="snížená",J73,0)</f>
        <v>0</v>
      </c>
      <c r="BG73" s="72">
        <f>IF(N73="zákl. přenesená",J73,0)</f>
        <v>0</v>
      </c>
      <c r="BH73" s="72">
        <f>IF(N73="sníž. přenesená",J73,0)</f>
        <v>0</v>
      </c>
      <c r="BI73" s="72">
        <f>IF(N73="nulová",J73,0)</f>
        <v>0</v>
      </c>
      <c r="BJ73" s="10" t="s">
        <v>18</v>
      </c>
      <c r="BK73" s="72">
        <f>ROUND(I73*H73,2)</f>
        <v>0</v>
      </c>
      <c r="BL73" s="10" t="s">
        <v>51</v>
      </c>
      <c r="BM73" s="71" t="s">
        <v>110</v>
      </c>
    </row>
    <row r="74" spans="2:51" s="6" customFormat="1" ht="12">
      <c r="B74" s="73"/>
      <c r="D74" s="74" t="s">
        <v>52</v>
      </c>
      <c r="E74" s="75" t="s">
        <v>0</v>
      </c>
      <c r="F74" s="76" t="s">
        <v>111</v>
      </c>
      <c r="H74" s="114" t="s">
        <v>0</v>
      </c>
      <c r="I74" s="115"/>
      <c r="L74" s="73"/>
      <c r="M74" s="77"/>
      <c r="N74" s="78"/>
      <c r="O74" s="78"/>
      <c r="P74" s="78"/>
      <c r="Q74" s="78"/>
      <c r="R74" s="78"/>
      <c r="S74" s="78"/>
      <c r="T74" s="79"/>
      <c r="AT74" s="75" t="s">
        <v>52</v>
      </c>
      <c r="AU74" s="75" t="s">
        <v>19</v>
      </c>
      <c r="AV74" s="6" t="s">
        <v>18</v>
      </c>
      <c r="AW74" s="6" t="s">
        <v>9</v>
      </c>
      <c r="AX74" s="6" t="s">
        <v>17</v>
      </c>
      <c r="AY74" s="75" t="s">
        <v>47</v>
      </c>
    </row>
    <row r="75" spans="2:51" s="7" customFormat="1" ht="12">
      <c r="B75" s="80"/>
      <c r="D75" s="74" t="s">
        <v>52</v>
      </c>
      <c r="E75" s="81" t="s">
        <v>0</v>
      </c>
      <c r="F75" s="82" t="s">
        <v>112</v>
      </c>
      <c r="H75" s="116">
        <v>24.9</v>
      </c>
      <c r="I75" s="117"/>
      <c r="L75" s="80"/>
      <c r="M75" s="83"/>
      <c r="N75" s="84"/>
      <c r="O75" s="84"/>
      <c r="P75" s="84"/>
      <c r="Q75" s="84"/>
      <c r="R75" s="84"/>
      <c r="S75" s="84"/>
      <c r="T75" s="85"/>
      <c r="AT75" s="81" t="s">
        <v>52</v>
      </c>
      <c r="AU75" s="81" t="s">
        <v>19</v>
      </c>
      <c r="AV75" s="7" t="s">
        <v>19</v>
      </c>
      <c r="AW75" s="7" t="s">
        <v>9</v>
      </c>
      <c r="AX75" s="7" t="s">
        <v>17</v>
      </c>
      <c r="AY75" s="81" t="s">
        <v>47</v>
      </c>
    </row>
    <row r="76" spans="2:63" s="5" customFormat="1" ht="22.7" customHeight="1">
      <c r="B76" s="49"/>
      <c r="D76" s="50" t="s">
        <v>16</v>
      </c>
      <c r="E76" s="59" t="s">
        <v>61</v>
      </c>
      <c r="F76" s="59" t="s">
        <v>113</v>
      </c>
      <c r="H76" s="122"/>
      <c r="I76" s="122"/>
      <c r="J76" s="60">
        <v>0</v>
      </c>
      <c r="L76" s="49"/>
      <c r="M76" s="53"/>
      <c r="N76" s="54"/>
      <c r="O76" s="54"/>
      <c r="P76" s="55">
        <f>SUM(P77:P100)</f>
        <v>177.348414</v>
      </c>
      <c r="Q76" s="54"/>
      <c r="R76" s="55">
        <f>SUM(R77:R100)</f>
        <v>38.435053489999994</v>
      </c>
      <c r="S76" s="54"/>
      <c r="T76" s="56">
        <f>SUM(T77:T100)</f>
        <v>0</v>
      </c>
      <c r="AR76" s="50" t="s">
        <v>18</v>
      </c>
      <c r="AT76" s="57" t="s">
        <v>16</v>
      </c>
      <c r="AU76" s="57" t="s">
        <v>18</v>
      </c>
      <c r="AY76" s="50" t="s">
        <v>47</v>
      </c>
      <c r="BK76" s="58">
        <f>SUM(BK77:BK100)</f>
        <v>0</v>
      </c>
    </row>
    <row r="77" spans="2:65" s="1" customFormat="1" ht="24" customHeight="1">
      <c r="B77" s="61"/>
      <c r="C77" s="62" t="s">
        <v>114</v>
      </c>
      <c r="D77" s="62" t="s">
        <v>49</v>
      </c>
      <c r="E77" s="63" t="s">
        <v>115</v>
      </c>
      <c r="F77" s="64" t="s">
        <v>116</v>
      </c>
      <c r="G77" s="65" t="s">
        <v>50</v>
      </c>
      <c r="H77" s="112">
        <v>2.044</v>
      </c>
      <c r="I77" s="113">
        <v>0</v>
      </c>
      <c r="J77" s="66">
        <f>ROUND(I77*H77,2)</f>
        <v>0</v>
      </c>
      <c r="K77" s="64" t="s">
        <v>57</v>
      </c>
      <c r="L77" s="15"/>
      <c r="M77" s="67" t="s">
        <v>0</v>
      </c>
      <c r="N77" s="68" t="s">
        <v>12</v>
      </c>
      <c r="O77" s="69">
        <v>2.58</v>
      </c>
      <c r="P77" s="69">
        <f>O77*H77</f>
        <v>5.27352</v>
      </c>
      <c r="Q77" s="69">
        <v>2.25634</v>
      </c>
      <c r="R77" s="69">
        <f>Q77*H77</f>
        <v>4.61195896</v>
      </c>
      <c r="S77" s="69">
        <v>0</v>
      </c>
      <c r="T77" s="70">
        <f>S77*H77</f>
        <v>0</v>
      </c>
      <c r="AR77" s="71" t="s">
        <v>51</v>
      </c>
      <c r="AT77" s="71" t="s">
        <v>49</v>
      </c>
      <c r="AU77" s="71" t="s">
        <v>19</v>
      </c>
      <c r="AY77" s="10" t="s">
        <v>47</v>
      </c>
      <c r="BE77" s="72">
        <f>IF(N77="základní",J77,0)</f>
        <v>0</v>
      </c>
      <c r="BF77" s="72">
        <f>IF(N77="snížená",J77,0)</f>
        <v>0</v>
      </c>
      <c r="BG77" s="72">
        <f>IF(N77="zákl. přenesená",J77,0)</f>
        <v>0</v>
      </c>
      <c r="BH77" s="72">
        <f>IF(N77="sníž. přenesená",J77,0)</f>
        <v>0</v>
      </c>
      <c r="BI77" s="72">
        <f>IF(N77="nulová",J77,0)</f>
        <v>0</v>
      </c>
      <c r="BJ77" s="10" t="s">
        <v>18</v>
      </c>
      <c r="BK77" s="72">
        <f>ROUND(I77*H77,2)</f>
        <v>0</v>
      </c>
      <c r="BL77" s="10" t="s">
        <v>51</v>
      </c>
      <c r="BM77" s="71" t="s">
        <v>117</v>
      </c>
    </row>
    <row r="78" spans="2:51" s="6" customFormat="1" ht="12">
      <c r="B78" s="73"/>
      <c r="D78" s="74" t="s">
        <v>52</v>
      </c>
      <c r="E78" s="75" t="s">
        <v>0</v>
      </c>
      <c r="F78" s="76" t="s">
        <v>118</v>
      </c>
      <c r="H78" s="114" t="s">
        <v>0</v>
      </c>
      <c r="I78" s="115"/>
      <c r="L78" s="73"/>
      <c r="M78" s="77"/>
      <c r="N78" s="78"/>
      <c r="O78" s="78"/>
      <c r="P78" s="78"/>
      <c r="Q78" s="78"/>
      <c r="R78" s="78"/>
      <c r="S78" s="78"/>
      <c r="T78" s="79"/>
      <c r="AT78" s="75" t="s">
        <v>52</v>
      </c>
      <c r="AU78" s="75" t="s">
        <v>19</v>
      </c>
      <c r="AV78" s="6" t="s">
        <v>18</v>
      </c>
      <c r="AW78" s="6" t="s">
        <v>9</v>
      </c>
      <c r="AX78" s="6" t="s">
        <v>17</v>
      </c>
      <c r="AY78" s="75" t="s">
        <v>47</v>
      </c>
    </row>
    <row r="79" spans="2:51" s="7" customFormat="1" ht="12">
      <c r="B79" s="80"/>
      <c r="D79" s="74" t="s">
        <v>52</v>
      </c>
      <c r="E79" s="81" t="s">
        <v>0</v>
      </c>
      <c r="F79" s="82" t="s">
        <v>119</v>
      </c>
      <c r="H79" s="116">
        <v>2.044</v>
      </c>
      <c r="I79" s="117"/>
      <c r="L79" s="80"/>
      <c r="M79" s="83"/>
      <c r="N79" s="84"/>
      <c r="O79" s="84"/>
      <c r="P79" s="84"/>
      <c r="Q79" s="84"/>
      <c r="R79" s="84"/>
      <c r="S79" s="84"/>
      <c r="T79" s="85"/>
      <c r="AT79" s="81" t="s">
        <v>52</v>
      </c>
      <c r="AU79" s="81" t="s">
        <v>19</v>
      </c>
      <c r="AV79" s="7" t="s">
        <v>19</v>
      </c>
      <c r="AW79" s="7" t="s">
        <v>9</v>
      </c>
      <c r="AX79" s="7" t="s">
        <v>17</v>
      </c>
      <c r="AY79" s="81" t="s">
        <v>47</v>
      </c>
    </row>
    <row r="80" spans="2:51" s="8" customFormat="1" ht="12">
      <c r="B80" s="86"/>
      <c r="D80" s="74" t="s">
        <v>52</v>
      </c>
      <c r="E80" s="87" t="s">
        <v>0</v>
      </c>
      <c r="F80" s="88" t="s">
        <v>54</v>
      </c>
      <c r="H80" s="118">
        <v>2.044</v>
      </c>
      <c r="I80" s="119"/>
      <c r="L80" s="86"/>
      <c r="M80" s="89"/>
      <c r="N80" s="90"/>
      <c r="O80" s="90"/>
      <c r="P80" s="90"/>
      <c r="Q80" s="90"/>
      <c r="R80" s="90"/>
      <c r="S80" s="90"/>
      <c r="T80" s="91"/>
      <c r="AT80" s="87" t="s">
        <v>52</v>
      </c>
      <c r="AU80" s="87" t="s">
        <v>19</v>
      </c>
      <c r="AV80" s="8" t="s">
        <v>51</v>
      </c>
      <c r="AW80" s="8" t="s">
        <v>9</v>
      </c>
      <c r="AX80" s="8" t="s">
        <v>18</v>
      </c>
      <c r="AY80" s="87" t="s">
        <v>47</v>
      </c>
    </row>
    <row r="81" spans="2:65" s="1" customFormat="1" ht="16.5" customHeight="1">
      <c r="B81" s="61"/>
      <c r="C81" s="62" t="s">
        <v>120</v>
      </c>
      <c r="D81" s="62" t="s">
        <v>49</v>
      </c>
      <c r="E81" s="63" t="s">
        <v>121</v>
      </c>
      <c r="F81" s="64" t="s">
        <v>122</v>
      </c>
      <c r="G81" s="65" t="s">
        <v>50</v>
      </c>
      <c r="H81" s="112">
        <v>12.6</v>
      </c>
      <c r="I81" s="113">
        <v>0</v>
      </c>
      <c r="J81" s="66">
        <f>ROUND(I81*H81,2)</f>
        <v>0</v>
      </c>
      <c r="K81" s="64" t="s">
        <v>57</v>
      </c>
      <c r="L81" s="15"/>
      <c r="M81" s="67" t="s">
        <v>0</v>
      </c>
      <c r="N81" s="68" t="s">
        <v>12</v>
      </c>
      <c r="O81" s="69">
        <v>2.687</v>
      </c>
      <c r="P81" s="69">
        <f>O81*H81</f>
        <v>33.856199999999994</v>
      </c>
      <c r="Q81" s="69">
        <v>2.47057</v>
      </c>
      <c r="R81" s="69">
        <f>Q81*H81</f>
        <v>31.129181999999997</v>
      </c>
      <c r="S81" s="69">
        <v>0</v>
      </c>
      <c r="T81" s="70">
        <f>S81*H81</f>
        <v>0</v>
      </c>
      <c r="AR81" s="71" t="s">
        <v>51</v>
      </c>
      <c r="AT81" s="71" t="s">
        <v>49</v>
      </c>
      <c r="AU81" s="71" t="s">
        <v>19</v>
      </c>
      <c r="AY81" s="10" t="s">
        <v>47</v>
      </c>
      <c r="BE81" s="72">
        <f>IF(N81="základní",J81,0)</f>
        <v>0</v>
      </c>
      <c r="BF81" s="72">
        <f>IF(N81="snížená",J81,0)</f>
        <v>0</v>
      </c>
      <c r="BG81" s="72">
        <f>IF(N81="zákl. přenesená",J81,0)</f>
        <v>0</v>
      </c>
      <c r="BH81" s="72">
        <f>IF(N81="sníž. přenesená",J81,0)</f>
        <v>0</v>
      </c>
      <c r="BI81" s="72">
        <f>IF(N81="nulová",J81,0)</f>
        <v>0</v>
      </c>
      <c r="BJ81" s="10" t="s">
        <v>18</v>
      </c>
      <c r="BK81" s="72">
        <f>ROUND(I81*H81,2)</f>
        <v>0</v>
      </c>
      <c r="BL81" s="10" t="s">
        <v>51</v>
      </c>
      <c r="BM81" s="71" t="s">
        <v>123</v>
      </c>
    </row>
    <row r="82" spans="2:51" s="6" customFormat="1" ht="12">
      <c r="B82" s="73"/>
      <c r="D82" s="74" t="s">
        <v>52</v>
      </c>
      <c r="E82" s="75" t="s">
        <v>0</v>
      </c>
      <c r="F82" s="76" t="s">
        <v>124</v>
      </c>
      <c r="H82" s="114" t="s">
        <v>0</v>
      </c>
      <c r="I82" s="115"/>
      <c r="L82" s="73"/>
      <c r="M82" s="77"/>
      <c r="N82" s="78"/>
      <c r="O82" s="78"/>
      <c r="P82" s="78"/>
      <c r="Q82" s="78"/>
      <c r="R82" s="78"/>
      <c r="S82" s="78"/>
      <c r="T82" s="79"/>
      <c r="AT82" s="75" t="s">
        <v>52</v>
      </c>
      <c r="AU82" s="75" t="s">
        <v>19</v>
      </c>
      <c r="AV82" s="6" t="s">
        <v>18</v>
      </c>
      <c r="AW82" s="6" t="s">
        <v>9</v>
      </c>
      <c r="AX82" s="6" t="s">
        <v>17</v>
      </c>
      <c r="AY82" s="75" t="s">
        <v>47</v>
      </c>
    </row>
    <row r="83" spans="2:51" s="6" customFormat="1" ht="12">
      <c r="B83" s="73"/>
      <c r="D83" s="74" t="s">
        <v>52</v>
      </c>
      <c r="E83" s="75" t="s">
        <v>0</v>
      </c>
      <c r="F83" s="76" t="s">
        <v>125</v>
      </c>
      <c r="H83" s="114" t="s">
        <v>0</v>
      </c>
      <c r="I83" s="115"/>
      <c r="L83" s="73"/>
      <c r="M83" s="77"/>
      <c r="N83" s="78"/>
      <c r="O83" s="78"/>
      <c r="P83" s="78"/>
      <c r="Q83" s="78"/>
      <c r="R83" s="78"/>
      <c r="S83" s="78"/>
      <c r="T83" s="79"/>
      <c r="AT83" s="75" t="s">
        <v>52</v>
      </c>
      <c r="AU83" s="75" t="s">
        <v>19</v>
      </c>
      <c r="AV83" s="6" t="s">
        <v>18</v>
      </c>
      <c r="AW83" s="6" t="s">
        <v>9</v>
      </c>
      <c r="AX83" s="6" t="s">
        <v>17</v>
      </c>
      <c r="AY83" s="75" t="s">
        <v>47</v>
      </c>
    </row>
    <row r="84" spans="2:51" s="7" customFormat="1" ht="12">
      <c r="B84" s="80"/>
      <c r="D84" s="74" t="s">
        <v>52</v>
      </c>
      <c r="E84" s="81" t="s">
        <v>0</v>
      </c>
      <c r="F84" s="82" t="s">
        <v>126</v>
      </c>
      <c r="H84" s="116">
        <v>6.2</v>
      </c>
      <c r="I84" s="117"/>
      <c r="L84" s="80"/>
      <c r="M84" s="83"/>
      <c r="N84" s="84"/>
      <c r="O84" s="84"/>
      <c r="P84" s="84"/>
      <c r="Q84" s="84"/>
      <c r="R84" s="84"/>
      <c r="S84" s="84"/>
      <c r="T84" s="85"/>
      <c r="AT84" s="81" t="s">
        <v>52</v>
      </c>
      <c r="AU84" s="81" t="s">
        <v>19</v>
      </c>
      <c r="AV84" s="7" t="s">
        <v>19</v>
      </c>
      <c r="AW84" s="7" t="s">
        <v>9</v>
      </c>
      <c r="AX84" s="7" t="s">
        <v>17</v>
      </c>
      <c r="AY84" s="81" t="s">
        <v>47</v>
      </c>
    </row>
    <row r="85" spans="2:51" s="6" customFormat="1" ht="12">
      <c r="B85" s="73"/>
      <c r="D85" s="74" t="s">
        <v>52</v>
      </c>
      <c r="E85" s="75" t="s">
        <v>0</v>
      </c>
      <c r="F85" s="76" t="s">
        <v>127</v>
      </c>
      <c r="H85" s="114" t="s">
        <v>0</v>
      </c>
      <c r="I85" s="115"/>
      <c r="L85" s="73"/>
      <c r="M85" s="77"/>
      <c r="N85" s="78"/>
      <c r="O85" s="78"/>
      <c r="P85" s="78"/>
      <c r="Q85" s="78"/>
      <c r="R85" s="78"/>
      <c r="S85" s="78"/>
      <c r="T85" s="79"/>
      <c r="AT85" s="75" t="s">
        <v>52</v>
      </c>
      <c r="AU85" s="75" t="s">
        <v>19</v>
      </c>
      <c r="AV85" s="6" t="s">
        <v>18</v>
      </c>
      <c r="AW85" s="6" t="s">
        <v>9</v>
      </c>
      <c r="AX85" s="6" t="s">
        <v>17</v>
      </c>
      <c r="AY85" s="75" t="s">
        <v>47</v>
      </c>
    </row>
    <row r="86" spans="2:51" s="7" customFormat="1" ht="12">
      <c r="B86" s="80"/>
      <c r="D86" s="74" t="s">
        <v>52</v>
      </c>
      <c r="E86" s="81" t="s">
        <v>0</v>
      </c>
      <c r="F86" s="82" t="s">
        <v>128</v>
      </c>
      <c r="H86" s="116">
        <v>6.4</v>
      </c>
      <c r="I86" s="117"/>
      <c r="L86" s="80"/>
      <c r="M86" s="83"/>
      <c r="N86" s="84"/>
      <c r="O86" s="84"/>
      <c r="P86" s="84"/>
      <c r="Q86" s="84"/>
      <c r="R86" s="84"/>
      <c r="S86" s="84"/>
      <c r="T86" s="85"/>
      <c r="AT86" s="81" t="s">
        <v>52</v>
      </c>
      <c r="AU86" s="81" t="s">
        <v>19</v>
      </c>
      <c r="AV86" s="7" t="s">
        <v>19</v>
      </c>
      <c r="AW86" s="7" t="s">
        <v>9</v>
      </c>
      <c r="AX86" s="7" t="s">
        <v>17</v>
      </c>
      <c r="AY86" s="81" t="s">
        <v>47</v>
      </c>
    </row>
    <row r="87" spans="2:51" s="8" customFormat="1" ht="12">
      <c r="B87" s="86"/>
      <c r="D87" s="74" t="s">
        <v>52</v>
      </c>
      <c r="E87" s="87" t="s">
        <v>0</v>
      </c>
      <c r="F87" s="88" t="s">
        <v>54</v>
      </c>
      <c r="H87" s="118">
        <v>12.6</v>
      </c>
      <c r="I87" s="119"/>
      <c r="L87" s="86"/>
      <c r="M87" s="89"/>
      <c r="N87" s="90"/>
      <c r="O87" s="90"/>
      <c r="P87" s="90"/>
      <c r="Q87" s="90"/>
      <c r="R87" s="90"/>
      <c r="S87" s="90"/>
      <c r="T87" s="91"/>
      <c r="AT87" s="87" t="s">
        <v>52</v>
      </c>
      <c r="AU87" s="87" t="s">
        <v>19</v>
      </c>
      <c r="AV87" s="8" t="s">
        <v>51</v>
      </c>
      <c r="AW87" s="8" t="s">
        <v>9</v>
      </c>
      <c r="AX87" s="8" t="s">
        <v>18</v>
      </c>
      <c r="AY87" s="87" t="s">
        <v>47</v>
      </c>
    </row>
    <row r="88" spans="2:65" s="1" customFormat="1" ht="24" customHeight="1">
      <c r="B88" s="61"/>
      <c r="C88" s="62" t="s">
        <v>2</v>
      </c>
      <c r="D88" s="62" t="s">
        <v>49</v>
      </c>
      <c r="E88" s="63" t="s">
        <v>129</v>
      </c>
      <c r="F88" s="64" t="s">
        <v>130</v>
      </c>
      <c r="G88" s="65" t="s">
        <v>93</v>
      </c>
      <c r="H88" s="112">
        <v>52.78</v>
      </c>
      <c r="I88" s="113">
        <v>0</v>
      </c>
      <c r="J88" s="66">
        <f>ROUND(I88*H88,2)</f>
        <v>0</v>
      </c>
      <c r="K88" s="64" t="s">
        <v>57</v>
      </c>
      <c r="L88" s="15"/>
      <c r="M88" s="67" t="s">
        <v>0</v>
      </c>
      <c r="N88" s="68" t="s">
        <v>12</v>
      </c>
      <c r="O88" s="69">
        <v>1.16</v>
      </c>
      <c r="P88" s="69">
        <f>O88*H88</f>
        <v>61.224799999999995</v>
      </c>
      <c r="Q88" s="69">
        <v>0.02519</v>
      </c>
      <c r="R88" s="69">
        <f>Q88*H88</f>
        <v>1.3295282000000002</v>
      </c>
      <c r="S88" s="69">
        <v>0</v>
      </c>
      <c r="T88" s="70">
        <f>S88*H88</f>
        <v>0</v>
      </c>
      <c r="AR88" s="71" t="s">
        <v>51</v>
      </c>
      <c r="AT88" s="71" t="s">
        <v>49</v>
      </c>
      <c r="AU88" s="71" t="s">
        <v>19</v>
      </c>
      <c r="AY88" s="10" t="s">
        <v>47</v>
      </c>
      <c r="BE88" s="72">
        <f>IF(N88="základní",J88,0)</f>
        <v>0</v>
      </c>
      <c r="BF88" s="72">
        <f>IF(N88="snížená",J88,0)</f>
        <v>0</v>
      </c>
      <c r="BG88" s="72">
        <f>IF(N88="zákl. přenesená",J88,0)</f>
        <v>0</v>
      </c>
      <c r="BH88" s="72">
        <f>IF(N88="sníž. přenesená",J88,0)</f>
        <v>0</v>
      </c>
      <c r="BI88" s="72">
        <f>IF(N88="nulová",J88,0)</f>
        <v>0</v>
      </c>
      <c r="BJ88" s="10" t="s">
        <v>18</v>
      </c>
      <c r="BK88" s="72">
        <f>ROUND(I88*H88,2)</f>
        <v>0</v>
      </c>
      <c r="BL88" s="10" t="s">
        <v>51</v>
      </c>
      <c r="BM88" s="71" t="s">
        <v>131</v>
      </c>
    </row>
    <row r="89" spans="2:51" s="7" customFormat="1" ht="12">
      <c r="B89" s="80"/>
      <c r="D89" s="74" t="s">
        <v>52</v>
      </c>
      <c r="E89" s="81" t="s">
        <v>0</v>
      </c>
      <c r="F89" s="82" t="s">
        <v>132</v>
      </c>
      <c r="H89" s="116">
        <v>8.76</v>
      </c>
      <c r="I89" s="117"/>
      <c r="L89" s="80"/>
      <c r="M89" s="83"/>
      <c r="N89" s="84"/>
      <c r="O89" s="84"/>
      <c r="P89" s="84"/>
      <c r="Q89" s="84"/>
      <c r="R89" s="84"/>
      <c r="S89" s="84"/>
      <c r="T89" s="85"/>
      <c r="AT89" s="81" t="s">
        <v>52</v>
      </c>
      <c r="AU89" s="81" t="s">
        <v>19</v>
      </c>
      <c r="AV89" s="7" t="s">
        <v>19</v>
      </c>
      <c r="AW89" s="7" t="s">
        <v>9</v>
      </c>
      <c r="AX89" s="7" t="s">
        <v>17</v>
      </c>
      <c r="AY89" s="81" t="s">
        <v>47</v>
      </c>
    </row>
    <row r="90" spans="2:51" s="7" customFormat="1" ht="12">
      <c r="B90" s="80"/>
      <c r="D90" s="74" t="s">
        <v>52</v>
      </c>
      <c r="E90" s="81" t="s">
        <v>0</v>
      </c>
      <c r="F90" s="82" t="s">
        <v>133</v>
      </c>
      <c r="H90" s="116">
        <v>0.84</v>
      </c>
      <c r="I90" s="117"/>
      <c r="L90" s="80"/>
      <c r="M90" s="83"/>
      <c r="N90" s="84"/>
      <c r="O90" s="84"/>
      <c r="P90" s="84"/>
      <c r="Q90" s="84"/>
      <c r="R90" s="84"/>
      <c r="S90" s="84"/>
      <c r="T90" s="85"/>
      <c r="AT90" s="81" t="s">
        <v>52</v>
      </c>
      <c r="AU90" s="81" t="s">
        <v>19</v>
      </c>
      <c r="AV90" s="7" t="s">
        <v>19</v>
      </c>
      <c r="AW90" s="7" t="s">
        <v>9</v>
      </c>
      <c r="AX90" s="7" t="s">
        <v>17</v>
      </c>
      <c r="AY90" s="81" t="s">
        <v>47</v>
      </c>
    </row>
    <row r="91" spans="2:51" s="7" customFormat="1" ht="12">
      <c r="B91" s="80"/>
      <c r="D91" s="74" t="s">
        <v>52</v>
      </c>
      <c r="E91" s="81" t="s">
        <v>0</v>
      </c>
      <c r="F91" s="82" t="s">
        <v>134</v>
      </c>
      <c r="H91" s="116">
        <v>40.88</v>
      </c>
      <c r="I91" s="117"/>
      <c r="L91" s="80"/>
      <c r="M91" s="83"/>
      <c r="N91" s="84"/>
      <c r="O91" s="84"/>
      <c r="P91" s="84"/>
      <c r="Q91" s="84"/>
      <c r="R91" s="84"/>
      <c r="S91" s="84"/>
      <c r="T91" s="85"/>
      <c r="AT91" s="81" t="s">
        <v>52</v>
      </c>
      <c r="AU91" s="81" t="s">
        <v>19</v>
      </c>
      <c r="AV91" s="7" t="s">
        <v>19</v>
      </c>
      <c r="AW91" s="7" t="s">
        <v>9</v>
      </c>
      <c r="AX91" s="7" t="s">
        <v>17</v>
      </c>
      <c r="AY91" s="81" t="s">
        <v>47</v>
      </c>
    </row>
    <row r="92" spans="2:51" s="7" customFormat="1" ht="12">
      <c r="B92" s="80"/>
      <c r="D92" s="74" t="s">
        <v>52</v>
      </c>
      <c r="E92" s="81" t="s">
        <v>0</v>
      </c>
      <c r="F92" s="82" t="s">
        <v>135</v>
      </c>
      <c r="H92" s="116">
        <v>0.84</v>
      </c>
      <c r="I92" s="117"/>
      <c r="L92" s="80"/>
      <c r="M92" s="83"/>
      <c r="N92" s="84"/>
      <c r="O92" s="84"/>
      <c r="P92" s="84"/>
      <c r="Q92" s="84"/>
      <c r="R92" s="84"/>
      <c r="S92" s="84"/>
      <c r="T92" s="85"/>
      <c r="AT92" s="81" t="s">
        <v>52</v>
      </c>
      <c r="AU92" s="81" t="s">
        <v>19</v>
      </c>
      <c r="AV92" s="7" t="s">
        <v>19</v>
      </c>
      <c r="AW92" s="7" t="s">
        <v>9</v>
      </c>
      <c r="AX92" s="7" t="s">
        <v>17</v>
      </c>
      <c r="AY92" s="81" t="s">
        <v>47</v>
      </c>
    </row>
    <row r="93" spans="2:51" s="7" customFormat="1" ht="12">
      <c r="B93" s="80"/>
      <c r="D93" s="74" t="s">
        <v>52</v>
      </c>
      <c r="E93" s="81" t="s">
        <v>0</v>
      </c>
      <c r="F93" s="82" t="s">
        <v>136</v>
      </c>
      <c r="H93" s="116">
        <v>1.46</v>
      </c>
      <c r="I93" s="117"/>
      <c r="L93" s="80"/>
      <c r="M93" s="83"/>
      <c r="N93" s="84"/>
      <c r="O93" s="84"/>
      <c r="P93" s="84"/>
      <c r="Q93" s="84"/>
      <c r="R93" s="84"/>
      <c r="S93" s="84"/>
      <c r="T93" s="85"/>
      <c r="AT93" s="81" t="s">
        <v>52</v>
      </c>
      <c r="AU93" s="81" t="s">
        <v>19</v>
      </c>
      <c r="AV93" s="7" t="s">
        <v>19</v>
      </c>
      <c r="AW93" s="7" t="s">
        <v>9</v>
      </c>
      <c r="AX93" s="7" t="s">
        <v>17</v>
      </c>
      <c r="AY93" s="81" t="s">
        <v>47</v>
      </c>
    </row>
    <row r="94" spans="2:51" s="8" customFormat="1" ht="12">
      <c r="B94" s="86"/>
      <c r="D94" s="74" t="s">
        <v>52</v>
      </c>
      <c r="E94" s="87" t="s">
        <v>0</v>
      </c>
      <c r="F94" s="88" t="s">
        <v>54</v>
      </c>
      <c r="H94" s="118">
        <v>52.78</v>
      </c>
      <c r="I94" s="119"/>
      <c r="L94" s="86"/>
      <c r="M94" s="89"/>
      <c r="N94" s="90"/>
      <c r="O94" s="90"/>
      <c r="P94" s="90"/>
      <c r="Q94" s="90"/>
      <c r="R94" s="90"/>
      <c r="S94" s="90"/>
      <c r="T94" s="91"/>
      <c r="AT94" s="87" t="s">
        <v>52</v>
      </c>
      <c r="AU94" s="87" t="s">
        <v>19</v>
      </c>
      <c r="AV94" s="8" t="s">
        <v>51</v>
      </c>
      <c r="AW94" s="8" t="s">
        <v>9</v>
      </c>
      <c r="AX94" s="8" t="s">
        <v>18</v>
      </c>
      <c r="AY94" s="87" t="s">
        <v>47</v>
      </c>
    </row>
    <row r="95" spans="2:65" s="1" customFormat="1" ht="24" customHeight="1">
      <c r="B95" s="61"/>
      <c r="C95" s="62" t="s">
        <v>137</v>
      </c>
      <c r="D95" s="62" t="s">
        <v>49</v>
      </c>
      <c r="E95" s="63" t="s">
        <v>138</v>
      </c>
      <c r="F95" s="64" t="s">
        <v>139</v>
      </c>
      <c r="G95" s="65" t="s">
        <v>93</v>
      </c>
      <c r="H95" s="112">
        <v>52.78</v>
      </c>
      <c r="I95" s="113">
        <v>0</v>
      </c>
      <c r="J95" s="66">
        <f>ROUND(I95*H95,2)</f>
        <v>0</v>
      </c>
      <c r="K95" s="64" t="s">
        <v>57</v>
      </c>
      <c r="L95" s="15"/>
      <c r="M95" s="67" t="s">
        <v>0</v>
      </c>
      <c r="N95" s="68" t="s">
        <v>12</v>
      </c>
      <c r="O95" s="69">
        <v>0.339</v>
      </c>
      <c r="P95" s="69">
        <f>O95*H95</f>
        <v>17.89242</v>
      </c>
      <c r="Q95" s="69">
        <v>0</v>
      </c>
      <c r="R95" s="69">
        <f>Q95*H95</f>
        <v>0</v>
      </c>
      <c r="S95" s="69">
        <v>0</v>
      </c>
      <c r="T95" s="70">
        <f>S95*H95</f>
        <v>0</v>
      </c>
      <c r="AR95" s="71" t="s">
        <v>51</v>
      </c>
      <c r="AT95" s="71" t="s">
        <v>49</v>
      </c>
      <c r="AU95" s="71" t="s">
        <v>19</v>
      </c>
      <c r="AY95" s="10" t="s">
        <v>47</v>
      </c>
      <c r="BE95" s="72">
        <f>IF(N95="základní",J95,0)</f>
        <v>0</v>
      </c>
      <c r="BF95" s="72">
        <f>IF(N95="snížená",J95,0)</f>
        <v>0</v>
      </c>
      <c r="BG95" s="72">
        <f>IF(N95="zákl. přenesená",J95,0)</f>
        <v>0</v>
      </c>
      <c r="BH95" s="72">
        <f>IF(N95="sníž. přenesená",J95,0)</f>
        <v>0</v>
      </c>
      <c r="BI95" s="72">
        <f>IF(N95="nulová",J95,0)</f>
        <v>0</v>
      </c>
      <c r="BJ95" s="10" t="s">
        <v>18</v>
      </c>
      <c r="BK95" s="72">
        <f>ROUND(I95*H95,2)</f>
        <v>0</v>
      </c>
      <c r="BL95" s="10" t="s">
        <v>51</v>
      </c>
      <c r="BM95" s="71" t="s">
        <v>140</v>
      </c>
    </row>
    <row r="96" spans="2:65" s="1" customFormat="1" ht="24" customHeight="1">
      <c r="B96" s="61"/>
      <c r="C96" s="62" t="s">
        <v>141</v>
      </c>
      <c r="D96" s="62" t="s">
        <v>49</v>
      </c>
      <c r="E96" s="63" t="s">
        <v>142</v>
      </c>
      <c r="F96" s="64" t="s">
        <v>143</v>
      </c>
      <c r="G96" s="65" t="s">
        <v>104</v>
      </c>
      <c r="H96" s="112">
        <v>1.303</v>
      </c>
      <c r="I96" s="113">
        <v>0</v>
      </c>
      <c r="J96" s="66">
        <f>ROUND(I96*H96,2)</f>
        <v>0</v>
      </c>
      <c r="K96" s="64" t="s">
        <v>57</v>
      </c>
      <c r="L96" s="15"/>
      <c r="M96" s="67" t="s">
        <v>0</v>
      </c>
      <c r="N96" s="68" t="s">
        <v>12</v>
      </c>
      <c r="O96" s="69">
        <v>45.358</v>
      </c>
      <c r="P96" s="69">
        <f>O96*H96</f>
        <v>59.101473999999996</v>
      </c>
      <c r="Q96" s="69">
        <v>1.04711</v>
      </c>
      <c r="R96" s="69">
        <f>Q96*H96</f>
        <v>1.3643843299999998</v>
      </c>
      <c r="S96" s="69">
        <v>0</v>
      </c>
      <c r="T96" s="70">
        <f>S96*H96</f>
        <v>0</v>
      </c>
      <c r="AR96" s="71" t="s">
        <v>51</v>
      </c>
      <c r="AT96" s="71" t="s">
        <v>49</v>
      </c>
      <c r="AU96" s="71" t="s">
        <v>19</v>
      </c>
      <c r="AY96" s="10" t="s">
        <v>47</v>
      </c>
      <c r="BE96" s="72">
        <f>IF(N96="základní",J96,0)</f>
        <v>0</v>
      </c>
      <c r="BF96" s="72">
        <f>IF(N96="snížená",J96,0)</f>
        <v>0</v>
      </c>
      <c r="BG96" s="72">
        <f>IF(N96="zákl. přenesená",J96,0)</f>
        <v>0</v>
      </c>
      <c r="BH96" s="72">
        <f>IF(N96="sníž. přenesená",J96,0)</f>
        <v>0</v>
      </c>
      <c r="BI96" s="72">
        <f>IF(N96="nulová",J96,0)</f>
        <v>0</v>
      </c>
      <c r="BJ96" s="10" t="s">
        <v>18</v>
      </c>
      <c r="BK96" s="72">
        <f>ROUND(I96*H96,2)</f>
        <v>0</v>
      </c>
      <c r="BL96" s="10" t="s">
        <v>51</v>
      </c>
      <c r="BM96" s="71" t="s">
        <v>144</v>
      </c>
    </row>
    <row r="97" spans="2:51" s="6" customFormat="1" ht="12">
      <c r="B97" s="73"/>
      <c r="D97" s="74" t="s">
        <v>52</v>
      </c>
      <c r="E97" s="75" t="s">
        <v>0</v>
      </c>
      <c r="F97" s="76" t="s">
        <v>145</v>
      </c>
      <c r="H97" s="114" t="s">
        <v>0</v>
      </c>
      <c r="I97" s="115"/>
      <c r="L97" s="73"/>
      <c r="M97" s="77"/>
      <c r="N97" s="78"/>
      <c r="O97" s="78"/>
      <c r="P97" s="78"/>
      <c r="Q97" s="78"/>
      <c r="R97" s="78"/>
      <c r="S97" s="78"/>
      <c r="T97" s="79"/>
      <c r="AT97" s="75" t="s">
        <v>52</v>
      </c>
      <c r="AU97" s="75" t="s">
        <v>19</v>
      </c>
      <c r="AV97" s="6" t="s">
        <v>18</v>
      </c>
      <c r="AW97" s="6" t="s">
        <v>9</v>
      </c>
      <c r="AX97" s="6" t="s">
        <v>17</v>
      </c>
      <c r="AY97" s="75" t="s">
        <v>47</v>
      </c>
    </row>
    <row r="98" spans="2:51" s="7" customFormat="1" ht="12">
      <c r="B98" s="80"/>
      <c r="D98" s="74" t="s">
        <v>52</v>
      </c>
      <c r="E98" s="81" t="s">
        <v>0</v>
      </c>
      <c r="F98" s="82" t="s">
        <v>146</v>
      </c>
      <c r="H98" s="116">
        <v>0.887</v>
      </c>
      <c r="I98" s="117"/>
      <c r="L98" s="80"/>
      <c r="M98" s="83"/>
      <c r="N98" s="84"/>
      <c r="O98" s="84"/>
      <c r="P98" s="84"/>
      <c r="Q98" s="84"/>
      <c r="R98" s="84"/>
      <c r="S98" s="84"/>
      <c r="T98" s="85"/>
      <c r="AT98" s="81" t="s">
        <v>52</v>
      </c>
      <c r="AU98" s="81" t="s">
        <v>19</v>
      </c>
      <c r="AV98" s="7" t="s">
        <v>19</v>
      </c>
      <c r="AW98" s="7" t="s">
        <v>9</v>
      </c>
      <c r="AX98" s="7" t="s">
        <v>17</v>
      </c>
      <c r="AY98" s="81" t="s">
        <v>47</v>
      </c>
    </row>
    <row r="99" spans="2:51" s="7" customFormat="1" ht="12">
      <c r="B99" s="80"/>
      <c r="D99" s="74" t="s">
        <v>52</v>
      </c>
      <c r="E99" s="81" t="s">
        <v>0</v>
      </c>
      <c r="F99" s="82" t="s">
        <v>147</v>
      </c>
      <c r="H99" s="116">
        <v>0.416</v>
      </c>
      <c r="I99" s="117"/>
      <c r="L99" s="80"/>
      <c r="M99" s="83"/>
      <c r="N99" s="84"/>
      <c r="O99" s="84"/>
      <c r="P99" s="84"/>
      <c r="Q99" s="84"/>
      <c r="R99" s="84"/>
      <c r="S99" s="84"/>
      <c r="T99" s="85"/>
      <c r="AT99" s="81" t="s">
        <v>52</v>
      </c>
      <c r="AU99" s="81" t="s">
        <v>19</v>
      </c>
      <c r="AV99" s="7" t="s">
        <v>19</v>
      </c>
      <c r="AW99" s="7" t="s">
        <v>9</v>
      </c>
      <c r="AX99" s="7" t="s">
        <v>17</v>
      </c>
      <c r="AY99" s="81" t="s">
        <v>47</v>
      </c>
    </row>
    <row r="100" spans="2:51" s="8" customFormat="1" ht="12">
      <c r="B100" s="86"/>
      <c r="D100" s="74" t="s">
        <v>52</v>
      </c>
      <c r="E100" s="87" t="s">
        <v>0</v>
      </c>
      <c r="F100" s="88" t="s">
        <v>54</v>
      </c>
      <c r="H100" s="118">
        <v>1.303</v>
      </c>
      <c r="I100" s="119"/>
      <c r="L100" s="86"/>
      <c r="M100" s="89"/>
      <c r="N100" s="90"/>
      <c r="O100" s="90"/>
      <c r="P100" s="90"/>
      <c r="Q100" s="90"/>
      <c r="R100" s="90"/>
      <c r="S100" s="90"/>
      <c r="T100" s="91"/>
      <c r="AT100" s="87" t="s">
        <v>52</v>
      </c>
      <c r="AU100" s="87" t="s">
        <v>19</v>
      </c>
      <c r="AV100" s="8" t="s">
        <v>51</v>
      </c>
      <c r="AW100" s="8" t="s">
        <v>9</v>
      </c>
      <c r="AX100" s="8" t="s">
        <v>18</v>
      </c>
      <c r="AY100" s="87" t="s">
        <v>47</v>
      </c>
    </row>
    <row r="101" spans="2:63" s="5" customFormat="1" ht="22.7" customHeight="1">
      <c r="B101" s="49"/>
      <c r="D101" s="50" t="s">
        <v>16</v>
      </c>
      <c r="E101" s="59" t="s">
        <v>71</v>
      </c>
      <c r="F101" s="59" t="s">
        <v>148</v>
      </c>
      <c r="H101" s="122"/>
      <c r="I101" s="122"/>
      <c r="J101" s="60">
        <v>0</v>
      </c>
      <c r="L101" s="49"/>
      <c r="M101" s="53"/>
      <c r="N101" s="54"/>
      <c r="O101" s="54"/>
      <c r="P101" s="55">
        <f>SUM(P102:P103)</f>
        <v>8.596205999999999</v>
      </c>
      <c r="Q101" s="54"/>
      <c r="R101" s="55">
        <f>SUM(R102:R103)</f>
        <v>85.76476434</v>
      </c>
      <c r="S101" s="54"/>
      <c r="T101" s="56">
        <f>SUM(T102:T103)</f>
        <v>0</v>
      </c>
      <c r="AR101" s="50" t="s">
        <v>18</v>
      </c>
      <c r="AT101" s="57" t="s">
        <v>16</v>
      </c>
      <c r="AU101" s="57" t="s">
        <v>18</v>
      </c>
      <c r="AY101" s="50" t="s">
        <v>47</v>
      </c>
      <c r="BK101" s="58">
        <f>SUM(BK102:BK103)</f>
        <v>0</v>
      </c>
    </row>
    <row r="102" spans="2:65" s="1" customFormat="1" ht="24" customHeight="1">
      <c r="B102" s="61"/>
      <c r="C102" s="62" t="s">
        <v>149</v>
      </c>
      <c r="D102" s="62" t="s">
        <v>49</v>
      </c>
      <c r="E102" s="63" t="s">
        <v>150</v>
      </c>
      <c r="F102" s="64" t="s">
        <v>151</v>
      </c>
      <c r="G102" s="65" t="s">
        <v>93</v>
      </c>
      <c r="H102" s="112">
        <v>230.721</v>
      </c>
      <c r="I102" s="113">
        <v>0</v>
      </c>
      <c r="J102" s="66">
        <f>ROUND(I102*H102,2)</f>
        <v>0</v>
      </c>
      <c r="K102" s="64" t="s">
        <v>57</v>
      </c>
      <c r="L102" s="15"/>
      <c r="M102" s="67" t="s">
        <v>0</v>
      </c>
      <c r="N102" s="68" t="s">
        <v>12</v>
      </c>
      <c r="O102" s="69">
        <v>0.027</v>
      </c>
      <c r="P102" s="69">
        <f>O102*H102</f>
        <v>6.229467</v>
      </c>
      <c r="Q102" s="69">
        <v>0.22616</v>
      </c>
      <c r="R102" s="69">
        <f>Q102*H102</f>
        <v>52.179861360000004</v>
      </c>
      <c r="S102" s="69">
        <v>0</v>
      </c>
      <c r="T102" s="70">
        <f>S102*H102</f>
        <v>0</v>
      </c>
      <c r="AR102" s="71" t="s">
        <v>51</v>
      </c>
      <c r="AT102" s="71" t="s">
        <v>49</v>
      </c>
      <c r="AU102" s="71" t="s">
        <v>19</v>
      </c>
      <c r="AY102" s="10" t="s">
        <v>47</v>
      </c>
      <c r="BE102" s="72">
        <f>IF(N102="základní",J102,0)</f>
        <v>0</v>
      </c>
      <c r="BF102" s="72">
        <f>IF(N102="snížená",J102,0)</f>
        <v>0</v>
      </c>
      <c r="BG102" s="72">
        <f>IF(N102="zákl. přenesená",J102,0)</f>
        <v>0</v>
      </c>
      <c r="BH102" s="72">
        <f>IF(N102="sníž. přenesená",J102,0)</f>
        <v>0</v>
      </c>
      <c r="BI102" s="72">
        <f>IF(N102="nulová",J102,0)</f>
        <v>0</v>
      </c>
      <c r="BJ102" s="10" t="s">
        <v>18</v>
      </c>
      <c r="BK102" s="72">
        <f>ROUND(I102*H102,2)</f>
        <v>0</v>
      </c>
      <c r="BL102" s="10" t="s">
        <v>51</v>
      </c>
      <c r="BM102" s="71" t="s">
        <v>152</v>
      </c>
    </row>
    <row r="103" spans="2:65" s="1" customFormat="1" ht="24" customHeight="1">
      <c r="B103" s="61"/>
      <c r="C103" s="62" t="s">
        <v>153</v>
      </c>
      <c r="D103" s="62" t="s">
        <v>49</v>
      </c>
      <c r="E103" s="63" t="s">
        <v>154</v>
      </c>
      <c r="F103" s="64" t="s">
        <v>155</v>
      </c>
      <c r="G103" s="65" t="s">
        <v>93</v>
      </c>
      <c r="H103" s="112">
        <v>87.657</v>
      </c>
      <c r="I103" s="113">
        <v>0</v>
      </c>
      <c r="J103" s="66">
        <f>ROUND(I103*H103,2)</f>
        <v>0</v>
      </c>
      <c r="K103" s="64" t="s">
        <v>57</v>
      </c>
      <c r="L103" s="15"/>
      <c r="M103" s="67" t="s">
        <v>0</v>
      </c>
      <c r="N103" s="68" t="s">
        <v>12</v>
      </c>
      <c r="O103" s="69">
        <v>0.027</v>
      </c>
      <c r="P103" s="69">
        <f>O103*H103</f>
        <v>2.366739</v>
      </c>
      <c r="Q103" s="69">
        <v>0.38314</v>
      </c>
      <c r="R103" s="69">
        <f>Q103*H103</f>
        <v>33.584902979999995</v>
      </c>
      <c r="S103" s="69">
        <v>0</v>
      </c>
      <c r="T103" s="70">
        <f>S103*H103</f>
        <v>0</v>
      </c>
      <c r="AR103" s="71" t="s">
        <v>51</v>
      </c>
      <c r="AT103" s="71" t="s">
        <v>49</v>
      </c>
      <c r="AU103" s="71" t="s">
        <v>19</v>
      </c>
      <c r="AY103" s="10" t="s">
        <v>47</v>
      </c>
      <c r="BE103" s="72">
        <f>IF(N103="základní",J103,0)</f>
        <v>0</v>
      </c>
      <c r="BF103" s="72">
        <f>IF(N103="snížená",J103,0)</f>
        <v>0</v>
      </c>
      <c r="BG103" s="72">
        <f>IF(N103="zákl. přenesená",J103,0)</f>
        <v>0</v>
      </c>
      <c r="BH103" s="72">
        <f>IF(N103="sníž. přenesená",J103,0)</f>
        <v>0</v>
      </c>
      <c r="BI103" s="72">
        <f>IF(N103="nulová",J103,0)</f>
        <v>0</v>
      </c>
      <c r="BJ103" s="10" t="s">
        <v>18</v>
      </c>
      <c r="BK103" s="72">
        <f>ROUND(I103*H103,2)</f>
        <v>0</v>
      </c>
      <c r="BL103" s="10" t="s">
        <v>51</v>
      </c>
      <c r="BM103" s="71" t="s">
        <v>156</v>
      </c>
    </row>
    <row r="104" spans="2:63" s="5" customFormat="1" ht="22.7" customHeight="1">
      <c r="B104" s="49"/>
      <c r="D104" s="50" t="s">
        <v>16</v>
      </c>
      <c r="E104" s="59" t="s">
        <v>160</v>
      </c>
      <c r="F104" s="59" t="s">
        <v>161</v>
      </c>
      <c r="H104" s="122"/>
      <c r="I104" s="122"/>
      <c r="J104" s="60">
        <v>0</v>
      </c>
      <c r="L104" s="49"/>
      <c r="M104" s="53"/>
      <c r="N104" s="54"/>
      <c r="O104" s="54"/>
      <c r="P104" s="55">
        <f>P105</f>
        <v>61.6077</v>
      </c>
      <c r="Q104" s="54"/>
      <c r="R104" s="55">
        <f>R105</f>
        <v>0</v>
      </c>
      <c r="S104" s="54"/>
      <c r="T104" s="56">
        <f>T105</f>
        <v>0</v>
      </c>
      <c r="AR104" s="50" t="s">
        <v>18</v>
      </c>
      <c r="AT104" s="57" t="s">
        <v>16</v>
      </c>
      <c r="AU104" s="57" t="s">
        <v>18</v>
      </c>
      <c r="AY104" s="50" t="s">
        <v>47</v>
      </c>
      <c r="BK104" s="58">
        <f>BK105</f>
        <v>0</v>
      </c>
    </row>
    <row r="105" spans="2:65" s="1" customFormat="1" ht="24" customHeight="1">
      <c r="B105" s="61"/>
      <c r="C105" s="62" t="s">
        <v>162</v>
      </c>
      <c r="D105" s="62" t="s">
        <v>49</v>
      </c>
      <c r="E105" s="63" t="s">
        <v>163</v>
      </c>
      <c r="F105" s="64" t="s">
        <v>164</v>
      </c>
      <c r="G105" s="65" t="s">
        <v>104</v>
      </c>
      <c r="H105" s="112">
        <v>48.51</v>
      </c>
      <c r="I105" s="113">
        <v>0</v>
      </c>
      <c r="J105" s="66">
        <f>ROUND(I105*H105,2)</f>
        <v>0</v>
      </c>
      <c r="K105" s="64" t="s">
        <v>57</v>
      </c>
      <c r="L105" s="15"/>
      <c r="M105" s="67" t="s">
        <v>0</v>
      </c>
      <c r="N105" s="68" t="s">
        <v>12</v>
      </c>
      <c r="O105" s="69">
        <v>1.27</v>
      </c>
      <c r="P105" s="69">
        <f>O105*H105</f>
        <v>61.6077</v>
      </c>
      <c r="Q105" s="69">
        <v>0</v>
      </c>
      <c r="R105" s="69">
        <f>Q105*H105</f>
        <v>0</v>
      </c>
      <c r="S105" s="69">
        <v>0</v>
      </c>
      <c r="T105" s="70">
        <f>S105*H105</f>
        <v>0</v>
      </c>
      <c r="AR105" s="71" t="s">
        <v>51</v>
      </c>
      <c r="AT105" s="71" t="s">
        <v>49</v>
      </c>
      <c r="AU105" s="71" t="s">
        <v>19</v>
      </c>
      <c r="AY105" s="10" t="s">
        <v>47</v>
      </c>
      <c r="BE105" s="72">
        <f>IF(N105="základní",J105,0)</f>
        <v>0</v>
      </c>
      <c r="BF105" s="72">
        <f>IF(N105="snížená",J105,0)</f>
        <v>0</v>
      </c>
      <c r="BG105" s="72">
        <f>IF(N105="zákl. přenesená",J105,0)</f>
        <v>0</v>
      </c>
      <c r="BH105" s="72">
        <f>IF(N105="sníž. přenesená",J105,0)</f>
        <v>0</v>
      </c>
      <c r="BI105" s="72">
        <f>IF(N105="nulová",J105,0)</f>
        <v>0</v>
      </c>
      <c r="BJ105" s="10" t="s">
        <v>18</v>
      </c>
      <c r="BK105" s="72">
        <f>ROUND(I105*H105,2)</f>
        <v>0</v>
      </c>
      <c r="BL105" s="10" t="s">
        <v>51</v>
      </c>
      <c r="BM105" s="71" t="s">
        <v>165</v>
      </c>
    </row>
    <row r="106" spans="2:63" s="5" customFormat="1" ht="26.1" customHeight="1">
      <c r="B106" s="49"/>
      <c r="D106" s="50" t="s">
        <v>16</v>
      </c>
      <c r="E106" s="51" t="s">
        <v>166</v>
      </c>
      <c r="F106" s="51" t="s">
        <v>167</v>
      </c>
      <c r="H106" s="122"/>
      <c r="I106" s="122"/>
      <c r="J106" s="52">
        <v>0</v>
      </c>
      <c r="L106" s="49"/>
      <c r="M106" s="53"/>
      <c r="N106" s="54"/>
      <c r="O106" s="54"/>
      <c r="P106" s="55">
        <f>P107</f>
        <v>2.714351</v>
      </c>
      <c r="Q106" s="54"/>
      <c r="R106" s="55">
        <f>R107</f>
        <v>0.01902864</v>
      </c>
      <c r="S106" s="54"/>
      <c r="T106" s="56">
        <f>T107</f>
        <v>0</v>
      </c>
      <c r="AR106" s="50" t="s">
        <v>19</v>
      </c>
      <c r="AT106" s="57" t="s">
        <v>16</v>
      </c>
      <c r="AU106" s="57" t="s">
        <v>17</v>
      </c>
      <c r="AY106" s="50" t="s">
        <v>47</v>
      </c>
      <c r="BK106" s="58">
        <f>BK107+BK116</f>
        <v>0</v>
      </c>
    </row>
    <row r="107" spans="2:63" s="5" customFormat="1" ht="22.7" customHeight="1">
      <c r="B107" s="49"/>
      <c r="D107" s="50" t="s">
        <v>16</v>
      </c>
      <c r="E107" s="59" t="s">
        <v>168</v>
      </c>
      <c r="F107" s="59" t="s">
        <v>169</v>
      </c>
      <c r="H107" s="122"/>
      <c r="I107" s="122"/>
      <c r="J107" s="60">
        <v>0</v>
      </c>
      <c r="L107" s="49"/>
      <c r="M107" s="53"/>
      <c r="N107" s="54"/>
      <c r="O107" s="54"/>
      <c r="P107" s="55">
        <f>SUM(P108:P115)</f>
        <v>2.714351</v>
      </c>
      <c r="Q107" s="54"/>
      <c r="R107" s="55">
        <f>SUM(R108:R115)</f>
        <v>0.01902864</v>
      </c>
      <c r="S107" s="54"/>
      <c r="T107" s="56">
        <f>SUM(T108:T115)</f>
        <v>0</v>
      </c>
      <c r="AR107" s="50" t="s">
        <v>19</v>
      </c>
      <c r="AT107" s="57" t="s">
        <v>16</v>
      </c>
      <c r="AU107" s="57" t="s">
        <v>18</v>
      </c>
      <c r="AY107" s="50" t="s">
        <v>47</v>
      </c>
      <c r="BK107" s="58">
        <f>SUM(BK108:BK115)</f>
        <v>0</v>
      </c>
    </row>
    <row r="108" spans="2:65" s="1" customFormat="1" ht="24" customHeight="1">
      <c r="B108" s="61"/>
      <c r="C108" s="62" t="s">
        <v>170</v>
      </c>
      <c r="D108" s="62" t="s">
        <v>49</v>
      </c>
      <c r="E108" s="63" t="s">
        <v>171</v>
      </c>
      <c r="F108" s="64" t="s">
        <v>172</v>
      </c>
      <c r="G108" s="65" t="s">
        <v>93</v>
      </c>
      <c r="H108" s="112">
        <v>27.983</v>
      </c>
      <c r="I108" s="113">
        <v>0</v>
      </c>
      <c r="J108" s="66">
        <v>0</v>
      </c>
      <c r="K108" s="64" t="s">
        <v>57</v>
      </c>
      <c r="L108" s="15"/>
      <c r="M108" s="67" t="s">
        <v>0</v>
      </c>
      <c r="N108" s="68" t="s">
        <v>12</v>
      </c>
      <c r="O108" s="69">
        <v>0.097</v>
      </c>
      <c r="P108" s="69">
        <f>O108*H108</f>
        <v>2.714351</v>
      </c>
      <c r="Q108" s="69">
        <v>8E-05</v>
      </c>
      <c r="R108" s="69">
        <f>Q108*H108</f>
        <v>0.00223864</v>
      </c>
      <c r="S108" s="69">
        <v>0</v>
      </c>
      <c r="T108" s="70">
        <f>S108*H108</f>
        <v>0</v>
      </c>
      <c r="AR108" s="71" t="s">
        <v>137</v>
      </c>
      <c r="AT108" s="71" t="s">
        <v>49</v>
      </c>
      <c r="AU108" s="71" t="s">
        <v>19</v>
      </c>
      <c r="AY108" s="10" t="s">
        <v>47</v>
      </c>
      <c r="BE108" s="72">
        <f>IF(N108="základní",J108,0)</f>
        <v>0</v>
      </c>
      <c r="BF108" s="72">
        <f>IF(N108="snížená",J108,0)</f>
        <v>0</v>
      </c>
      <c r="BG108" s="72">
        <f>IF(N108="zákl. přenesená",J108,0)</f>
        <v>0</v>
      </c>
      <c r="BH108" s="72">
        <f>IF(N108="sníž. přenesená",J108,0)</f>
        <v>0</v>
      </c>
      <c r="BI108" s="72">
        <f>IF(N108="nulová",J108,0)</f>
        <v>0</v>
      </c>
      <c r="BJ108" s="10" t="s">
        <v>18</v>
      </c>
      <c r="BK108" s="72">
        <f>ROUND(I108*H108,2)</f>
        <v>0</v>
      </c>
      <c r="BL108" s="10" t="s">
        <v>137</v>
      </c>
      <c r="BM108" s="71" t="s">
        <v>173</v>
      </c>
    </row>
    <row r="109" spans="2:51" s="6" customFormat="1" ht="12">
      <c r="B109" s="73"/>
      <c r="D109" s="74" t="s">
        <v>52</v>
      </c>
      <c r="E109" s="75" t="s">
        <v>0</v>
      </c>
      <c r="F109" s="76" t="s">
        <v>53</v>
      </c>
      <c r="H109" s="114" t="s">
        <v>0</v>
      </c>
      <c r="I109" s="115"/>
      <c r="L109" s="73"/>
      <c r="M109" s="77"/>
      <c r="N109" s="78"/>
      <c r="O109" s="78"/>
      <c r="P109" s="78"/>
      <c r="Q109" s="78"/>
      <c r="R109" s="78"/>
      <c r="S109" s="78"/>
      <c r="T109" s="79"/>
      <c r="AT109" s="75" t="s">
        <v>52</v>
      </c>
      <c r="AU109" s="75" t="s">
        <v>19</v>
      </c>
      <c r="AV109" s="6" t="s">
        <v>18</v>
      </c>
      <c r="AW109" s="6" t="s">
        <v>9</v>
      </c>
      <c r="AX109" s="6" t="s">
        <v>17</v>
      </c>
      <c r="AY109" s="75" t="s">
        <v>47</v>
      </c>
    </row>
    <row r="110" spans="2:51" s="7" customFormat="1" ht="12">
      <c r="B110" s="80"/>
      <c r="D110" s="74" t="s">
        <v>52</v>
      </c>
      <c r="E110" s="81" t="s">
        <v>0</v>
      </c>
      <c r="F110" s="82" t="s">
        <v>174</v>
      </c>
      <c r="H110" s="116">
        <v>16.783</v>
      </c>
      <c r="I110" s="117"/>
      <c r="L110" s="80"/>
      <c r="M110" s="83"/>
      <c r="N110" s="84"/>
      <c r="O110" s="84"/>
      <c r="P110" s="84"/>
      <c r="Q110" s="84"/>
      <c r="R110" s="84"/>
      <c r="S110" s="84"/>
      <c r="T110" s="85"/>
      <c r="AT110" s="81" t="s">
        <v>52</v>
      </c>
      <c r="AU110" s="81" t="s">
        <v>19</v>
      </c>
      <c r="AV110" s="7" t="s">
        <v>19</v>
      </c>
      <c r="AW110" s="7" t="s">
        <v>9</v>
      </c>
      <c r="AX110" s="7" t="s">
        <v>17</v>
      </c>
      <c r="AY110" s="81" t="s">
        <v>47</v>
      </c>
    </row>
    <row r="111" spans="2:51" s="7" customFormat="1" ht="12">
      <c r="B111" s="80"/>
      <c r="D111" s="74" t="s">
        <v>52</v>
      </c>
      <c r="E111" s="81" t="s">
        <v>0</v>
      </c>
      <c r="F111" s="82" t="s">
        <v>175</v>
      </c>
      <c r="H111" s="116">
        <v>11.2</v>
      </c>
      <c r="I111" s="117"/>
      <c r="L111" s="80"/>
      <c r="M111" s="83"/>
      <c r="N111" s="84"/>
      <c r="O111" s="84"/>
      <c r="P111" s="84"/>
      <c r="Q111" s="84"/>
      <c r="R111" s="84"/>
      <c r="S111" s="84"/>
      <c r="T111" s="85"/>
      <c r="AT111" s="81" t="s">
        <v>52</v>
      </c>
      <c r="AU111" s="81" t="s">
        <v>19</v>
      </c>
      <c r="AV111" s="7" t="s">
        <v>19</v>
      </c>
      <c r="AW111" s="7" t="s">
        <v>9</v>
      </c>
      <c r="AX111" s="7" t="s">
        <v>17</v>
      </c>
      <c r="AY111" s="81" t="s">
        <v>47</v>
      </c>
    </row>
    <row r="112" spans="2:51" s="8" customFormat="1" ht="12">
      <c r="B112" s="86"/>
      <c r="D112" s="74" t="s">
        <v>52</v>
      </c>
      <c r="E112" s="87" t="s">
        <v>0</v>
      </c>
      <c r="F112" s="88" t="s">
        <v>54</v>
      </c>
      <c r="H112" s="118">
        <v>27.983</v>
      </c>
      <c r="I112" s="119"/>
      <c r="L112" s="86"/>
      <c r="M112" s="89"/>
      <c r="N112" s="90"/>
      <c r="O112" s="90"/>
      <c r="P112" s="90"/>
      <c r="Q112" s="90"/>
      <c r="R112" s="90"/>
      <c r="S112" s="90"/>
      <c r="T112" s="91"/>
      <c r="AT112" s="87" t="s">
        <v>52</v>
      </c>
      <c r="AU112" s="87" t="s">
        <v>19</v>
      </c>
      <c r="AV112" s="8" t="s">
        <v>51</v>
      </c>
      <c r="AW112" s="8" t="s">
        <v>9</v>
      </c>
      <c r="AX112" s="8" t="s">
        <v>18</v>
      </c>
      <c r="AY112" s="87" t="s">
        <v>47</v>
      </c>
    </row>
    <row r="113" spans="2:65" s="1" customFormat="1" ht="24" customHeight="1">
      <c r="B113" s="61"/>
      <c r="C113" s="98" t="s">
        <v>176</v>
      </c>
      <c r="D113" s="98" t="s">
        <v>157</v>
      </c>
      <c r="E113" s="99" t="s">
        <v>177</v>
      </c>
      <c r="F113" s="100" t="s">
        <v>178</v>
      </c>
      <c r="G113" s="101" t="s">
        <v>93</v>
      </c>
      <c r="H113" s="123">
        <v>33.58</v>
      </c>
      <c r="I113" s="124">
        <v>0</v>
      </c>
      <c r="J113" s="102">
        <f>ROUND(I113*H113,2)</f>
        <v>0</v>
      </c>
      <c r="K113" s="100" t="s">
        <v>57</v>
      </c>
      <c r="L113" s="103"/>
      <c r="M113" s="104" t="s">
        <v>0</v>
      </c>
      <c r="N113" s="105" t="s">
        <v>12</v>
      </c>
      <c r="O113" s="69">
        <v>0</v>
      </c>
      <c r="P113" s="69">
        <f>O113*H113</f>
        <v>0</v>
      </c>
      <c r="Q113" s="69">
        <v>0.0005</v>
      </c>
      <c r="R113" s="69">
        <f>Q113*H113</f>
        <v>0.01679</v>
      </c>
      <c r="S113" s="69">
        <v>0</v>
      </c>
      <c r="T113" s="70">
        <f>S113*H113</f>
        <v>0</v>
      </c>
      <c r="AR113" s="71" t="s">
        <v>159</v>
      </c>
      <c r="AT113" s="71" t="s">
        <v>157</v>
      </c>
      <c r="AU113" s="71" t="s">
        <v>19</v>
      </c>
      <c r="AY113" s="10" t="s">
        <v>47</v>
      </c>
      <c r="BE113" s="72">
        <f>IF(N113="základní",J113,0)</f>
        <v>0</v>
      </c>
      <c r="BF113" s="72">
        <f>IF(N113="snížená",J113,0)</f>
        <v>0</v>
      </c>
      <c r="BG113" s="72">
        <f>IF(N113="zákl. přenesená",J113,0)</f>
        <v>0</v>
      </c>
      <c r="BH113" s="72">
        <f>IF(N113="sníž. přenesená",J113,0)</f>
        <v>0</v>
      </c>
      <c r="BI113" s="72">
        <f>IF(N113="nulová",J113,0)</f>
        <v>0</v>
      </c>
      <c r="BJ113" s="10" t="s">
        <v>18</v>
      </c>
      <c r="BK113" s="72">
        <f>ROUND(I113*H113,2)</f>
        <v>0</v>
      </c>
      <c r="BL113" s="10" t="s">
        <v>137</v>
      </c>
      <c r="BM113" s="71" t="s">
        <v>179</v>
      </c>
    </row>
    <row r="114" spans="2:51" s="7" customFormat="1" ht="12">
      <c r="B114" s="80"/>
      <c r="D114" s="74" t="s">
        <v>52</v>
      </c>
      <c r="F114" s="82" t="s">
        <v>180</v>
      </c>
      <c r="H114" s="116">
        <v>33.58</v>
      </c>
      <c r="I114" s="117"/>
      <c r="L114" s="80"/>
      <c r="M114" s="83"/>
      <c r="N114" s="84"/>
      <c r="O114" s="84"/>
      <c r="P114" s="84"/>
      <c r="Q114" s="84"/>
      <c r="R114" s="84"/>
      <c r="S114" s="84"/>
      <c r="T114" s="85"/>
      <c r="AT114" s="81" t="s">
        <v>52</v>
      </c>
      <c r="AU114" s="81" t="s">
        <v>19</v>
      </c>
      <c r="AV114" s="7" t="s">
        <v>19</v>
      </c>
      <c r="AW114" s="7" t="s">
        <v>1</v>
      </c>
      <c r="AX114" s="7" t="s">
        <v>18</v>
      </c>
      <c r="AY114" s="81" t="s">
        <v>47</v>
      </c>
    </row>
    <row r="115" spans="2:65" s="1" customFormat="1" ht="24" customHeight="1">
      <c r="B115" s="61"/>
      <c r="C115" s="62" t="s">
        <v>181</v>
      </c>
      <c r="D115" s="62" t="s">
        <v>49</v>
      </c>
      <c r="E115" s="63" t="s">
        <v>182</v>
      </c>
      <c r="F115" s="64" t="s">
        <v>183</v>
      </c>
      <c r="G115" s="65" t="s">
        <v>184</v>
      </c>
      <c r="H115" s="112">
        <v>24.126</v>
      </c>
      <c r="I115" s="113">
        <v>0</v>
      </c>
      <c r="J115" s="66">
        <f>ROUND(I115*H115,2)</f>
        <v>0</v>
      </c>
      <c r="K115" s="64" t="s">
        <v>57</v>
      </c>
      <c r="L115" s="15"/>
      <c r="M115" s="106" t="s">
        <v>0</v>
      </c>
      <c r="N115" s="107" t="s">
        <v>12</v>
      </c>
      <c r="O115" s="108">
        <v>0</v>
      </c>
      <c r="P115" s="108">
        <f>O115*H115</f>
        <v>0</v>
      </c>
      <c r="Q115" s="108">
        <v>0</v>
      </c>
      <c r="R115" s="108">
        <f>Q115*H115</f>
        <v>0</v>
      </c>
      <c r="S115" s="108">
        <v>0</v>
      </c>
      <c r="T115" s="109">
        <f>S115*H115</f>
        <v>0</v>
      </c>
      <c r="AR115" s="71" t="s">
        <v>137</v>
      </c>
      <c r="AT115" s="71" t="s">
        <v>49</v>
      </c>
      <c r="AU115" s="71" t="s">
        <v>19</v>
      </c>
      <c r="AY115" s="10" t="s">
        <v>47</v>
      </c>
      <c r="BE115" s="72">
        <f>IF(N115="základní",J115,0)</f>
        <v>0</v>
      </c>
      <c r="BF115" s="72">
        <f>IF(N115="snížená",J115,0)</f>
        <v>0</v>
      </c>
      <c r="BG115" s="72">
        <f>IF(N115="zákl. přenesená",J115,0)</f>
        <v>0</v>
      </c>
      <c r="BH115" s="72">
        <f>IF(N115="sníž. přenesená",J115,0)</f>
        <v>0</v>
      </c>
      <c r="BI115" s="72">
        <f>IF(N115="nulová",J115,0)</f>
        <v>0</v>
      </c>
      <c r="BJ115" s="10" t="s">
        <v>18</v>
      </c>
      <c r="BK115" s="72">
        <f>ROUND(I115*H115,2)</f>
        <v>0</v>
      </c>
      <c r="BL115" s="10" t="s">
        <v>137</v>
      </c>
      <c r="BM115" s="71" t="s">
        <v>185</v>
      </c>
    </row>
    <row r="116" spans="2:63" s="5" customFormat="1" ht="22.7" customHeight="1">
      <c r="B116" s="49"/>
      <c r="D116" s="50" t="s">
        <v>16</v>
      </c>
      <c r="E116" s="59" t="s">
        <v>203</v>
      </c>
      <c r="F116" s="59" t="s">
        <v>204</v>
      </c>
      <c r="H116" s="122"/>
      <c r="I116" s="122"/>
      <c r="J116" s="60">
        <v>0</v>
      </c>
      <c r="L116" s="49"/>
      <c r="M116" s="53"/>
      <c r="N116" s="54"/>
      <c r="O116" s="54"/>
      <c r="P116" s="55" t="e">
        <f>SUM(P117:P124)</f>
        <v>#REF!</v>
      </c>
      <c r="Q116" s="54"/>
      <c r="R116" s="55" t="e">
        <f>SUM(R117:R124)</f>
        <v>#REF!</v>
      </c>
      <c r="S116" s="54"/>
      <c r="T116" s="56" t="e">
        <f>SUM(T117:T124)</f>
        <v>#REF!</v>
      </c>
      <c r="AR116" s="50" t="s">
        <v>19</v>
      </c>
      <c r="AT116" s="57" t="s">
        <v>16</v>
      </c>
      <c r="AU116" s="57" t="s">
        <v>18</v>
      </c>
      <c r="AY116" s="50" t="s">
        <v>47</v>
      </c>
      <c r="BK116" s="58">
        <f>SUM(BK117:BK122)</f>
        <v>0</v>
      </c>
    </row>
    <row r="117" spans="2:65" s="111" customFormat="1" ht="27" customHeight="1">
      <c r="B117" s="61"/>
      <c r="C117" s="62">
        <v>38</v>
      </c>
      <c r="D117" s="62" t="s">
        <v>49</v>
      </c>
      <c r="E117" s="63" t="s">
        <v>194</v>
      </c>
      <c r="F117" s="64" t="s">
        <v>196</v>
      </c>
      <c r="G117" s="65" t="s">
        <v>158</v>
      </c>
      <c r="H117" s="112">
        <f>+H120</f>
        <v>15.18</v>
      </c>
      <c r="I117" s="113">
        <v>0</v>
      </c>
      <c r="J117" s="66">
        <f>ROUND(I117*H117,2)</f>
        <v>0</v>
      </c>
      <c r="K117" s="64" t="s">
        <v>57</v>
      </c>
      <c r="L117" s="15"/>
      <c r="M117" s="67" t="s">
        <v>0</v>
      </c>
      <c r="N117" s="68" t="s">
        <v>12</v>
      </c>
      <c r="O117" s="69">
        <v>0.097</v>
      </c>
      <c r="P117" s="69">
        <f>O117*H117</f>
        <v>1.47246</v>
      </c>
      <c r="Q117" s="69">
        <v>8E-05</v>
      </c>
      <c r="R117" s="69">
        <f>Q117*H117</f>
        <v>0.0012144</v>
      </c>
      <c r="S117" s="69">
        <v>0</v>
      </c>
      <c r="T117" s="70">
        <f>S117*H117</f>
        <v>0</v>
      </c>
      <c r="AR117" s="71" t="s">
        <v>137</v>
      </c>
      <c r="AT117" s="71" t="s">
        <v>49</v>
      </c>
      <c r="AU117" s="71" t="s">
        <v>19</v>
      </c>
      <c r="AY117" s="10" t="s">
        <v>47</v>
      </c>
      <c r="BE117" s="72">
        <f>IF(N117="základní",J117,0)</f>
        <v>0</v>
      </c>
      <c r="BF117" s="72">
        <f>IF(N117="snížená",J117,0)</f>
        <v>0</v>
      </c>
      <c r="BG117" s="72">
        <f>IF(N117="zákl. přenesená",J117,0)</f>
        <v>0</v>
      </c>
      <c r="BH117" s="72">
        <f>IF(N117="sníž. přenesená",J117,0)</f>
        <v>0</v>
      </c>
      <c r="BI117" s="72">
        <f>IF(N117="nulová",J117,0)</f>
        <v>0</v>
      </c>
      <c r="BJ117" s="10" t="s">
        <v>18</v>
      </c>
      <c r="BK117" s="72">
        <f>ROUND(I117*H117,2)</f>
        <v>0</v>
      </c>
      <c r="BL117" s="10" t="s">
        <v>137</v>
      </c>
      <c r="BM117" s="71" t="s">
        <v>173</v>
      </c>
    </row>
    <row r="118" spans="2:51" s="6" customFormat="1" ht="12">
      <c r="B118" s="73"/>
      <c r="D118" s="74" t="s">
        <v>52</v>
      </c>
      <c r="E118" s="75" t="s">
        <v>0</v>
      </c>
      <c r="F118" s="76" t="s">
        <v>195</v>
      </c>
      <c r="H118" s="114" t="s">
        <v>0</v>
      </c>
      <c r="I118" s="115"/>
      <c r="L118" s="73"/>
      <c r="M118" s="77"/>
      <c r="N118" s="78"/>
      <c r="O118" s="78"/>
      <c r="P118" s="78"/>
      <c r="Q118" s="78"/>
      <c r="R118" s="78"/>
      <c r="S118" s="78"/>
      <c r="T118" s="79"/>
      <c r="AT118" s="75" t="s">
        <v>52</v>
      </c>
      <c r="AU118" s="75" t="s">
        <v>19</v>
      </c>
      <c r="AV118" s="6" t="s">
        <v>18</v>
      </c>
      <c r="AW118" s="6" t="s">
        <v>9</v>
      </c>
      <c r="AX118" s="6" t="s">
        <v>17</v>
      </c>
      <c r="AY118" s="75" t="s">
        <v>47</v>
      </c>
    </row>
    <row r="119" spans="2:51" s="7" customFormat="1" ht="12">
      <c r="B119" s="80"/>
      <c r="D119" s="74" t="s">
        <v>52</v>
      </c>
      <c r="E119" s="81" t="s">
        <v>0</v>
      </c>
      <c r="F119" s="82" t="s">
        <v>202</v>
      </c>
      <c r="H119" s="116">
        <f>0.6+5.84+1.64+6.8+0.3</f>
        <v>15.18</v>
      </c>
      <c r="I119" s="117"/>
      <c r="L119" s="80"/>
      <c r="M119" s="83"/>
      <c r="N119" s="84"/>
      <c r="O119" s="84"/>
      <c r="P119" s="84"/>
      <c r="Q119" s="84"/>
      <c r="R119" s="84"/>
      <c r="S119" s="84"/>
      <c r="T119" s="85"/>
      <c r="AT119" s="81" t="s">
        <v>52</v>
      </c>
      <c r="AU119" s="81" t="s">
        <v>19</v>
      </c>
      <c r="AV119" s="7" t="s">
        <v>19</v>
      </c>
      <c r="AW119" s="7" t="s">
        <v>9</v>
      </c>
      <c r="AX119" s="7" t="s">
        <v>17</v>
      </c>
      <c r="AY119" s="81" t="s">
        <v>47</v>
      </c>
    </row>
    <row r="120" spans="2:51" s="8" customFormat="1" ht="12">
      <c r="B120" s="86"/>
      <c r="D120" s="74" t="s">
        <v>52</v>
      </c>
      <c r="E120" s="87" t="s">
        <v>0</v>
      </c>
      <c r="F120" s="88" t="s">
        <v>54</v>
      </c>
      <c r="H120" s="118">
        <f>+H119</f>
        <v>15.18</v>
      </c>
      <c r="I120" s="119"/>
      <c r="L120" s="86"/>
      <c r="M120" s="89"/>
      <c r="N120" s="90"/>
      <c r="O120" s="90"/>
      <c r="P120" s="90"/>
      <c r="Q120" s="90"/>
      <c r="R120" s="90"/>
      <c r="S120" s="90"/>
      <c r="T120" s="91"/>
      <c r="AT120" s="87" t="s">
        <v>52</v>
      </c>
      <c r="AU120" s="87" t="s">
        <v>19</v>
      </c>
      <c r="AV120" s="8" t="s">
        <v>51</v>
      </c>
      <c r="AW120" s="8" t="s">
        <v>9</v>
      </c>
      <c r="AX120" s="8" t="s">
        <v>18</v>
      </c>
      <c r="AY120" s="87" t="s">
        <v>47</v>
      </c>
    </row>
    <row r="121" spans="2:65" s="111" customFormat="1" ht="24" customHeight="1">
      <c r="B121" s="61"/>
      <c r="C121" s="98">
        <v>39</v>
      </c>
      <c r="D121" s="98" t="s">
        <v>157</v>
      </c>
      <c r="E121" s="99" t="s">
        <v>198</v>
      </c>
      <c r="F121" s="100" t="s">
        <v>197</v>
      </c>
      <c r="G121" s="101" t="s">
        <v>158</v>
      </c>
      <c r="H121" s="123">
        <f>+H117</f>
        <v>15.18</v>
      </c>
      <c r="I121" s="124">
        <v>0</v>
      </c>
      <c r="J121" s="102">
        <f>ROUND(I121*H121,2)</f>
        <v>0</v>
      </c>
      <c r="K121" s="100" t="s">
        <v>57</v>
      </c>
      <c r="L121" s="103"/>
      <c r="M121" s="104" t="s">
        <v>0</v>
      </c>
      <c r="N121" s="105" t="s">
        <v>12</v>
      </c>
      <c r="O121" s="69">
        <v>0</v>
      </c>
      <c r="P121" s="69">
        <f>O121*H121</f>
        <v>0</v>
      </c>
      <c r="Q121" s="69">
        <v>0.0005</v>
      </c>
      <c r="R121" s="69">
        <f>Q121*H121</f>
        <v>0.00759</v>
      </c>
      <c r="S121" s="69">
        <v>0</v>
      </c>
      <c r="T121" s="70">
        <f>S121*H121</f>
        <v>0</v>
      </c>
      <c r="AR121" s="71" t="s">
        <v>159</v>
      </c>
      <c r="AT121" s="71" t="s">
        <v>157</v>
      </c>
      <c r="AU121" s="71" t="s">
        <v>19</v>
      </c>
      <c r="AY121" s="10" t="s">
        <v>47</v>
      </c>
      <c r="BE121" s="72">
        <f>IF(N121="základní",J121,0)</f>
        <v>0</v>
      </c>
      <c r="BF121" s="72">
        <f>IF(N121="snížená",J121,0)</f>
        <v>0</v>
      </c>
      <c r="BG121" s="72">
        <f>IF(N121="zákl. přenesená",J121,0)</f>
        <v>0</v>
      </c>
      <c r="BH121" s="72">
        <f>IF(N121="sníž. přenesená",J121,0)</f>
        <v>0</v>
      </c>
      <c r="BI121" s="72">
        <f>IF(N121="nulová",J121,0)</f>
        <v>0</v>
      </c>
      <c r="BJ121" s="10" t="s">
        <v>18</v>
      </c>
      <c r="BK121" s="72">
        <f>ROUND(I121*H121,2)</f>
        <v>0</v>
      </c>
      <c r="BL121" s="10" t="s">
        <v>137</v>
      </c>
      <c r="BM121" s="71" t="s">
        <v>179</v>
      </c>
    </row>
    <row r="122" spans="2:65" s="111" customFormat="1" ht="24" customHeight="1">
      <c r="B122" s="61"/>
      <c r="C122" s="62">
        <v>40</v>
      </c>
      <c r="D122" s="62" t="s">
        <v>49</v>
      </c>
      <c r="E122" s="63" t="s">
        <v>199</v>
      </c>
      <c r="F122" s="64" t="s">
        <v>200</v>
      </c>
      <c r="G122" s="65" t="s">
        <v>184</v>
      </c>
      <c r="H122" s="112">
        <v>600</v>
      </c>
      <c r="I122" s="113">
        <v>0</v>
      </c>
      <c r="J122" s="66">
        <f>ROUND(I122*H122,2)</f>
        <v>0</v>
      </c>
      <c r="K122" s="64" t="s">
        <v>57</v>
      </c>
      <c r="L122" s="15"/>
      <c r="M122" s="106" t="s">
        <v>0</v>
      </c>
      <c r="N122" s="107" t="s">
        <v>12</v>
      </c>
      <c r="O122" s="108">
        <v>0</v>
      </c>
      <c r="P122" s="108">
        <f>O122*H122</f>
        <v>0</v>
      </c>
      <c r="Q122" s="108">
        <v>0</v>
      </c>
      <c r="R122" s="108">
        <f>Q122*H122</f>
        <v>0</v>
      </c>
      <c r="S122" s="108">
        <v>0</v>
      </c>
      <c r="T122" s="109">
        <f>S122*H122</f>
        <v>0</v>
      </c>
      <c r="AR122" s="71" t="s">
        <v>137</v>
      </c>
      <c r="AT122" s="71" t="s">
        <v>49</v>
      </c>
      <c r="AU122" s="71" t="s">
        <v>19</v>
      </c>
      <c r="AY122" s="10" t="s">
        <v>47</v>
      </c>
      <c r="BE122" s="72">
        <f>IF(N122="základní",J122,0)</f>
        <v>0</v>
      </c>
      <c r="BF122" s="72">
        <f>IF(N122="snížená",J122,0)</f>
        <v>0</v>
      </c>
      <c r="BG122" s="72">
        <f>IF(N122="zákl. přenesená",J122,0)</f>
        <v>0</v>
      </c>
      <c r="BH122" s="72">
        <f>IF(N122="sníž. přenesená",J122,0)</f>
        <v>0</v>
      </c>
      <c r="BI122" s="72">
        <f>IF(N122="nulová",J122,0)</f>
        <v>0</v>
      </c>
      <c r="BJ122" s="10" t="s">
        <v>18</v>
      </c>
      <c r="BK122" s="72">
        <f>ROUND(I122*H122,2)</f>
        <v>0</v>
      </c>
      <c r="BL122" s="10" t="s">
        <v>137</v>
      </c>
      <c r="BM122" s="71" t="s">
        <v>185</v>
      </c>
    </row>
    <row r="123" spans="2:63" s="5" customFormat="1" ht="26.1" customHeight="1">
      <c r="B123" s="49"/>
      <c r="D123" s="50" t="s">
        <v>16</v>
      </c>
      <c r="E123" s="51" t="s">
        <v>187</v>
      </c>
      <c r="F123" s="51" t="s">
        <v>186</v>
      </c>
      <c r="H123" s="122"/>
      <c r="I123" s="122"/>
      <c r="J123" s="52">
        <v>0</v>
      </c>
      <c r="L123" s="49"/>
      <c r="M123" s="53"/>
      <c r="N123" s="54"/>
      <c r="O123" s="54"/>
      <c r="P123" s="55" t="e">
        <f>#REF!</f>
        <v>#REF!</v>
      </c>
      <c r="Q123" s="54"/>
      <c r="R123" s="55" t="e">
        <f>#REF!</f>
        <v>#REF!</v>
      </c>
      <c r="S123" s="54"/>
      <c r="T123" s="56" t="e">
        <f>#REF!</f>
        <v>#REF!</v>
      </c>
      <c r="AR123" s="50" t="s">
        <v>19</v>
      </c>
      <c r="AT123" s="57" t="s">
        <v>16</v>
      </c>
      <c r="AU123" s="57" t="s">
        <v>17</v>
      </c>
      <c r="AY123" s="50" t="s">
        <v>47</v>
      </c>
      <c r="BK123" s="58">
        <f>SUM(BK124:BK126)</f>
        <v>0</v>
      </c>
    </row>
    <row r="124" spans="2:65" s="110" customFormat="1" ht="24" customHeight="1">
      <c r="B124" s="61"/>
      <c r="C124" s="62">
        <v>41</v>
      </c>
      <c r="D124" s="62" t="s">
        <v>49</v>
      </c>
      <c r="E124" s="63" t="s">
        <v>188</v>
      </c>
      <c r="F124" s="64" t="s">
        <v>191</v>
      </c>
      <c r="G124" s="65" t="s">
        <v>184</v>
      </c>
      <c r="H124" s="112">
        <v>3460.77</v>
      </c>
      <c r="I124" s="113">
        <v>0</v>
      </c>
      <c r="J124" s="66">
        <v>0</v>
      </c>
      <c r="K124" s="64" t="s">
        <v>57</v>
      </c>
      <c r="L124" s="15"/>
      <c r="M124" s="67" t="s">
        <v>0</v>
      </c>
      <c r="N124" s="68" t="s">
        <v>12</v>
      </c>
      <c r="O124" s="69">
        <v>0.097</v>
      </c>
      <c r="P124" s="69">
        <f>O124*H124</f>
        <v>335.69469</v>
      </c>
      <c r="Q124" s="69">
        <v>8E-05</v>
      </c>
      <c r="R124" s="69">
        <f>Q124*H124</f>
        <v>0.27686160000000004</v>
      </c>
      <c r="S124" s="69">
        <v>0</v>
      </c>
      <c r="T124" s="70">
        <f>S124*H124</f>
        <v>0</v>
      </c>
      <c r="AR124" s="71" t="s">
        <v>137</v>
      </c>
      <c r="AT124" s="71" t="s">
        <v>49</v>
      </c>
      <c r="AU124" s="71" t="s">
        <v>19</v>
      </c>
      <c r="AY124" s="10" t="s">
        <v>47</v>
      </c>
      <c r="BE124" s="72">
        <f>IF(N124="základní",J124,0)</f>
        <v>0</v>
      </c>
      <c r="BF124" s="72">
        <f>IF(N124="snížená",J124,0)</f>
        <v>0</v>
      </c>
      <c r="BG124" s="72">
        <f>IF(N124="zákl. přenesená",J124,0)</f>
        <v>0</v>
      </c>
      <c r="BH124" s="72">
        <f>IF(N124="sníž. přenesená",J124,0)</f>
        <v>0</v>
      </c>
      <c r="BI124" s="72">
        <f>IF(N124="nulová",J124,0)</f>
        <v>0</v>
      </c>
      <c r="BJ124" s="10" t="s">
        <v>18</v>
      </c>
      <c r="BK124" s="72">
        <f>ROUND(I124*H124,2)</f>
        <v>0</v>
      </c>
      <c r="BL124" s="10" t="s">
        <v>137</v>
      </c>
      <c r="BM124" s="71" t="s">
        <v>173</v>
      </c>
    </row>
    <row r="125" spans="2:65" s="110" customFormat="1" ht="24" customHeight="1">
      <c r="B125" s="61"/>
      <c r="C125" s="62">
        <v>42</v>
      </c>
      <c r="D125" s="62" t="s">
        <v>49</v>
      </c>
      <c r="E125" s="63" t="s">
        <v>189</v>
      </c>
      <c r="F125" s="64" t="s">
        <v>192</v>
      </c>
      <c r="G125" s="65" t="s">
        <v>184</v>
      </c>
      <c r="H125" s="112">
        <v>3460.77</v>
      </c>
      <c r="I125" s="113">
        <v>0</v>
      </c>
      <c r="J125" s="66">
        <f>ROUND(I125*H125,2)</f>
        <v>0</v>
      </c>
      <c r="K125" s="64" t="s">
        <v>57</v>
      </c>
      <c r="L125" s="15"/>
      <c r="M125" s="67" t="s">
        <v>0</v>
      </c>
      <c r="N125" s="68" t="s">
        <v>12</v>
      </c>
      <c r="O125" s="69">
        <v>0</v>
      </c>
      <c r="P125" s="69">
        <f>O125*H125</f>
        <v>0</v>
      </c>
      <c r="Q125" s="69">
        <v>0.0005</v>
      </c>
      <c r="R125" s="69">
        <f>Q125*H125</f>
        <v>1.730385</v>
      </c>
      <c r="S125" s="69">
        <v>0</v>
      </c>
      <c r="T125" s="70">
        <f>S125*H125</f>
        <v>0</v>
      </c>
      <c r="AR125" s="71" t="s">
        <v>159</v>
      </c>
      <c r="AT125" s="71" t="s">
        <v>157</v>
      </c>
      <c r="AU125" s="71" t="s">
        <v>19</v>
      </c>
      <c r="AY125" s="10" t="s">
        <v>47</v>
      </c>
      <c r="BE125" s="72">
        <f>IF(N125="základní",J125,0)</f>
        <v>0</v>
      </c>
      <c r="BF125" s="72">
        <f>IF(N125="snížená",J125,0)</f>
        <v>0</v>
      </c>
      <c r="BG125" s="72">
        <f>IF(N125="zákl. přenesená",J125,0)</f>
        <v>0</v>
      </c>
      <c r="BH125" s="72">
        <f>IF(N125="sníž. přenesená",J125,0)</f>
        <v>0</v>
      </c>
      <c r="BI125" s="72">
        <f>IF(N125="nulová",J125,0)</f>
        <v>0</v>
      </c>
      <c r="BJ125" s="10" t="s">
        <v>18</v>
      </c>
      <c r="BK125" s="72">
        <f>ROUND(I125*H125,2)</f>
        <v>0</v>
      </c>
      <c r="BL125" s="10" t="s">
        <v>137</v>
      </c>
      <c r="BM125" s="71" t="s">
        <v>179</v>
      </c>
    </row>
    <row r="126" spans="2:65" s="110" customFormat="1" ht="24" customHeight="1">
      <c r="B126" s="61"/>
      <c r="C126" s="62">
        <v>43</v>
      </c>
      <c r="D126" s="62" t="s">
        <v>49</v>
      </c>
      <c r="E126" s="63" t="s">
        <v>190</v>
      </c>
      <c r="F126" s="64" t="s">
        <v>193</v>
      </c>
      <c r="G126" s="65" t="s">
        <v>184</v>
      </c>
      <c r="H126" s="112">
        <v>3460.77</v>
      </c>
      <c r="I126" s="113">
        <v>0</v>
      </c>
      <c r="J126" s="66">
        <f>ROUND(I126*H126,2)</f>
        <v>0</v>
      </c>
      <c r="K126" s="64" t="s">
        <v>57</v>
      </c>
      <c r="L126" s="15"/>
      <c r="M126" s="106" t="s">
        <v>0</v>
      </c>
      <c r="N126" s="107" t="s">
        <v>12</v>
      </c>
      <c r="O126" s="108">
        <v>0</v>
      </c>
      <c r="P126" s="108">
        <f>O126*H126</f>
        <v>0</v>
      </c>
      <c r="Q126" s="108">
        <v>0</v>
      </c>
      <c r="R126" s="108">
        <f>Q126*H126</f>
        <v>0</v>
      </c>
      <c r="S126" s="108">
        <v>0</v>
      </c>
      <c r="T126" s="109">
        <f>S126*H126</f>
        <v>0</v>
      </c>
      <c r="AR126" s="71" t="s">
        <v>137</v>
      </c>
      <c r="AT126" s="71" t="s">
        <v>49</v>
      </c>
      <c r="AU126" s="71" t="s">
        <v>19</v>
      </c>
      <c r="AY126" s="10" t="s">
        <v>47</v>
      </c>
      <c r="BE126" s="72">
        <f>IF(N126="základní",J126,0)</f>
        <v>0</v>
      </c>
      <c r="BF126" s="72">
        <f>IF(N126="snížená",J126,0)</f>
        <v>0</v>
      </c>
      <c r="BG126" s="72">
        <f>IF(N126="zákl. přenesená",J126,0)</f>
        <v>0</v>
      </c>
      <c r="BH126" s="72">
        <f>IF(N126="sníž. přenesená",J126,0)</f>
        <v>0</v>
      </c>
      <c r="BI126" s="72">
        <f>IF(N126="nulová",J126,0)</f>
        <v>0</v>
      </c>
      <c r="BJ126" s="10" t="s">
        <v>18</v>
      </c>
      <c r="BK126" s="72">
        <f>ROUND(I126*H126,2)</f>
        <v>0</v>
      </c>
      <c r="BL126" s="10" t="s">
        <v>137</v>
      </c>
      <c r="BM126" s="71" t="s">
        <v>185</v>
      </c>
    </row>
    <row r="127" spans="2:12" s="1" customFormat="1" ht="6.95" customHeight="1">
      <c r="B127" s="16"/>
      <c r="C127" s="17"/>
      <c r="D127" s="17"/>
      <c r="E127" s="17"/>
      <c r="F127" s="17"/>
      <c r="G127" s="17"/>
      <c r="H127" s="17"/>
      <c r="I127" s="17"/>
      <c r="J127" s="17"/>
      <c r="K127" s="17"/>
      <c r="L127" s="15"/>
    </row>
    <row r="130" spans="5:6" ht="12">
      <c r="E130" s="125"/>
      <c r="F130" s="125"/>
    </row>
    <row r="131" spans="5:6" ht="12">
      <c r="E131" s="125"/>
      <c r="F131" s="125"/>
    </row>
    <row r="132" spans="5:6" ht="12">
      <c r="E132" s="125"/>
      <c r="F132" s="125"/>
    </row>
    <row r="133" spans="5:6" ht="12">
      <c r="E133" s="125"/>
      <c r="F133" s="125"/>
    </row>
    <row r="134" spans="5:6" ht="12">
      <c r="E134" s="125"/>
      <c r="F134" s="125"/>
    </row>
    <row r="135" spans="5:6" ht="12">
      <c r="E135" s="125"/>
      <c r="F135" s="125"/>
    </row>
    <row r="136" spans="5:6" ht="12">
      <c r="E136" s="125"/>
      <c r="F136" s="125"/>
    </row>
    <row r="137" spans="5:6" ht="12">
      <c r="E137" s="125"/>
      <c r="F137" s="125"/>
    </row>
    <row r="138" spans="5:6" ht="12">
      <c r="E138" s="125"/>
      <c r="F138" s="125"/>
    </row>
    <row r="139" spans="5:6" ht="12">
      <c r="E139" s="125"/>
      <c r="F139" s="125"/>
    </row>
    <row r="140" spans="5:6" ht="12">
      <c r="E140" s="125"/>
      <c r="F140" s="125"/>
    </row>
    <row r="141" spans="5:6" ht="12">
      <c r="E141" s="125"/>
      <c r="F141" s="125"/>
    </row>
    <row r="142" spans="5:6" ht="12">
      <c r="E142" s="125"/>
      <c r="F142" s="125"/>
    </row>
    <row r="143" spans="5:6" ht="12">
      <c r="E143" s="125"/>
      <c r="F143" s="125"/>
    </row>
    <row r="144" spans="5:6" ht="12">
      <c r="E144" s="125"/>
      <c r="F144" s="125"/>
    </row>
    <row r="145" spans="5:6" ht="12">
      <c r="E145" s="125"/>
      <c r="F145" s="125"/>
    </row>
    <row r="146" spans="5:6" ht="12">
      <c r="E146" s="125"/>
      <c r="F146" s="125"/>
    </row>
    <row r="147" spans="5:6" ht="12">
      <c r="E147" s="125"/>
      <c r="F147" s="125"/>
    </row>
    <row r="148" spans="5:6" ht="12">
      <c r="E148" s="125"/>
      <c r="F148" s="125"/>
    </row>
    <row r="149" spans="5:6" ht="12">
      <c r="E149" s="125"/>
      <c r="F149" s="125"/>
    </row>
  </sheetData>
  <autoFilter ref="C42:K115"/>
  <mergeCells count="2">
    <mergeCell ref="E7:H7"/>
    <mergeCell ref="E35:H35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Harant</dc:creator>
  <cp:keywords/>
  <dc:description/>
  <cp:lastModifiedBy>Doskočil Petr</cp:lastModifiedBy>
  <cp:lastPrinted>2019-05-19T15:46:13Z</cp:lastPrinted>
  <dcterms:created xsi:type="dcterms:W3CDTF">2019-05-08T08:14:59Z</dcterms:created>
  <dcterms:modified xsi:type="dcterms:W3CDTF">2019-06-06T11:34:02Z</dcterms:modified>
  <cp:category/>
  <cp:version/>
  <cp:contentType/>
  <cp:contentStatus/>
</cp:coreProperties>
</file>