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!PK7\!ZAKAZKY\2)REALIZACE\MC P14\PD hriste ZS Hloub\PD_hriste_ZS_Hloub\edit\"/>
    </mc:Choice>
  </mc:AlternateContent>
  <bookViews>
    <workbookView xWindow="0" yWindow="0" windowWidth="28800" windowHeight="11700" activeTab="1"/>
  </bookViews>
  <sheets>
    <sheet name="Rekapitulace stavby" sheetId="1" r:id="rId1"/>
    <sheet name="03-20 - Renovace hřiště -..." sheetId="2" r:id="rId2"/>
  </sheets>
  <definedNames>
    <definedName name="_xlnm._FilterDatabase" localSheetId="1" hidden="1">'03-20 - Renovace hřiště -...'!$C$125:$K$200</definedName>
    <definedName name="_xlnm.Print_Titles" localSheetId="1">'03-20 - Renovace hřiště -...'!$125:$125</definedName>
    <definedName name="_xlnm.Print_Titles" localSheetId="0">'Rekapitulace stavby'!$92:$92</definedName>
    <definedName name="_xlnm.Print_Area" localSheetId="1">'03-20 - Renovace hřiště -...'!$C$4:$J$76,'03-20 - Renovace hřiště -...'!$C$82:$J$109,'03-20 - Renovace hřiště -...'!$C$115:$K$200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/>
  <c r="BI200" i="2"/>
  <c r="BH200" i="2"/>
  <c r="BG200" i="2"/>
  <c r="BF200" i="2"/>
  <c r="T200" i="2"/>
  <c r="T199" i="2"/>
  <c r="R200" i="2"/>
  <c r="R199" i="2"/>
  <c r="P200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T194" i="2"/>
  <c r="R195" i="2"/>
  <c r="R194" i="2"/>
  <c r="P195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T186" i="2"/>
  <c r="R187" i="2"/>
  <c r="R186" i="2"/>
  <c r="P187" i="2"/>
  <c r="P186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T142" i="2" s="1"/>
  <c r="R143" i="2"/>
  <c r="R142" i="2" s="1"/>
  <c r="P143" i="2"/>
  <c r="P142" i="2" s="1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J122" i="2"/>
  <c r="F122" i="2"/>
  <c r="F120" i="2"/>
  <c r="E118" i="2"/>
  <c r="J89" i="2"/>
  <c r="F89" i="2"/>
  <c r="F87" i="2"/>
  <c r="E85" i="2"/>
  <c r="J22" i="2"/>
  <c r="E22" i="2"/>
  <c r="J123" i="2" s="1"/>
  <c r="J21" i="2"/>
  <c r="J16" i="2"/>
  <c r="E16" i="2"/>
  <c r="F90" i="2" s="1"/>
  <c r="J15" i="2"/>
  <c r="J10" i="2"/>
  <c r="J87" i="2"/>
  <c r="L90" i="1"/>
  <c r="AM90" i="1"/>
  <c r="AM89" i="1"/>
  <c r="L89" i="1"/>
  <c r="AM87" i="1"/>
  <c r="L87" i="1"/>
  <c r="L85" i="1"/>
  <c r="L84" i="1"/>
  <c r="J200" i="2"/>
  <c r="BK198" i="2"/>
  <c r="J198" i="2"/>
  <c r="BK197" i="2"/>
  <c r="J197" i="2"/>
  <c r="BK195" i="2"/>
  <c r="J195" i="2"/>
  <c r="BK192" i="2"/>
  <c r="J192" i="2"/>
  <c r="BK190" i="2"/>
  <c r="J190" i="2"/>
  <c r="BK187" i="2"/>
  <c r="J187" i="2"/>
  <c r="BK185" i="2"/>
  <c r="J185" i="2"/>
  <c r="BK183" i="2"/>
  <c r="J183" i="2"/>
  <c r="BK182" i="2"/>
  <c r="J182" i="2"/>
  <c r="BK179" i="2"/>
  <c r="J179" i="2"/>
  <c r="BK177" i="2"/>
  <c r="J177" i="2"/>
  <c r="BK176" i="2"/>
  <c r="J176" i="2"/>
  <c r="BK175" i="2"/>
  <c r="J175" i="2"/>
  <c r="BK174" i="2"/>
  <c r="J174" i="2"/>
  <c r="BK172" i="2"/>
  <c r="J172" i="2"/>
  <c r="BK170" i="2"/>
  <c r="J170" i="2"/>
  <c r="BK169" i="2"/>
  <c r="J169" i="2"/>
  <c r="BK168" i="2"/>
  <c r="J168" i="2"/>
  <c r="BK167" i="2"/>
  <c r="J167" i="2"/>
  <c r="BK166" i="2"/>
  <c r="J166" i="2"/>
  <c r="BK165" i="2"/>
  <c r="J165" i="2"/>
  <c r="BK164" i="2"/>
  <c r="J164" i="2"/>
  <c r="BK163" i="2"/>
  <c r="J163" i="2"/>
  <c r="BK162" i="2"/>
  <c r="J162" i="2"/>
  <c r="BK161" i="2"/>
  <c r="BK160" i="2"/>
  <c r="J159" i="2"/>
  <c r="BK158" i="2"/>
  <c r="J158" i="2"/>
  <c r="BK157" i="2"/>
  <c r="J157" i="2"/>
  <c r="BK156" i="2"/>
  <c r="J156" i="2"/>
  <c r="BK155" i="2"/>
  <c r="J155" i="2"/>
  <c r="BK154" i="2"/>
  <c r="J154" i="2"/>
  <c r="BK153" i="2"/>
  <c r="J153" i="2"/>
  <c r="BK152" i="2"/>
  <c r="J152" i="2"/>
  <c r="BK151" i="2"/>
  <c r="J151" i="2"/>
  <c r="BK150" i="2"/>
  <c r="J150" i="2"/>
  <c r="BK149" i="2"/>
  <c r="J149" i="2"/>
  <c r="BK147" i="2"/>
  <c r="J147" i="2"/>
  <c r="BK146" i="2"/>
  <c r="J146" i="2"/>
  <c r="BK143" i="2"/>
  <c r="J143" i="2"/>
  <c r="BK141" i="2"/>
  <c r="J141" i="2"/>
  <c r="BK140" i="2"/>
  <c r="J140" i="2"/>
  <c r="BK137" i="2"/>
  <c r="J137" i="2"/>
  <c r="BK136" i="2"/>
  <c r="J136" i="2"/>
  <c r="BK135" i="2"/>
  <c r="BK200" i="2"/>
  <c r="J161" i="2"/>
  <c r="J135" i="2"/>
  <c r="BK134" i="2"/>
  <c r="J134" i="2"/>
  <c r="BK133" i="2"/>
  <c r="J133" i="2"/>
  <c r="BK132" i="2"/>
  <c r="J132" i="2"/>
  <c r="BK131" i="2"/>
  <c r="J131" i="2"/>
  <c r="BK130" i="2"/>
  <c r="J130" i="2"/>
  <c r="BK129" i="2"/>
  <c r="J129" i="2"/>
  <c r="J160" i="2"/>
  <c r="BK159" i="2"/>
  <c r="AS94" i="1"/>
  <c r="BK128" i="2" l="1"/>
  <c r="J128" i="2"/>
  <c r="J96" i="2"/>
  <c r="P128" i="2"/>
  <c r="R128" i="2"/>
  <c r="T128" i="2"/>
  <c r="BK139" i="2"/>
  <c r="J139" i="2"/>
  <c r="J97" i="2" s="1"/>
  <c r="P139" i="2"/>
  <c r="R139" i="2"/>
  <c r="T139" i="2"/>
  <c r="R145" i="2"/>
  <c r="T196" i="2"/>
  <c r="T193" i="2"/>
  <c r="P145" i="2"/>
  <c r="R196" i="2"/>
  <c r="R193" i="2"/>
  <c r="T145" i="2"/>
  <c r="BK171" i="2"/>
  <c r="J171" i="2" s="1"/>
  <c r="J100" i="2" s="1"/>
  <c r="P171" i="2"/>
  <c r="R171" i="2"/>
  <c r="T171" i="2"/>
  <c r="BK181" i="2"/>
  <c r="J181" i="2"/>
  <c r="J101" i="2"/>
  <c r="P181" i="2"/>
  <c r="R181" i="2"/>
  <c r="T181" i="2"/>
  <c r="BK189" i="2"/>
  <c r="J189" i="2" s="1"/>
  <c r="J104" i="2" s="1"/>
  <c r="P189" i="2"/>
  <c r="P188" i="2"/>
  <c r="R189" i="2"/>
  <c r="R188" i="2"/>
  <c r="T189" i="2"/>
  <c r="T188" i="2"/>
  <c r="BK196" i="2"/>
  <c r="J196" i="2"/>
  <c r="J107" i="2"/>
  <c r="BK145" i="2"/>
  <c r="J145" i="2" s="1"/>
  <c r="J99" i="2" s="1"/>
  <c r="P196" i="2"/>
  <c r="P193" i="2"/>
  <c r="BE159" i="2"/>
  <c r="BK142" i="2"/>
  <c r="J142" i="2"/>
  <c r="J98" i="2"/>
  <c r="BK199" i="2"/>
  <c r="J199" i="2" s="1"/>
  <c r="J108" i="2" s="1"/>
  <c r="J90" i="2"/>
  <c r="J120" i="2"/>
  <c r="F123" i="2"/>
  <c r="BE129" i="2"/>
  <c r="BE130" i="2"/>
  <c r="BE131" i="2"/>
  <c r="BE132" i="2"/>
  <c r="BE133" i="2"/>
  <c r="BE134" i="2"/>
  <c r="BE135" i="2"/>
  <c r="BE161" i="2"/>
  <c r="BE162" i="2"/>
  <c r="BK186" i="2"/>
  <c r="J186" i="2" s="1"/>
  <c r="J102" i="2" s="1"/>
  <c r="BK194" i="2"/>
  <c r="J194" i="2"/>
  <c r="J106" i="2" s="1"/>
  <c r="BE136" i="2"/>
  <c r="BE137" i="2"/>
  <c r="BE140" i="2"/>
  <c r="BE141" i="2"/>
  <c r="BE143" i="2"/>
  <c r="BE146" i="2"/>
  <c r="BE147" i="2"/>
  <c r="BE149" i="2"/>
  <c r="BE150" i="2"/>
  <c r="BE151" i="2"/>
  <c r="BE152" i="2"/>
  <c r="BE153" i="2"/>
  <c r="BE154" i="2"/>
  <c r="BE155" i="2"/>
  <c r="BE156" i="2"/>
  <c r="BE157" i="2"/>
  <c r="BE158" i="2"/>
  <c r="BE160" i="2"/>
  <c r="BE163" i="2"/>
  <c r="BE164" i="2"/>
  <c r="BE165" i="2"/>
  <c r="BE166" i="2"/>
  <c r="BE167" i="2"/>
  <c r="BE168" i="2"/>
  <c r="BE169" i="2"/>
  <c r="BE170" i="2"/>
  <c r="BE172" i="2"/>
  <c r="BE174" i="2"/>
  <c r="BE175" i="2"/>
  <c r="BE176" i="2"/>
  <c r="BE177" i="2"/>
  <c r="BE179" i="2"/>
  <c r="BE182" i="2"/>
  <c r="BE183" i="2"/>
  <c r="BE185" i="2"/>
  <c r="BE187" i="2"/>
  <c r="BE190" i="2"/>
  <c r="BE192" i="2"/>
  <c r="BE195" i="2"/>
  <c r="BE197" i="2"/>
  <c r="BE198" i="2"/>
  <c r="BE200" i="2"/>
  <c r="F33" i="2"/>
  <c r="BB95" i="1" s="1"/>
  <c r="BB94" i="1" s="1"/>
  <c r="W31" i="1" s="1"/>
  <c r="J32" i="2"/>
  <c r="AW95" i="1" s="1"/>
  <c r="F34" i="2"/>
  <c r="BC95" i="1" s="1"/>
  <c r="BC94" i="1" s="1"/>
  <c r="W32" i="1" s="1"/>
  <c r="F35" i="2"/>
  <c r="BD95" i="1" s="1"/>
  <c r="BD94" i="1" s="1"/>
  <c r="W33" i="1" s="1"/>
  <c r="F32" i="2"/>
  <c r="BA95" i="1" s="1"/>
  <c r="BA94" i="1" s="1"/>
  <c r="W30" i="1" s="1"/>
  <c r="R127" i="2" l="1"/>
  <c r="R126" i="2"/>
  <c r="T127" i="2"/>
  <c r="T126" i="2"/>
  <c r="P127" i="2"/>
  <c r="P126" i="2"/>
  <c r="AU95" i="1"/>
  <c r="AU94" i="1" s="1"/>
  <c r="BK127" i="2"/>
  <c r="J127" i="2" s="1"/>
  <c r="J95" i="2" s="1"/>
  <c r="BK188" i="2"/>
  <c r="J188" i="2"/>
  <c r="J103" i="2" s="1"/>
  <c r="BK193" i="2"/>
  <c r="J193" i="2"/>
  <c r="J105" i="2"/>
  <c r="AW94" i="1"/>
  <c r="AK30" i="1"/>
  <c r="J31" i="2"/>
  <c r="AV95" i="1"/>
  <c r="AT95" i="1" s="1"/>
  <c r="F31" i="2"/>
  <c r="AZ95" i="1"/>
  <c r="AZ94" i="1" s="1"/>
  <c r="W29" i="1" s="1"/>
  <c r="AX94" i="1"/>
  <c r="AY94" i="1"/>
  <c r="BK126" i="2" l="1"/>
  <c r="J126" i="2"/>
  <c r="J94" i="2"/>
  <c r="AV94" i="1"/>
  <c r="AK29" i="1" s="1"/>
  <c r="J28" i="2" l="1"/>
  <c r="AG95" i="1"/>
  <c r="AN95" i="1"/>
  <c r="AT94" i="1"/>
  <c r="J37" i="2" l="1"/>
  <c r="AG94" i="1"/>
  <c r="AK26" i="1"/>
  <c r="AK35" i="1"/>
  <c r="AN94" i="1" l="1"/>
</calcChain>
</file>

<file path=xl/sharedStrings.xml><?xml version="1.0" encoding="utf-8"?>
<sst xmlns="http://schemas.openxmlformats.org/spreadsheetml/2006/main" count="1204" uniqueCount="366">
  <si>
    <t>Export Komplet</t>
  </si>
  <si>
    <t/>
  </si>
  <si>
    <t>2.0</t>
  </si>
  <si>
    <t>False</t>
  </si>
  <si>
    <t>{91d1fbd9-6646-4b3f-9479-aee645499812}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</si>
  <si>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</si>
  <si>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</si>
  <si>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</si>
  <si>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</si>
  <si>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</si>
  <si>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</si>
  <si>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</si>
  <si>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</si>
  <si>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</si>
  <si>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03/20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</si>
  <si>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</si>
  <si>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</si>
  <si>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Renovace hřiště - ZŠ Hloubětín</t>
  </si>
  <si>
    <t>KSO:</t>
  </si>
  <si>
    <t>CC-CZ:</t>
  </si>
  <si>
    <t>Místo:</t>
  </si>
  <si>
    <t>Praha 9 - Hloubětín</t>
  </si>
  <si>
    <t>Datum:</t>
  </si>
  <si>
    <t>13. 10. 2020</t>
  </si>
  <si>
    <t>Zadavatel:</t>
  </si>
  <si>
    <t>IČ:</t>
  </si>
  <si>
    <t>00231312</t>
  </si>
  <si>
    <t>Městská část Praha 14</t>
  </si>
  <si>
    <t>DIČ:</t>
  </si>
  <si>
    <t>Uchazeč:</t>
  </si>
  <si>
    <t>Vyplň údaj</t>
  </si>
  <si>
    <t>Projektant:</t>
  </si>
  <si>
    <t>05412625</t>
  </si>
  <si>
    <t>ProjectK7 s.r.o.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</si>
  <si>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</si>
  <si>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</si>
  <si>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</si>
  <si>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</si>
  <si>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</si>
  <si>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</si>
  <si>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</si>
  <si>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</si>
  <si>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</si>
  <si>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</si>
  <si>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</si>
  <si>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</si>
  <si>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</si>
  <si>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</si>
  <si>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</si>
  <si>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</si>
  <si>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</si>
  <si>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</si>
  <si>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</si>
  <si>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</si>
  <si>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</si>
  <si>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</si>
  <si>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</si>
  <si>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</si>
  <si>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</si>
  <si>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</si>
  <si>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</si>
  <si>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</si>
  <si>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</si>
  <si>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</si>
  <si>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</si>
  <si>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</si>
  <si>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</si>
  <si>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</si>
  <si>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</si>
  <si>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</si>
  <si>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</si>
  <si>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</si>
  <si>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</si>
  <si>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</si>
  <si>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</si>
  <si>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</si>
  <si>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</si>
  <si>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</si>
  <si>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</si>
  <si>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</si>
  <si>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</si>
  <si>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</si>
  <si>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</si>
  <si>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</si>
  <si>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</si>
  <si>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</si>
  <si>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</si>
  <si>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</si>
  <si>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</si>
  <si>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</si>
  <si>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</si>
  <si>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</si>
  <si>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</si>
  <si>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</si>
  <si>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</si>
  <si>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</si>
  <si>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</si>
  <si>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</si>
  <si>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</si>
  <si>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</si>
  <si>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</si>
  <si>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783 - Dokončovací práce - nátěry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</si>
  <si>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</si>
  <si>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</si>
  <si>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</si>
  <si>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</si>
  <si>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</si>
  <si>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</si>
  <si>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</si>
  <si>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</si>
  <si>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</si>
  <si>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</si>
  <si>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</si>
  <si>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</si>
  <si>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</si>
  <si>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</si>
  <si>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</si>
  <si>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</si>
  <si>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</si>
  <si>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</si>
  <si>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</si>
  <si>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</si>
  <si>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</si>
  <si>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</si>
  <si>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</si>
  <si>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s odstraněním kořenů ručně průměru kmene do 100 mm jakékoliv plochy v rovině nebo ve svahu o sklonu do 1:5</t>
  </si>
  <si>
    <t>m2</t>
  </si>
  <si>
    <t>CS ÚRS 2020 01</t>
  </si>
  <si>
    <t>4</t>
  </si>
  <si>
    <t>-1908288229</t>
  </si>
  <si>
    <t>111211101.</t>
  </si>
  <si>
    <t>-1173314530</t>
  </si>
  <si>
    <t>3</t>
  </si>
  <si>
    <t>112101121</t>
  </si>
  <si>
    <t>Odstranění stromů s odřezáním kmene a s odvětvením jehličnatých bez odkornění, průměru kmene přes 100 do 300 mm</t>
  </si>
  <si>
    <t>kus</t>
  </si>
  <si>
    <t>-2031404428</t>
  </si>
  <si>
    <t>112251101</t>
  </si>
  <si>
    <t>Odstranění pařezů strojně s jejich vykopáním, vytrháním nebo odstřelením průměru přes 100 do 300 mm</t>
  </si>
  <si>
    <t>316678197</t>
  </si>
  <si>
    <t>5</t>
  </si>
  <si>
    <t>113102211</t>
  </si>
  <si>
    <t>Odstranění umělého trávníku ze sportovních povrchů z multisportovního hřiště výšky vlasu do 25 mm</t>
  </si>
  <si>
    <t>-1965804305</t>
  </si>
  <si>
    <t>6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</si>
  <si>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</si>
  <si>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</si>
  <si>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734353649</t>
  </si>
  <si>
    <t>7</t>
  </si>
  <si>
    <t>113107122</t>
  </si>
  <si>
    <t>Odstranění podkladů nebo krytů ručně s přemístěním hmot na skládku na vzdálenost do 3 m nebo s naložením na dopravní prostředek z kameniva hrubého drceného, o tl. vrstvy přes 100 do 200 mm</t>
  </si>
  <si>
    <t>447697498</t>
  </si>
  <si>
    <t>8</t>
  </si>
  <si>
    <t>121112003</t>
  </si>
  <si>
    <t>Sejmutí ornice ručně při souvislé ploše, tl. vrstvy do 200 mm</t>
  </si>
  <si>
    <t>84695356</t>
  </si>
  <si>
    <t>9</t>
  </si>
  <si>
    <t>122211101</t>
  </si>
  <si>
    <t>Odkopávky a prokopávky ručně zapažené i nezapažené v hornině třídy těžitelnosti I skupiny 3</t>
  </si>
  <si>
    <t>m3</t>
  </si>
  <si>
    <t>988766107</t>
  </si>
  <si>
    <t>VV</t>
  </si>
  <si>
    <t>(95,4+59,6)*0,3</t>
  </si>
  <si>
    <t>Zakládání</t>
  </si>
  <si>
    <t>10</t>
  </si>
  <si>
    <t>273321411</t>
  </si>
  <si>
    <t>Základy z betonu železového (bez výztuže) desky z betonu bez zvláštních nároků na prostředí tř. C 20/25</t>
  </si>
  <si>
    <t>-1354497861</t>
  </si>
  <si>
    <t>11</t>
  </si>
  <si>
    <t>273362021</t>
  </si>
  <si>
    <t>Výztuž základů desek ze svařovaných sítí z drátů typu KARI</t>
  </si>
  <si>
    <t>t</t>
  </si>
  <si>
    <t>-814329203</t>
  </si>
  <si>
    <t>Svislé a kompletní konstrukce</t>
  </si>
  <si>
    <t>12</t>
  </si>
  <si>
    <t>348501111</t>
  </si>
  <si>
    <t>Osazení dřevěného oplocení na sloupky v osové vzdálenosti do 4 m výšky do 1 m z prken</t>
  </si>
  <si>
    <t>m</t>
  </si>
  <si>
    <t>-1449367075</t>
  </si>
  <si>
    <t>(30,6*2+14,6*2)*3</t>
  </si>
  <si>
    <t>Komunikace pozemní</t>
  </si>
  <si>
    <t>13</t>
  </si>
  <si>
    <t>564740112</t>
  </si>
  <si>
    <t>Podklad nebo kryt z kameniva hrubého drceného  vel. 16-32 mm s rozprostřením a zhutněním, po zhutnění tl. 130 mm</t>
  </si>
  <si>
    <t>-1019540787</t>
  </si>
  <si>
    <t>14</t>
  </si>
  <si>
    <t>565191191</t>
  </si>
  <si>
    <t>Podklad ploch pro tělovýchovu vícevrstvý  s vrchní vrstvou z asfaltového koberce drenáž pod podklad z asfaltu</t>
  </si>
  <si>
    <t>802495305</t>
  </si>
  <si>
    <t>460*4*0,35</t>
  </si>
  <si>
    <t>57921001</t>
  </si>
  <si>
    <t>-1631425392</t>
  </si>
  <si>
    <t>16</t>
  </si>
  <si>
    <t>57921002</t>
  </si>
  <si>
    <t>-600222541</t>
  </si>
  <si>
    <t>17</t>
  </si>
  <si>
    <t>57921003</t>
  </si>
  <si>
    <t>298390811</t>
  </si>
  <si>
    <t>18</t>
  </si>
  <si>
    <t>57921004</t>
  </si>
  <si>
    <t>273292297</t>
  </si>
  <si>
    <t>19</t>
  </si>
  <si>
    <t>57921005</t>
  </si>
  <si>
    <t>-1273688872</t>
  </si>
  <si>
    <t>20</t>
  </si>
  <si>
    <t>57921006</t>
  </si>
  <si>
    <t>kpl</t>
  </si>
  <si>
    <t>586692229</t>
  </si>
  <si>
    <t>57921007</t>
  </si>
  <si>
    <t>-277341613</t>
  </si>
  <si>
    <t>22</t>
  </si>
  <si>
    <t>57921008</t>
  </si>
  <si>
    <t>ks</t>
  </si>
  <si>
    <t>1505134030</t>
  </si>
  <si>
    <t>23</t>
  </si>
  <si>
    <t>57921009</t>
  </si>
  <si>
    <t>-962521563</t>
  </si>
  <si>
    <t>24</t>
  </si>
  <si>
    <t>57921010</t>
  </si>
  <si>
    <t>391116526</t>
  </si>
  <si>
    <t>25</t>
  </si>
  <si>
    <t>57921011</t>
  </si>
  <si>
    <t>720730007</t>
  </si>
  <si>
    <t>26</t>
  </si>
  <si>
    <t>57921012</t>
  </si>
  <si>
    <t>-1311642079</t>
  </si>
  <si>
    <t>27</t>
  </si>
  <si>
    <t>57921013</t>
  </si>
  <si>
    <t>2068768618</t>
  </si>
  <si>
    <t>28</t>
  </si>
  <si>
    <t>57921014</t>
  </si>
  <si>
    <t>-95025932</t>
  </si>
  <si>
    <t>29</t>
  </si>
  <si>
    <t>57921015</t>
  </si>
  <si>
    <t>-1227539041</t>
  </si>
  <si>
    <t>30</t>
  </si>
  <si>
    <t>57921016</t>
  </si>
  <si>
    <t>-119813482</t>
  </si>
  <si>
    <t>31</t>
  </si>
  <si>
    <t>57921017</t>
  </si>
  <si>
    <t>639635381</t>
  </si>
  <si>
    <t>32</t>
  </si>
  <si>
    <t>57921018</t>
  </si>
  <si>
    <t>1384704632</t>
  </si>
  <si>
    <t>33</t>
  </si>
  <si>
    <t>57921019</t>
  </si>
  <si>
    <t>bm</t>
  </si>
  <si>
    <t>-1199249877</t>
  </si>
  <si>
    <t>34</t>
  </si>
  <si>
    <t>57921020</t>
  </si>
  <si>
    <t>-875892010</t>
  </si>
  <si>
    <t>35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</si>
  <si>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</si>
  <si>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</si>
  <si>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-1068080941</t>
  </si>
  <si>
    <t>36</t>
  </si>
  <si>
    <t>M</t>
  </si>
  <si>
    <t>BET.B06C01</t>
  </si>
  <si>
    <t>dlažba se zámkem BEST-BEATON 20x16,5x6cm přírodní</t>
  </si>
  <si>
    <t>-2093777825</t>
  </si>
  <si>
    <t>Ostatní konstrukce a práce, bourání</t>
  </si>
  <si>
    <t>37</t>
  </si>
  <si>
    <t>916232111</t>
  </si>
  <si>
    <t>Doplňující konstrukce krytů venkovních ploch pro tělovýchovu  obruba z obrubníků do betonového lože, výšky 25 mm</t>
  </si>
  <si>
    <t>29937665</t>
  </si>
  <si>
    <t>(30,6*2+14,6*2)+18</t>
  </si>
  <si>
    <t>38</t>
  </si>
  <si>
    <t>59217001</t>
  </si>
  <si>
    <t>obrubník betonový zahradní 1000x50x250mm</t>
  </si>
  <si>
    <t>1118934079</t>
  </si>
  <si>
    <t>39</t>
  </si>
  <si>
    <t>919735112</t>
  </si>
  <si>
    <t>Řezání stávajícího živičného krytu nebo podkladu  hloubky přes 50 do 100 mm</t>
  </si>
  <si>
    <t>-243613554</t>
  </si>
  <si>
    <t>40</t>
  </si>
  <si>
    <t>965042141</t>
  </si>
  <si>
    <t>Bourání mazanin betonových nebo z litého asfaltu tl. do 100 mm, plochy přes 4 m2</t>
  </si>
  <si>
    <t>1096208379</t>
  </si>
  <si>
    <t>41</t>
  </si>
  <si>
    <t>966003818</t>
  </si>
  <si>
    <t>Rozebrání dřevěného oplocení se sloupky osové vzdálenosti do 4,00 m, výšky do 2,50 m, osazených do hloubky 1,00 m s příčníky a ocelovými sloupky z prken a latí</t>
  </si>
  <si>
    <t>-1925183255</t>
  </si>
  <si>
    <t>42</t>
  </si>
  <si>
    <t>966008231</t>
  </si>
  <si>
    <t>Bourání odvodňovacího žlabu s odklizením a uložením vybouraného materiálu na skládku na vzdálenost do 10 m nebo s naložením na dopravní prostředek plastového s krycím roštem šířky do 200 mm</t>
  </si>
  <si>
    <t>1875075190</t>
  </si>
  <si>
    <t>(30,6*2+14,6*2)</t>
  </si>
  <si>
    <t>997</t>
  </si>
  <si>
    <t>Přesun sutě</t>
  </si>
  <si>
    <t>43</t>
  </si>
  <si>
    <t>997013501</t>
  </si>
  <si>
    <t>Odvoz suti a vybouraných hmot na skládku nebo meziskládku  se složením, na vzdálenost do 1 km</t>
  </si>
  <si>
    <t>779655323</t>
  </si>
  <si>
    <t>44</t>
  </si>
  <si>
    <t>997013509</t>
  </si>
  <si>
    <t>Odvoz suti a vybouraných hmot na skládku nebo meziskládku  se složením, na vzdálenost Příplatek k ceně za každý další i započatý 1 km přes 1 km</t>
  </si>
  <si>
    <t>595469203</t>
  </si>
  <si>
    <t>115,348*20 'Přepočtené koeficientem množství</t>
  </si>
  <si>
    <t>45</t>
  </si>
  <si>
    <t>997013847</t>
  </si>
  <si>
    <t>Poplatek za uložení stavebního odpadu na skládce (skládkovné) asfaltového s obsahem dehtu zatříděného do Katalogu odpadů pod kódem 17 03 01</t>
  </si>
  <si>
    <t>-1258902723</t>
  </si>
  <si>
    <t>998</t>
  </si>
  <si>
    <t>Přesun hmot</t>
  </si>
  <si>
    <t>46</t>
  </si>
  <si>
    <t>998232110</t>
  </si>
  <si>
    <t>Přesun hmot pro oplocení  se svislou nosnou konstrukcí zděnou z cihel, tvárnic, bloků, popř. kovovou nebo dřevěnou vodorovná dopravní vzdálenost do 50 m, pro oplocení výšky do 3 m</t>
  </si>
  <si>
    <t>1382363598</t>
  </si>
  <si>
    <t>PSV</t>
  </si>
  <si>
    <t>Práce a dodávky PSV</t>
  </si>
  <si>
    <t>783</t>
  </si>
  <si>
    <t>Dokončovací práce - nátěry</t>
  </si>
  <si>
    <t>47</t>
  </si>
  <si>
    <t>783113111</t>
  </si>
  <si>
    <t>Napouštěcí nátěr truhlářských konstrukcí jednonásobný fungicidní syntetický</t>
  </si>
  <si>
    <t>-376648332</t>
  </si>
  <si>
    <t>(1,19*6+1,71*6+2,25*96)*(0,025*2+0,185*2)</t>
  </si>
  <si>
    <t>48</t>
  </si>
  <si>
    <t>783118211</t>
  </si>
  <si>
    <t>Lakovací nátěr truhlářských konstrukcí dvojnásobný s mezibroušením syntetický</t>
  </si>
  <si>
    <t>990788496</t>
  </si>
  <si>
    <t>VRN</t>
  </si>
  <si>
    <t>Vedlejší rozpočtové náklady</t>
  </si>
  <si>
    <t>VRN1</t>
  </si>
  <si>
    <t>Průzkumné, geodetické a projektové práce</t>
  </si>
  <si>
    <t>49</t>
  </si>
  <si>
    <t>013254000</t>
  </si>
  <si>
    <t>Dokumentace skutečného provedení stavby</t>
  </si>
  <si>
    <t>1024</t>
  </si>
  <si>
    <t>-1829489594</t>
  </si>
  <si>
    <t>VRN3</t>
  </si>
  <si>
    <t>Zařízení staveniště</t>
  </si>
  <si>
    <t>50</t>
  </si>
  <si>
    <t>030001000</t>
  </si>
  <si>
    <t>-1173959386</t>
  </si>
  <si>
    <t>51</t>
  </si>
  <si>
    <t>039002000</t>
  </si>
  <si>
    <t>Zrušení zařízení staveniště</t>
  </si>
  <si>
    <t>-1289921429</t>
  </si>
  <si>
    <t>VRN6</t>
  </si>
  <si>
    <t>Územní vlivy</t>
  </si>
  <si>
    <t>52</t>
  </si>
  <si>
    <t>065002000</t>
  </si>
  <si>
    <t>Mimostaveništní doprava materiálů</t>
  </si>
  <si>
    <t>soub</t>
  </si>
  <si>
    <t>1400468927</t>
  </si>
  <si>
    <t>očištění plochy od nečistot</t>
  </si>
  <si>
    <t>penetrace podkladu</t>
  </si>
  <si>
    <t>polyuretanový povrch 11mm</t>
  </si>
  <si>
    <t>elastická podložka pod umělým povrch + +20%pojiva</t>
  </si>
  <si>
    <t>bezpečný polyuretanový povrch 25 mm SBR a 11mm EPDM - s keramzitem</t>
  </si>
  <si>
    <t>rozměření grafických motivů</t>
  </si>
  <si>
    <t>práce na grafice a instalace grafických motivů, vč. lepící hmoty</t>
  </si>
  <si>
    <t>3D grafika - stupně vítězů</t>
  </si>
  <si>
    <t>ocelová kotva na kostku</t>
  </si>
  <si>
    <t>kostka 40 x 40cm. Jednobarevná, grafika 5x stran</t>
  </si>
  <si>
    <t>grafika - úhel</t>
  </si>
  <si>
    <t>grafika - start,cíl</t>
  </si>
  <si>
    <t>grafika - vrlký terč s čísly</t>
  </si>
  <si>
    <t>grafika - skok z místa</t>
  </si>
  <si>
    <t>grafika - skákací panák</t>
  </si>
  <si>
    <t>grafika - strečink</t>
  </si>
  <si>
    <t>grafika - stopy v kolečku</t>
  </si>
  <si>
    <t>grafika - stopy v kruhu</t>
  </si>
  <si>
    <t>grafika - rozběhová dráha, lajnování</t>
  </si>
  <si>
    <t>grafika - lajnování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</si>
</sst>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3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7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0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0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 applyProtection="1">
      <alignment horizontal="center" vertical="center" wrapText="1"/>
      <protection locked="0"/>
    </xf>
    <xf numFmtId="0" fontId="20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13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s="1" customFormat="1" ht="36.950000000000003" customHeight="1">
      <c r="AR2" s="229" t="s">
        <v>5</v>
      </c>
      <c r="AS2" s="195"/>
      <c r="AT2" s="195"/>
      <c r="AU2" s="195"/>
      <c r="AV2" s="195"/>
      <c r="AW2" s="195"/>
      <c r="AX2" s="195"/>
      <c r="AY2" s="195"/>
      <c r="AZ2" s="195"/>
      <c r="BA2" s="195"/>
      <c r="BB2" s="195"/>
      <c r="BC2" s="195"/>
      <c r="BD2" s="195"/>
      <c r="BE2" s="195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s="1" customFormat="1" ht="12" customHeight="1">
      <c r="B5" s="18"/>
      <c r="D5" s="22" t="s">
        <v>13</v>
      </c>
      <c r="K5" s="194" t="s">
        <v>14</v>
      </c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  <c r="AD5" s="195"/>
      <c r="AE5" s="195"/>
      <c r="AF5" s="195"/>
      <c r="AG5" s="195"/>
      <c r="AH5" s="195"/>
      <c r="AI5" s="195"/>
      <c r="AJ5" s="195"/>
      <c r="AK5" s="195"/>
      <c r="AL5" s="195"/>
      <c r="AM5" s="195"/>
      <c r="AN5" s="195"/>
      <c r="AO5" s="195"/>
      <c r="AR5" s="18"/>
      <c r="BE5" s="191" t="s">
        <v>15</v>
      </c>
      <c r="BS5" s="15" t="s">
        <v>6</v>
      </c>
    </row>
    <row r="6" spans="1:74" s="1" customFormat="1" ht="36.950000000000003" customHeight="1">
      <c r="B6" s="18"/>
      <c r="D6" s="24" t="s">
        <v>16</v>
      </c>
      <c r="K6" s="196" t="s">
        <v>17</v>
      </c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195"/>
      <c r="AD6" s="195"/>
      <c r="AE6" s="195"/>
      <c r="AF6" s="195"/>
      <c r="AG6" s="195"/>
      <c r="AH6" s="195"/>
      <c r="AI6" s="195"/>
      <c r="AJ6" s="195"/>
      <c r="AK6" s="195"/>
      <c r="AL6" s="195"/>
      <c r="AM6" s="195"/>
      <c r="AN6" s="195"/>
      <c r="AO6" s="195"/>
      <c r="AR6" s="18"/>
      <c r="BE6" s="192"/>
      <c r="BS6" s="15" t="s">
        <v>6</v>
      </c>
    </row>
    <row r="7" spans="1:74" s="1" customFormat="1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192"/>
      <c r="BS7" s="15" t="s">
        <v>6</v>
      </c>
    </row>
    <row r="8" spans="1:74" s="1" customFormat="1" ht="12" customHeight="1">
      <c r="B8" s="18"/>
      <c r="D8" s="25" t="s">
        <v>20</v>
      </c>
      <c r="K8" s="23" t="s">
        <v>21</v>
      </c>
      <c r="AK8" s="25" t="s">
        <v>22</v>
      </c>
      <c r="AN8" s="26" t="s">
        <v>23</v>
      </c>
      <c r="AR8" s="18"/>
      <c r="BE8" s="192"/>
      <c r="BS8" s="15" t="s">
        <v>6</v>
      </c>
    </row>
    <row r="9" spans="1:74" s="1" customFormat="1" ht="14.45" customHeight="1">
      <c r="B9" s="18"/>
      <c r="AR9" s="18"/>
      <c r="BE9" s="192"/>
      <c r="BS9" s="15" t="s">
        <v>6</v>
      </c>
    </row>
    <row r="10" spans="1:74" s="1" customFormat="1" ht="12" customHeight="1">
      <c r="B10" s="18"/>
      <c r="D10" s="25" t="s">
        <v>24</v>
      </c>
      <c r="AK10" s="25" t="s">
        <v>25</v>
      </c>
      <c r="AN10" s="23" t="s">
        <v>26</v>
      </c>
      <c r="AR10" s="18"/>
      <c r="BE10" s="192"/>
      <c r="BS10" s="15" t="s">
        <v>6</v>
      </c>
    </row>
    <row r="11" spans="1:74" s="1" customFormat="1" ht="18.399999999999999" customHeight="1">
      <c r="B11" s="18"/>
      <c r="E11" s="23" t="s">
        <v>27</v>
      </c>
      <c r="AK11" s="25" t="s">
        <v>28</v>
      </c>
      <c r="AN11" s="23" t="s">
        <v>1</v>
      </c>
      <c r="AR11" s="18"/>
      <c r="BE11" s="192"/>
      <c r="BS11" s="15" t="s">
        <v>6</v>
      </c>
    </row>
    <row r="12" spans="1:74" s="1" customFormat="1" ht="6.95" customHeight="1">
      <c r="B12" s="18"/>
      <c r="AR12" s="18"/>
      <c r="BE12" s="192"/>
      <c r="BS12" s="15" t="s">
        <v>6</v>
      </c>
    </row>
    <row r="13" spans="1:74" s="1" customFormat="1" ht="12" customHeight="1">
      <c r="B13" s="18"/>
      <c r="D13" s="25" t="s">
        <v>29</v>
      </c>
      <c r="AK13" s="25" t="s">
        <v>25</v>
      </c>
      <c r="AN13" s="27" t="s">
        <v>30</v>
      </c>
      <c r="AR13" s="18"/>
      <c r="BE13" s="192"/>
      <c r="BS13" s="15" t="s">
        <v>6</v>
      </c>
    </row>
    <row r="14" spans="1:74" ht="12.75">
      <c r="B14" s="18"/>
      <c r="E14" s="197" t="s">
        <v>30</v>
      </c>
      <c r="F14" s="198"/>
      <c r="G14" s="198"/>
      <c r="H14" s="198"/>
      <c r="I14" s="198"/>
      <c r="J14" s="198"/>
      <c r="K14" s="198"/>
      <c r="L14" s="198"/>
      <c r="M14" s="198"/>
      <c r="N14" s="198"/>
      <c r="O14" s="198"/>
      <c r="P14" s="198"/>
      <c r="Q14" s="198"/>
      <c r="R14" s="198"/>
      <c r="S14" s="198"/>
      <c r="T14" s="198"/>
      <c r="U14" s="198"/>
      <c r="V14" s="198"/>
      <c r="W14" s="198"/>
      <c r="X14" s="198"/>
      <c r="Y14" s="198"/>
      <c r="Z14" s="198"/>
      <c r="AA14" s="198"/>
      <c r="AB14" s="198"/>
      <c r="AC14" s="198"/>
      <c r="AD14" s="198"/>
      <c r="AE14" s="198"/>
      <c r="AF14" s="198"/>
      <c r="AG14" s="198"/>
      <c r="AH14" s="198"/>
      <c r="AI14" s="198"/>
      <c r="AJ14" s="198"/>
      <c r="AK14" s="25" t="s">
        <v>28</v>
      </c>
      <c r="AN14" s="27" t="s">
        <v>30</v>
      </c>
      <c r="AR14" s="18"/>
      <c r="BE14" s="192"/>
      <c r="BS14" s="15" t="s">
        <v>6</v>
      </c>
    </row>
    <row r="15" spans="1:74" s="1" customFormat="1" ht="6.95" customHeight="1">
      <c r="B15" s="18"/>
      <c r="AR15" s="18"/>
      <c r="BE15" s="192"/>
      <c r="BS15" s="15" t="s">
        <v>3</v>
      </c>
    </row>
    <row r="16" spans="1:74" s="1" customFormat="1" ht="12" customHeight="1">
      <c r="B16" s="18"/>
      <c r="D16" s="25" t="s">
        <v>31</v>
      </c>
      <c r="AK16" s="25" t="s">
        <v>25</v>
      </c>
      <c r="AN16" s="23" t="s">
        <v>32</v>
      </c>
      <c r="AR16" s="18"/>
      <c r="BE16" s="192"/>
      <c r="BS16" s="15" t="s">
        <v>3</v>
      </c>
    </row>
    <row r="17" spans="1:71" s="1" customFormat="1" ht="18.399999999999999" customHeight="1">
      <c r="B17" s="18"/>
      <c r="E17" s="23" t="s">
        <v>33</v>
      </c>
      <c r="AK17" s="25" t="s">
        <v>28</v>
      </c>
      <c r="AN17" s="23" t="s">
        <v>1</v>
      </c>
      <c r="AR17" s="18"/>
      <c r="BE17" s="192"/>
      <c r="BS17" s="15" t="s">
        <v>34</v>
      </c>
    </row>
    <row r="18" spans="1:71" s="1" customFormat="1" ht="6.95" customHeight="1">
      <c r="B18" s="18"/>
      <c r="AR18" s="18"/>
      <c r="BE18" s="192"/>
      <c r="BS18" s="15" t="s">
        <v>6</v>
      </c>
    </row>
    <row r="19" spans="1:71" s="1" customFormat="1" ht="12" customHeight="1">
      <c r="B19" s="18"/>
      <c r="D19" s="25" t="s">
        <v>35</v>
      </c>
      <c r="AK19" s="25" t="s">
        <v>25</v>
      </c>
      <c r="AN19" s="23" t="s">
        <v>1</v>
      </c>
      <c r="AR19" s="18"/>
      <c r="BE19" s="192"/>
      <c r="BS19" s="15" t="s">
        <v>6</v>
      </c>
    </row>
    <row r="20" spans="1:71" s="1" customFormat="1" ht="18.399999999999999" customHeight="1">
      <c r="B20" s="18"/>
      <c r="E20" s="23" t="s">
        <v>36</v>
      </c>
      <c r="AK20" s="25" t="s">
        <v>28</v>
      </c>
      <c r="AN20" s="23" t="s">
        <v>1</v>
      </c>
      <c r="AR20" s="18"/>
      <c r="BE20" s="192"/>
      <c r="BS20" s="15" t="s">
        <v>3</v>
      </c>
    </row>
    <row r="21" spans="1:71" s="1" customFormat="1" ht="6.95" customHeight="1">
      <c r="B21" s="18"/>
      <c r="AR21" s="18"/>
      <c r="BE21" s="192"/>
    </row>
    <row r="22" spans="1:71" s="1" customFormat="1" ht="12" customHeight="1">
      <c r="B22" s="18"/>
      <c r="D22" s="25" t="s">
        <v>37</v>
      </c>
      <c r="AR22" s="18"/>
      <c r="BE22" s="192"/>
    </row>
    <row r="23" spans="1:71" s="1" customFormat="1" ht="16.5" customHeight="1">
      <c r="B23" s="18"/>
      <c r="E23" s="199" t="s">
        <v>1</v>
      </c>
      <c r="F23" s="199"/>
      <c r="G23" s="199"/>
      <c r="H23" s="199"/>
      <c r="I23" s="199"/>
      <c r="J23" s="199"/>
      <c r="K23" s="199"/>
      <c r="L23" s="199"/>
      <c r="M23" s="199"/>
      <c r="N23" s="199"/>
      <c r="O23" s="199"/>
      <c r="P23" s="199"/>
      <c r="Q23" s="199"/>
      <c r="R23" s="199"/>
      <c r="S23" s="199"/>
      <c r="T23" s="199"/>
      <c r="U23" s="199"/>
      <c r="V23" s="199"/>
      <c r="W23" s="199"/>
      <c r="X23" s="199"/>
      <c r="Y23" s="199"/>
      <c r="Z23" s="199"/>
      <c r="AA23" s="199"/>
      <c r="AB23" s="199"/>
      <c r="AC23" s="199"/>
      <c r="AD23" s="199"/>
      <c r="AE23" s="199"/>
      <c r="AF23" s="199"/>
      <c r="AG23" s="199"/>
      <c r="AH23" s="199"/>
      <c r="AI23" s="199"/>
      <c r="AJ23" s="199"/>
      <c r="AK23" s="199"/>
      <c r="AL23" s="199"/>
      <c r="AM23" s="199"/>
      <c r="AN23" s="199"/>
      <c r="AR23" s="18"/>
      <c r="BE23" s="192"/>
    </row>
    <row r="24" spans="1:71" s="1" customFormat="1" ht="6.95" customHeight="1">
      <c r="B24" s="18"/>
      <c r="AR24" s="18"/>
      <c r="BE24" s="192"/>
    </row>
    <row r="25" spans="1:71" s="1" customFormat="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92"/>
    </row>
    <row r="26" spans="1:71" s="2" customFormat="1" ht="25.9" customHeight="1">
      <c r="A26" s="30"/>
      <c r="B26" s="31"/>
      <c r="C26" s="30"/>
      <c r="D26" s="32" t="s">
        <v>38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00">
        <f>ROUND(AG94,2)</f>
        <v>0</v>
      </c>
      <c r="AL26" s="201"/>
      <c r="AM26" s="201"/>
      <c r="AN26" s="201"/>
      <c r="AO26" s="201"/>
      <c r="AP26" s="30"/>
      <c r="AQ26" s="30"/>
      <c r="AR26" s="31"/>
      <c r="BE26" s="192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192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02" t="s">
        <v>39</v>
      </c>
      <c r="M28" s="202"/>
      <c r="N28" s="202"/>
      <c r="O28" s="202"/>
      <c r="P28" s="202"/>
      <c r="Q28" s="30"/>
      <c r="R28" s="30"/>
      <c r="S28" s="30"/>
      <c r="T28" s="30"/>
      <c r="U28" s="30"/>
      <c r="V28" s="30"/>
      <c r="W28" s="202" t="s">
        <v>40</v>
      </c>
      <c r="X28" s="202"/>
      <c r="Y28" s="202"/>
      <c r="Z28" s="202"/>
      <c r="AA28" s="202"/>
      <c r="AB28" s="202"/>
      <c r="AC28" s="202"/>
      <c r="AD28" s="202"/>
      <c r="AE28" s="202"/>
      <c r="AF28" s="30"/>
      <c r="AG28" s="30"/>
      <c r="AH28" s="30"/>
      <c r="AI28" s="30"/>
      <c r="AJ28" s="30"/>
      <c r="AK28" s="202" t="s">
        <v>41</v>
      </c>
      <c r="AL28" s="202"/>
      <c r="AM28" s="202"/>
      <c r="AN28" s="202"/>
      <c r="AO28" s="202"/>
      <c r="AP28" s="30"/>
      <c r="AQ28" s="30"/>
      <c r="AR28" s="31"/>
      <c r="BE28" s="192"/>
    </row>
    <row r="29" spans="1:71" s="3" customFormat="1" ht="14.45" customHeight="1">
      <c r="B29" s="35"/>
      <c r="D29" s="25" t="s">
        <v>42</v>
      </c>
      <c r="F29" s="25" t="s">
        <v>43</v>
      </c>
      <c r="L29" s="205">
        <v>0.21</v>
      </c>
      <c r="M29" s="204"/>
      <c r="N29" s="204"/>
      <c r="O29" s="204"/>
      <c r="P29" s="204"/>
      <c r="W29" s="203">
        <f>ROUND(AZ94, 2)</f>
        <v>0</v>
      </c>
      <c r="X29" s="204"/>
      <c r="Y29" s="204"/>
      <c r="Z29" s="204"/>
      <c r="AA29" s="204"/>
      <c r="AB29" s="204"/>
      <c r="AC29" s="204"/>
      <c r="AD29" s="204"/>
      <c r="AE29" s="204"/>
      <c r="AK29" s="203">
        <f>ROUND(AV94, 2)</f>
        <v>0</v>
      </c>
      <c r="AL29" s="204"/>
      <c r="AM29" s="204"/>
      <c r="AN29" s="204"/>
      <c r="AO29" s="204"/>
      <c r="AR29" s="35"/>
      <c r="BE29" s="193"/>
    </row>
    <row r="30" spans="1:71" s="3" customFormat="1" ht="14.45" customHeight="1">
      <c r="B30" s="35"/>
      <c r="F30" s="25" t="s">
        <v>44</v>
      </c>
      <c r="L30" s="205">
        <v>0.15</v>
      </c>
      <c r="M30" s="204"/>
      <c r="N30" s="204"/>
      <c r="O30" s="204"/>
      <c r="P30" s="204"/>
      <c r="W30" s="203">
        <f>ROUND(BA94, 2)</f>
        <v>0</v>
      </c>
      <c r="X30" s="204"/>
      <c r="Y30" s="204"/>
      <c r="Z30" s="204"/>
      <c r="AA30" s="204"/>
      <c r="AB30" s="204"/>
      <c r="AC30" s="204"/>
      <c r="AD30" s="204"/>
      <c r="AE30" s="204"/>
      <c r="AK30" s="203">
        <f>ROUND(AW94, 2)</f>
        <v>0</v>
      </c>
      <c r="AL30" s="204"/>
      <c r="AM30" s="204"/>
      <c r="AN30" s="204"/>
      <c r="AO30" s="204"/>
      <c r="AR30" s="35"/>
      <c r="BE30" s="193"/>
    </row>
    <row r="31" spans="1:71" s="3" customFormat="1" ht="14.45" hidden="1" customHeight="1">
      <c r="B31" s="35"/>
      <c r="F31" s="25" t="s">
        <v>45</v>
      </c>
      <c r="L31" s="205">
        <v>0.21</v>
      </c>
      <c r="M31" s="204"/>
      <c r="N31" s="204"/>
      <c r="O31" s="204"/>
      <c r="P31" s="204"/>
      <c r="W31" s="203">
        <f>ROUND(BB94, 2)</f>
        <v>0</v>
      </c>
      <c r="X31" s="204"/>
      <c r="Y31" s="204"/>
      <c r="Z31" s="204"/>
      <c r="AA31" s="204"/>
      <c r="AB31" s="204"/>
      <c r="AC31" s="204"/>
      <c r="AD31" s="204"/>
      <c r="AE31" s="204"/>
      <c r="AK31" s="203">
        <v>0</v>
      </c>
      <c r="AL31" s="204"/>
      <c r="AM31" s="204"/>
      <c r="AN31" s="204"/>
      <c r="AO31" s="204"/>
      <c r="AR31" s="35"/>
      <c r="BE31" s="193"/>
    </row>
    <row r="32" spans="1:71" s="3" customFormat="1" ht="14.45" hidden="1" customHeight="1">
      <c r="B32" s="35"/>
      <c r="F32" s="25" t="s">
        <v>46</v>
      </c>
      <c r="L32" s="205">
        <v>0.15</v>
      </c>
      <c r="M32" s="204"/>
      <c r="N32" s="204"/>
      <c r="O32" s="204"/>
      <c r="P32" s="204"/>
      <c r="W32" s="203">
        <f>ROUND(BC94, 2)</f>
        <v>0</v>
      </c>
      <c r="X32" s="204"/>
      <c r="Y32" s="204"/>
      <c r="Z32" s="204"/>
      <c r="AA32" s="204"/>
      <c r="AB32" s="204"/>
      <c r="AC32" s="204"/>
      <c r="AD32" s="204"/>
      <c r="AE32" s="204"/>
      <c r="AK32" s="203">
        <v>0</v>
      </c>
      <c r="AL32" s="204"/>
      <c r="AM32" s="204"/>
      <c r="AN32" s="204"/>
      <c r="AO32" s="204"/>
      <c r="AR32" s="35"/>
      <c r="BE32" s="193"/>
    </row>
    <row r="33" spans="1:57" s="3" customFormat="1" ht="14.45" hidden="1" customHeight="1">
      <c r="B33" s="35"/>
      <c r="F33" s="25" t="s">
        <v>47</v>
      </c>
      <c r="L33" s="205">
        <v>0</v>
      </c>
      <c r="M33" s="204"/>
      <c r="N33" s="204"/>
      <c r="O33" s="204"/>
      <c r="P33" s="204"/>
      <c r="W33" s="203">
        <f>ROUND(BD94, 2)</f>
        <v>0</v>
      </c>
      <c r="X33" s="204"/>
      <c r="Y33" s="204"/>
      <c r="Z33" s="204"/>
      <c r="AA33" s="204"/>
      <c r="AB33" s="204"/>
      <c r="AC33" s="204"/>
      <c r="AD33" s="204"/>
      <c r="AE33" s="204"/>
      <c r="AK33" s="203">
        <v>0</v>
      </c>
      <c r="AL33" s="204"/>
      <c r="AM33" s="204"/>
      <c r="AN33" s="204"/>
      <c r="AO33" s="204"/>
      <c r="AR33" s="35"/>
      <c r="BE33" s="193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192"/>
    </row>
    <row r="35" spans="1:57" s="2" customFormat="1" ht="25.9" customHeight="1">
      <c r="A35" s="30"/>
      <c r="B35" s="31"/>
      <c r="C35" s="36"/>
      <c r="D35" s="37" t="s">
        <v>48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49</v>
      </c>
      <c r="U35" s="38"/>
      <c r="V35" s="38"/>
      <c r="W35" s="38"/>
      <c r="X35" s="206" t="s">
        <v>50</v>
      </c>
      <c r="Y35" s="207"/>
      <c r="Z35" s="207"/>
      <c r="AA35" s="207"/>
      <c r="AB35" s="207"/>
      <c r="AC35" s="38"/>
      <c r="AD35" s="38"/>
      <c r="AE35" s="38"/>
      <c r="AF35" s="38"/>
      <c r="AG35" s="38"/>
      <c r="AH35" s="38"/>
      <c r="AI35" s="38"/>
      <c r="AJ35" s="38"/>
      <c r="AK35" s="208">
        <f>SUM(AK26:AK33)</f>
        <v>0</v>
      </c>
      <c r="AL35" s="207"/>
      <c r="AM35" s="207"/>
      <c r="AN35" s="207"/>
      <c r="AO35" s="209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>
      <c r="B38" s="18"/>
      <c r="AR38" s="18"/>
    </row>
    <row r="39" spans="1:57" s="1" customFormat="1" ht="14.45" customHeight="1">
      <c r="B39" s="18"/>
      <c r="AR39" s="18"/>
    </row>
    <row r="40" spans="1:57" s="1" customFormat="1" ht="14.45" customHeight="1">
      <c r="B40" s="18"/>
      <c r="AR40" s="18"/>
    </row>
    <row r="41" spans="1:57" s="1" customFormat="1" ht="14.45" customHeight="1">
      <c r="B41" s="18"/>
      <c r="AR41" s="18"/>
    </row>
    <row r="42" spans="1:57" s="1" customFormat="1" ht="14.45" customHeight="1">
      <c r="B42" s="18"/>
      <c r="AR42" s="18"/>
    </row>
    <row r="43" spans="1:57" s="1" customFormat="1" ht="14.45" customHeight="1">
      <c r="B43" s="18"/>
      <c r="AR43" s="18"/>
    </row>
    <row r="44" spans="1:57" s="1" customFormat="1" ht="14.45" customHeight="1">
      <c r="B44" s="18"/>
      <c r="AR44" s="18"/>
    </row>
    <row r="45" spans="1:57" s="1" customFormat="1" ht="14.45" customHeight="1">
      <c r="B45" s="18"/>
      <c r="AR45" s="18"/>
    </row>
    <row r="46" spans="1:57" s="1" customFormat="1" ht="14.45" customHeight="1">
      <c r="B46" s="18"/>
      <c r="AR46" s="18"/>
    </row>
    <row r="47" spans="1:57" s="1" customFormat="1" ht="14.45" customHeight="1">
      <c r="B47" s="18"/>
      <c r="AR47" s="18"/>
    </row>
    <row r="48" spans="1:57" s="1" customFormat="1" ht="14.45" customHeight="1">
      <c r="B48" s="18"/>
      <c r="AR48" s="18"/>
    </row>
    <row r="49" spans="1:57" s="2" customFormat="1" ht="14.45" customHeight="1">
      <c r="B49" s="40"/>
      <c r="D49" s="41" t="s">
        <v>51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52</v>
      </c>
      <c r="AI49" s="42"/>
      <c r="AJ49" s="42"/>
      <c r="AK49" s="42"/>
      <c r="AL49" s="42"/>
      <c r="AM49" s="42"/>
      <c r="AN49" s="42"/>
      <c r="AO49" s="42"/>
      <c r="AR49" s="40"/>
    </row>
    <row r="50" spans="1:57" ht="11.25">
      <c r="B50" s="18"/>
      <c r="AR50" s="18"/>
    </row>
    <row r="51" spans="1:57" ht="11.25">
      <c r="B51" s="18"/>
      <c r="AR51" s="18"/>
    </row>
    <row r="52" spans="1:57" ht="11.25">
      <c r="B52" s="18"/>
      <c r="AR52" s="18"/>
    </row>
    <row r="53" spans="1:57" ht="11.25">
      <c r="B53" s="18"/>
      <c r="AR53" s="18"/>
    </row>
    <row r="54" spans="1:57" ht="11.25">
      <c r="B54" s="18"/>
      <c r="AR54" s="18"/>
    </row>
    <row r="55" spans="1:57" ht="11.25">
      <c r="B55" s="18"/>
      <c r="AR55" s="18"/>
    </row>
    <row r="56" spans="1:57" ht="11.25">
      <c r="B56" s="18"/>
      <c r="AR56" s="18"/>
    </row>
    <row r="57" spans="1:57" ht="11.25">
      <c r="B57" s="18"/>
      <c r="AR57" s="18"/>
    </row>
    <row r="58" spans="1:57" ht="11.25">
      <c r="B58" s="18"/>
      <c r="AR58" s="18"/>
    </row>
    <row r="59" spans="1:57" ht="11.25">
      <c r="B59" s="18"/>
      <c r="AR59" s="18"/>
    </row>
    <row r="60" spans="1:57" s="2" customFormat="1" ht="12.75">
      <c r="A60" s="30"/>
      <c r="B60" s="31"/>
      <c r="C60" s="30"/>
      <c r="D60" s="43" t="s">
        <v>53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54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53</v>
      </c>
      <c r="AI60" s="33"/>
      <c r="AJ60" s="33"/>
      <c r="AK60" s="33"/>
      <c r="AL60" s="33"/>
      <c r="AM60" s="43" t="s">
        <v>54</v>
      </c>
      <c r="AN60" s="33"/>
      <c r="AO60" s="33"/>
      <c r="AP60" s="30"/>
      <c r="AQ60" s="30"/>
      <c r="AR60" s="31"/>
      <c r="BE60" s="30"/>
    </row>
    <row r="61" spans="1:57" ht="11.25">
      <c r="B61" s="18"/>
      <c r="AR61" s="18"/>
    </row>
    <row r="62" spans="1:57" ht="11.25">
      <c r="B62" s="18"/>
      <c r="AR62" s="18"/>
    </row>
    <row r="63" spans="1:57" ht="11.25">
      <c r="B63" s="18"/>
      <c r="AR63" s="18"/>
    </row>
    <row r="64" spans="1:57" s="2" customFormat="1" ht="12.75">
      <c r="A64" s="30"/>
      <c r="B64" s="31"/>
      <c r="C64" s="30"/>
      <c r="D64" s="41" t="s">
        <v>55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56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 ht="11.25">
      <c r="B65" s="18"/>
      <c r="AR65" s="18"/>
    </row>
    <row r="66" spans="1:57" ht="11.25">
      <c r="B66" s="18"/>
      <c r="AR66" s="18"/>
    </row>
    <row r="67" spans="1:57" ht="11.25">
      <c r="B67" s="18"/>
      <c r="AR67" s="18"/>
    </row>
    <row r="68" spans="1:57" ht="11.25">
      <c r="B68" s="18"/>
      <c r="AR68" s="18"/>
    </row>
    <row r="69" spans="1:57" ht="11.25">
      <c r="B69" s="18"/>
      <c r="AR69" s="18"/>
    </row>
    <row r="70" spans="1:57" ht="11.25">
      <c r="B70" s="18"/>
      <c r="AR70" s="18"/>
    </row>
    <row r="71" spans="1:57" ht="11.25">
      <c r="B71" s="18"/>
      <c r="AR71" s="18"/>
    </row>
    <row r="72" spans="1:57" ht="11.25">
      <c r="B72" s="18"/>
      <c r="AR72" s="18"/>
    </row>
    <row r="73" spans="1:57" ht="11.25">
      <c r="B73" s="18"/>
      <c r="AR73" s="18"/>
    </row>
    <row r="74" spans="1:57" ht="11.25">
      <c r="B74" s="18"/>
      <c r="AR74" s="18"/>
    </row>
    <row r="75" spans="1:57" s="2" customFormat="1" ht="12.75">
      <c r="A75" s="30"/>
      <c r="B75" s="31"/>
      <c r="C75" s="30"/>
      <c r="D75" s="43" t="s">
        <v>53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54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53</v>
      </c>
      <c r="AI75" s="33"/>
      <c r="AJ75" s="33"/>
      <c r="AK75" s="33"/>
      <c r="AL75" s="33"/>
      <c r="AM75" s="43" t="s">
        <v>54</v>
      </c>
      <c r="AN75" s="33"/>
      <c r="AO75" s="33"/>
      <c r="AP75" s="30"/>
      <c r="AQ75" s="30"/>
      <c r="AR75" s="31"/>
      <c r="BE75" s="30"/>
    </row>
    <row r="76" spans="1:57" s="2" customFormat="1" ht="11.25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0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0" s="2" customFormat="1" ht="24.95" customHeight="1">
      <c r="A82" s="30"/>
      <c r="B82" s="31"/>
      <c r="C82" s="19" t="s">
        <v>57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0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0" s="4" customFormat="1" ht="12" customHeight="1">
      <c r="B84" s="49"/>
      <c r="C84" s="25" t="s">
        <v>13</v>
      </c>
      <c r="L84" s="4" t="str">
        <f>K5</f>
        <v>03/20</v>
      </c>
      <c r="AR84" s="49"/>
    </row>
    <row r="85" spans="1:90" s="5" customFormat="1" ht="36.950000000000003" customHeight="1">
      <c r="B85" s="50"/>
      <c r="C85" s="51" t="s">
        <v>16</v>
      </c>
      <c r="L85" s="210" t="str">
        <f>K6</f>
        <v>Renovace hřiště - ZŠ Hloubětín</v>
      </c>
      <c r="M85" s="211"/>
      <c r="N85" s="211"/>
      <c r="O85" s="211"/>
      <c r="P85" s="211"/>
      <c r="Q85" s="211"/>
      <c r="R85" s="211"/>
      <c r="S85" s="211"/>
      <c r="T85" s="211"/>
      <c r="U85" s="211"/>
      <c r="V85" s="211"/>
      <c r="W85" s="211"/>
      <c r="X85" s="211"/>
      <c r="Y85" s="211"/>
      <c r="Z85" s="211"/>
      <c r="AA85" s="211"/>
      <c r="AB85" s="211"/>
      <c r="AC85" s="211"/>
      <c r="AD85" s="211"/>
      <c r="AE85" s="211"/>
      <c r="AF85" s="211"/>
      <c r="AG85" s="211"/>
      <c r="AH85" s="211"/>
      <c r="AI85" s="211"/>
      <c r="AJ85" s="211"/>
      <c r="AK85" s="211"/>
      <c r="AL85" s="211"/>
      <c r="AM85" s="211"/>
      <c r="AN85" s="211"/>
      <c r="AO85" s="211"/>
      <c r="AR85" s="50"/>
    </row>
    <row r="86" spans="1:90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0" s="2" customFormat="1" ht="12" customHeight="1">
      <c r="A87" s="30"/>
      <c r="B87" s="31"/>
      <c r="C87" s="25" t="s">
        <v>20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>Praha 9 - Hloubětín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22</v>
      </c>
      <c r="AJ87" s="30"/>
      <c r="AK87" s="30"/>
      <c r="AL87" s="30"/>
      <c r="AM87" s="212" t="str">
        <f>IF(AN8= "","",AN8)</f>
        <v>13. 10. 2020</v>
      </c>
      <c r="AN87" s="212"/>
      <c r="AO87" s="30"/>
      <c r="AP87" s="30"/>
      <c r="AQ87" s="30"/>
      <c r="AR87" s="31"/>
      <c r="BE87" s="30"/>
    </row>
    <row r="88" spans="1:90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0" s="2" customFormat="1" ht="15.2" customHeight="1">
      <c r="A89" s="30"/>
      <c r="B89" s="31"/>
      <c r="C89" s="25" t="s">
        <v>24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Městská část Praha 14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31</v>
      </c>
      <c r="AJ89" s="30"/>
      <c r="AK89" s="30"/>
      <c r="AL89" s="30"/>
      <c r="AM89" s="213" t="str">
        <f>IF(E17="","",E17)</f>
        <v>ProjectK7 s.r.o.</v>
      </c>
      <c r="AN89" s="214"/>
      <c r="AO89" s="214"/>
      <c r="AP89" s="214"/>
      <c r="AQ89" s="30"/>
      <c r="AR89" s="31"/>
      <c r="AS89" s="215" t="s">
        <v>58</v>
      </c>
      <c r="AT89" s="216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0" s="2" customFormat="1" ht="15.2" customHeight="1">
      <c r="A90" s="30"/>
      <c r="B90" s="31"/>
      <c r="C90" s="25" t="s">
        <v>29</v>
      </c>
      <c r="D90" s="30"/>
      <c r="E90" s="30"/>
      <c r="F90" s="30"/>
      <c r="G90" s="30"/>
      <c r="H90" s="30"/>
      <c r="I90" s="30"/>
      <c r="J90" s="30"/>
      <c r="K90" s="30"/>
      <c r="L90" s="4" t="str">
        <f>IF(E14= "Vyplň údaj","",E14)</f>
        <v/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35</v>
      </c>
      <c r="AJ90" s="30"/>
      <c r="AK90" s="30"/>
      <c r="AL90" s="30"/>
      <c r="AM90" s="213" t="str">
        <f>IF(E20="","",E20)</f>
        <v xml:space="preserve"> </v>
      </c>
      <c r="AN90" s="214"/>
      <c r="AO90" s="214"/>
      <c r="AP90" s="214"/>
      <c r="AQ90" s="30"/>
      <c r="AR90" s="31"/>
      <c r="AS90" s="217"/>
      <c r="AT90" s="218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0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17"/>
      <c r="AT91" s="218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0" s="2" customFormat="1" ht="29.25" customHeight="1">
      <c r="A92" s="30"/>
      <c r="B92" s="31"/>
      <c r="C92" s="219" t="s">
        <v>59</v>
      </c>
      <c r="D92" s="220"/>
      <c r="E92" s="220"/>
      <c r="F92" s="220"/>
      <c r="G92" s="220"/>
      <c r="H92" s="58"/>
      <c r="I92" s="221" t="s">
        <v>60</v>
      </c>
      <c r="J92" s="220"/>
      <c r="K92" s="220"/>
      <c r="L92" s="220"/>
      <c r="M92" s="220"/>
      <c r="N92" s="220"/>
      <c r="O92" s="220"/>
      <c r="P92" s="220"/>
      <c r="Q92" s="220"/>
      <c r="R92" s="220"/>
      <c r="S92" s="220"/>
      <c r="T92" s="220"/>
      <c r="U92" s="220"/>
      <c r="V92" s="220"/>
      <c r="W92" s="220"/>
      <c r="X92" s="220"/>
      <c r="Y92" s="220"/>
      <c r="Z92" s="220"/>
      <c r="AA92" s="220"/>
      <c r="AB92" s="220"/>
      <c r="AC92" s="220"/>
      <c r="AD92" s="220"/>
      <c r="AE92" s="220"/>
      <c r="AF92" s="220"/>
      <c r="AG92" s="222" t="s">
        <v>61</v>
      </c>
      <c r="AH92" s="220"/>
      <c r="AI92" s="220"/>
      <c r="AJ92" s="220"/>
      <c r="AK92" s="220"/>
      <c r="AL92" s="220"/>
      <c r="AM92" s="220"/>
      <c r="AN92" s="221" t="s">
        <v>62</v>
      </c>
      <c r="AO92" s="220"/>
      <c r="AP92" s="223"/>
      <c r="AQ92" s="59" t="s">
        <v>63</v>
      </c>
      <c r="AR92" s="31"/>
      <c r="AS92" s="60" t="s">
        <v>64</v>
      </c>
      <c r="AT92" s="61" t="s">
        <v>65</v>
      </c>
      <c r="AU92" s="61" t="s">
        <v>66</v>
      </c>
      <c r="AV92" s="61" t="s">
        <v>67</v>
      </c>
      <c r="AW92" s="61" t="s">
        <v>68</v>
      </c>
      <c r="AX92" s="61" t="s">
        <v>69</v>
      </c>
      <c r="AY92" s="61" t="s">
        <v>70</v>
      </c>
      <c r="AZ92" s="61" t="s">
        <v>71</v>
      </c>
      <c r="BA92" s="61" t="s">
        <v>72</v>
      </c>
      <c r="BB92" s="61" t="s">
        <v>73</v>
      </c>
      <c r="BC92" s="61" t="s">
        <v>74</v>
      </c>
      <c r="BD92" s="62" t="s">
        <v>75</v>
      </c>
      <c r="BE92" s="30"/>
    </row>
    <row r="93" spans="1:90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0" s="6" customFormat="1" ht="32.450000000000003" customHeight="1">
      <c r="B94" s="66"/>
      <c r="C94" s="67" t="s">
        <v>76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27">
        <f>ROUND(AG95,2)</f>
        <v>0</v>
      </c>
      <c r="AH94" s="227"/>
      <c r="AI94" s="227"/>
      <c r="AJ94" s="227"/>
      <c r="AK94" s="227"/>
      <c r="AL94" s="227"/>
      <c r="AM94" s="227"/>
      <c r="AN94" s="228">
        <f>SUM(AG94,AT94)</f>
        <v>0</v>
      </c>
      <c r="AO94" s="228"/>
      <c r="AP94" s="228"/>
      <c r="AQ94" s="70" t="s">
        <v>1</v>
      </c>
      <c r="AR94" s="66"/>
      <c r="AS94" s="71">
        <f>ROUND(AS95,2)</f>
        <v>0</v>
      </c>
      <c r="AT94" s="72">
        <f>ROUND(SUM(AV94:AW94),2)</f>
        <v>0</v>
      </c>
      <c r="AU94" s="73">
        <f>ROUND(AU95,5)</f>
        <v>0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ROUND(AZ95,2)</f>
        <v>0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77</v>
      </c>
      <c r="BT94" s="75" t="s">
        <v>78</v>
      </c>
      <c r="BV94" s="75" t="s">
        <v>79</v>
      </c>
      <c r="BW94" s="75" t="s">
        <v>4</v>
      </c>
      <c r="BX94" s="75" t="s">
        <v>80</v>
      </c>
      <c r="CL94" s="75" t="s">
        <v>1</v>
      </c>
    </row>
    <row r="95" spans="1:90" s="7" customFormat="1" ht="16.5" customHeight="1">
      <c r="A95" s="76" t="s">
        <v>81</v>
      </c>
      <c r="B95" s="77"/>
      <c r="C95" s="78"/>
      <c r="D95" s="226" t="s">
        <v>14</v>
      </c>
      <c r="E95" s="226"/>
      <c r="F95" s="226"/>
      <c r="G95" s="226"/>
      <c r="H95" s="226"/>
      <c r="I95" s="79"/>
      <c r="J95" s="226" t="s">
        <v>17</v>
      </c>
      <c r="K95" s="226"/>
      <c r="L95" s="226"/>
      <c r="M95" s="226"/>
      <c r="N95" s="226"/>
      <c r="O95" s="226"/>
      <c r="P95" s="226"/>
      <c r="Q95" s="226"/>
      <c r="R95" s="226"/>
      <c r="S95" s="226"/>
      <c r="T95" s="226"/>
      <c r="U95" s="226"/>
      <c r="V95" s="226"/>
      <c r="W95" s="226"/>
      <c r="X95" s="226"/>
      <c r="Y95" s="226"/>
      <c r="Z95" s="226"/>
      <c r="AA95" s="226"/>
      <c r="AB95" s="226"/>
      <c r="AC95" s="226"/>
      <c r="AD95" s="226"/>
      <c r="AE95" s="226"/>
      <c r="AF95" s="226"/>
      <c r="AG95" s="224">
        <f>'03-20 - Renovace hřiště -...'!J28</f>
        <v>0</v>
      </c>
      <c r="AH95" s="225"/>
      <c r="AI95" s="225"/>
      <c r="AJ95" s="225"/>
      <c r="AK95" s="225"/>
      <c r="AL95" s="225"/>
      <c r="AM95" s="225"/>
      <c r="AN95" s="224">
        <f>SUM(AG95,AT95)</f>
        <v>0</v>
      </c>
      <c r="AO95" s="225"/>
      <c r="AP95" s="225"/>
      <c r="AQ95" s="80" t="s">
        <v>82</v>
      </c>
      <c r="AR95" s="77"/>
      <c r="AS95" s="81">
        <v>0</v>
      </c>
      <c r="AT95" s="82">
        <f>ROUND(SUM(AV95:AW95),2)</f>
        <v>0</v>
      </c>
      <c r="AU95" s="83">
        <f>'03-20 - Renovace hřiště -...'!P126</f>
        <v>0</v>
      </c>
      <c r="AV95" s="82">
        <f>'03-20 - Renovace hřiště -...'!J31</f>
        <v>0</v>
      </c>
      <c r="AW95" s="82">
        <f>'03-20 - Renovace hřiště -...'!J32</f>
        <v>0</v>
      </c>
      <c r="AX95" s="82">
        <f>'03-20 - Renovace hřiště -...'!J33</f>
        <v>0</v>
      </c>
      <c r="AY95" s="82">
        <f>'03-20 - Renovace hřiště -...'!J34</f>
        <v>0</v>
      </c>
      <c r="AZ95" s="82">
        <f>'03-20 - Renovace hřiště -...'!F31</f>
        <v>0</v>
      </c>
      <c r="BA95" s="82">
        <f>'03-20 - Renovace hřiště -...'!F32</f>
        <v>0</v>
      </c>
      <c r="BB95" s="82">
        <f>'03-20 - Renovace hřiště -...'!F33</f>
        <v>0</v>
      </c>
      <c r="BC95" s="82">
        <f>'03-20 - Renovace hřiště -...'!F34</f>
        <v>0</v>
      </c>
      <c r="BD95" s="84">
        <f>'03-20 - Renovace hřiště -...'!F35</f>
        <v>0</v>
      </c>
      <c r="BT95" s="85" t="s">
        <v>83</v>
      </c>
      <c r="BU95" s="85" t="s">
        <v>84</v>
      </c>
      <c r="BV95" s="85" t="s">
        <v>79</v>
      </c>
      <c r="BW95" s="85" t="s">
        <v>4</v>
      </c>
      <c r="BX95" s="85" t="s">
        <v>80</v>
      </c>
      <c r="CL95" s="85" t="s">
        <v>1</v>
      </c>
    </row>
    <row r="96" spans="1:90" s="2" customFormat="1" ht="30" customHeight="1">
      <c r="A96" s="30"/>
      <c r="B96" s="31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1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2" customFormat="1" ht="6.95" customHeight="1">
      <c r="A97" s="30"/>
      <c r="B97" s="45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31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3-20 - Renovace hřiště -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1"/>
  <sheetViews>
    <sheetView showGridLines="0" tabSelected="1" topLeftCell="A186" workbookViewId="0">
      <selection activeCell="F180" sqref="F180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6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6"/>
      <c r="L2" s="229" t="s">
        <v>5</v>
      </c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5" t="s">
        <v>4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87"/>
      <c r="J3" s="17"/>
      <c r="K3" s="17"/>
      <c r="L3" s="18"/>
      <c r="AT3" s="15" t="s">
        <v>85</v>
      </c>
    </row>
    <row r="4" spans="1:46" s="1" customFormat="1" ht="24.95" customHeight="1">
      <c r="B4" s="18"/>
      <c r="D4" s="19" t="s">
        <v>86</v>
      </c>
      <c r="I4" s="86"/>
      <c r="L4" s="18"/>
      <c r="M4" s="88" t="s">
        <v>10</v>
      </c>
      <c r="AT4" s="15" t="s">
        <v>3</v>
      </c>
    </row>
    <row r="5" spans="1:46" s="1" customFormat="1" ht="6.95" customHeight="1">
      <c r="B5" s="18"/>
      <c r="I5" s="86"/>
      <c r="L5" s="18"/>
    </row>
    <row r="6" spans="1:46" s="2" customFormat="1" ht="12" customHeight="1">
      <c r="A6" s="30"/>
      <c r="B6" s="31"/>
      <c r="C6" s="30"/>
      <c r="D6" s="25" t="s">
        <v>16</v>
      </c>
      <c r="E6" s="30"/>
      <c r="F6" s="30"/>
      <c r="G6" s="30"/>
      <c r="H6" s="30"/>
      <c r="I6" s="89"/>
      <c r="J6" s="30"/>
      <c r="K6" s="30"/>
      <c r="L6" s="4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</row>
    <row r="7" spans="1:46" s="2" customFormat="1" ht="16.5" customHeight="1">
      <c r="A7" s="30"/>
      <c r="B7" s="31"/>
      <c r="C7" s="30"/>
      <c r="D7" s="30"/>
      <c r="E7" s="210" t="s">
        <v>17</v>
      </c>
      <c r="F7" s="230"/>
      <c r="G7" s="230"/>
      <c r="H7" s="230"/>
      <c r="I7" s="89"/>
      <c r="J7" s="30"/>
      <c r="K7" s="30"/>
      <c r="L7" s="4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</row>
    <row r="8" spans="1:46" s="2" customFormat="1" ht="11.25">
      <c r="A8" s="30"/>
      <c r="B8" s="31"/>
      <c r="C8" s="30"/>
      <c r="D8" s="30"/>
      <c r="E8" s="30"/>
      <c r="F8" s="30"/>
      <c r="G8" s="30"/>
      <c r="H8" s="30"/>
      <c r="I8" s="89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2" customHeight="1">
      <c r="A9" s="30"/>
      <c r="B9" s="31"/>
      <c r="C9" s="30"/>
      <c r="D9" s="25" t="s">
        <v>18</v>
      </c>
      <c r="E9" s="30"/>
      <c r="F9" s="23" t="s">
        <v>1</v>
      </c>
      <c r="G9" s="30"/>
      <c r="H9" s="30"/>
      <c r="I9" s="90" t="s">
        <v>19</v>
      </c>
      <c r="J9" s="23" t="s">
        <v>1</v>
      </c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5" t="s">
        <v>20</v>
      </c>
      <c r="E10" s="30"/>
      <c r="F10" s="23" t="s">
        <v>21</v>
      </c>
      <c r="G10" s="30"/>
      <c r="H10" s="30"/>
      <c r="I10" s="90" t="s">
        <v>22</v>
      </c>
      <c r="J10" s="53" t="str">
        <f>'Rekapitulace stavby'!AN8</f>
        <v>13. 10. 2020</v>
      </c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0.9" customHeight="1">
      <c r="A11" s="30"/>
      <c r="B11" s="31"/>
      <c r="C11" s="30"/>
      <c r="D11" s="30"/>
      <c r="E11" s="30"/>
      <c r="F11" s="30"/>
      <c r="G11" s="30"/>
      <c r="H11" s="30"/>
      <c r="I11" s="89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5" t="s">
        <v>24</v>
      </c>
      <c r="E12" s="30"/>
      <c r="F12" s="30"/>
      <c r="G12" s="30"/>
      <c r="H12" s="30"/>
      <c r="I12" s="90" t="s">
        <v>25</v>
      </c>
      <c r="J12" s="23" t="s">
        <v>26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8" customHeight="1">
      <c r="A13" s="30"/>
      <c r="B13" s="31"/>
      <c r="C13" s="30"/>
      <c r="D13" s="30"/>
      <c r="E13" s="23" t="s">
        <v>27</v>
      </c>
      <c r="F13" s="30"/>
      <c r="G13" s="30"/>
      <c r="H13" s="30"/>
      <c r="I13" s="90" t="s">
        <v>28</v>
      </c>
      <c r="J13" s="23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6.95" customHeight="1">
      <c r="A14" s="30"/>
      <c r="B14" s="31"/>
      <c r="C14" s="30"/>
      <c r="D14" s="30"/>
      <c r="E14" s="30"/>
      <c r="F14" s="30"/>
      <c r="G14" s="30"/>
      <c r="H14" s="30"/>
      <c r="I14" s="89"/>
      <c r="J14" s="30"/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2" customHeight="1">
      <c r="A15" s="30"/>
      <c r="B15" s="31"/>
      <c r="C15" s="30"/>
      <c r="D15" s="25" t="s">
        <v>29</v>
      </c>
      <c r="E15" s="30"/>
      <c r="F15" s="30"/>
      <c r="G15" s="30"/>
      <c r="H15" s="30"/>
      <c r="I15" s="90" t="s">
        <v>25</v>
      </c>
      <c r="J15" s="26" t="str">
        <f>'Rekapitulace stavby'!AN13</f>
        <v>Vyplň údaj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8" customHeight="1">
      <c r="A16" s="30"/>
      <c r="B16" s="31"/>
      <c r="C16" s="30"/>
      <c r="D16" s="30"/>
      <c r="E16" s="231" t="str">
        <f>'Rekapitulace stavby'!E14</f>
        <v>Vyplň údaj</v>
      </c>
      <c r="F16" s="194"/>
      <c r="G16" s="194"/>
      <c r="H16" s="194"/>
      <c r="I16" s="90" t="s">
        <v>28</v>
      </c>
      <c r="J16" s="26" t="str">
        <f>'Rekapitulace stavby'!AN14</f>
        <v>Vyplň údaj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6.95" customHeight="1">
      <c r="A17" s="30"/>
      <c r="B17" s="31"/>
      <c r="C17" s="30"/>
      <c r="D17" s="30"/>
      <c r="E17" s="30"/>
      <c r="F17" s="30"/>
      <c r="G17" s="30"/>
      <c r="H17" s="30"/>
      <c r="I17" s="89"/>
      <c r="J17" s="30"/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2" customHeight="1">
      <c r="A18" s="30"/>
      <c r="B18" s="31"/>
      <c r="C18" s="30"/>
      <c r="D18" s="25" t="s">
        <v>31</v>
      </c>
      <c r="E18" s="30"/>
      <c r="F18" s="30"/>
      <c r="G18" s="30"/>
      <c r="H18" s="30"/>
      <c r="I18" s="90" t="s">
        <v>25</v>
      </c>
      <c r="J18" s="23" t="s">
        <v>32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8" customHeight="1">
      <c r="A19" s="30"/>
      <c r="B19" s="31"/>
      <c r="C19" s="30"/>
      <c r="D19" s="30"/>
      <c r="E19" s="23" t="s">
        <v>33</v>
      </c>
      <c r="F19" s="30"/>
      <c r="G19" s="30"/>
      <c r="H19" s="30"/>
      <c r="I19" s="90" t="s">
        <v>28</v>
      </c>
      <c r="J19" s="23" t="s">
        <v>1</v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6.95" customHeight="1">
      <c r="A20" s="30"/>
      <c r="B20" s="31"/>
      <c r="C20" s="30"/>
      <c r="D20" s="30"/>
      <c r="E20" s="30"/>
      <c r="F20" s="30"/>
      <c r="G20" s="30"/>
      <c r="H20" s="30"/>
      <c r="I20" s="89"/>
      <c r="J20" s="30"/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2" customHeight="1">
      <c r="A21" s="30"/>
      <c r="B21" s="31"/>
      <c r="C21" s="30"/>
      <c r="D21" s="25" t="s">
        <v>35</v>
      </c>
      <c r="E21" s="30"/>
      <c r="F21" s="30"/>
      <c r="G21" s="30"/>
      <c r="H21" s="30"/>
      <c r="I21" s="90" t="s">
        <v>25</v>
      </c>
      <c r="J21" s="23" t="str">
        <f>IF('Rekapitulace stavby'!AN19="","",'Rekapitulace stavby'!AN19)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8" customHeight="1">
      <c r="A22" s="30"/>
      <c r="B22" s="31"/>
      <c r="C22" s="30"/>
      <c r="D22" s="30"/>
      <c r="E22" s="23" t="str">
        <f>IF('Rekapitulace stavby'!E20="","",'Rekapitulace stavby'!E20)</f>
        <v xml:space="preserve"> </v>
      </c>
      <c r="F22" s="30"/>
      <c r="G22" s="30"/>
      <c r="H22" s="30"/>
      <c r="I22" s="90" t="s">
        <v>28</v>
      </c>
      <c r="J22" s="23" t="str">
        <f>IF('Rekapitulace stavby'!AN20="","",'Rekapitulace stavby'!AN20)</f>
        <v/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6.95" customHeight="1">
      <c r="A23" s="30"/>
      <c r="B23" s="31"/>
      <c r="C23" s="30"/>
      <c r="D23" s="30"/>
      <c r="E23" s="30"/>
      <c r="F23" s="30"/>
      <c r="G23" s="30"/>
      <c r="H23" s="30"/>
      <c r="I23" s="89"/>
      <c r="J23" s="30"/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2" customHeight="1">
      <c r="A24" s="30"/>
      <c r="B24" s="31"/>
      <c r="C24" s="30"/>
      <c r="D24" s="25" t="s">
        <v>37</v>
      </c>
      <c r="E24" s="30"/>
      <c r="F24" s="30"/>
      <c r="G24" s="30"/>
      <c r="H24" s="30"/>
      <c r="I24" s="89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8" customFormat="1" ht="16.5" customHeight="1">
      <c r="A25" s="91"/>
      <c r="B25" s="92"/>
      <c r="C25" s="91"/>
      <c r="D25" s="91"/>
      <c r="E25" s="199" t="s">
        <v>1</v>
      </c>
      <c r="F25" s="199"/>
      <c r="G25" s="199"/>
      <c r="H25" s="199"/>
      <c r="I25" s="93"/>
      <c r="J25" s="91"/>
      <c r="K25" s="91"/>
      <c r="L25" s="94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</row>
    <row r="26" spans="1:31" s="2" customFormat="1" ht="6.95" customHeight="1">
      <c r="A26" s="30"/>
      <c r="B26" s="31"/>
      <c r="C26" s="30"/>
      <c r="D26" s="30"/>
      <c r="E26" s="30"/>
      <c r="F26" s="30"/>
      <c r="G26" s="30"/>
      <c r="H26" s="30"/>
      <c r="I26" s="89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64"/>
      <c r="E27" s="64"/>
      <c r="F27" s="64"/>
      <c r="G27" s="64"/>
      <c r="H27" s="64"/>
      <c r="I27" s="95"/>
      <c r="J27" s="64"/>
      <c r="K27" s="64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25.35" customHeight="1">
      <c r="A28" s="30"/>
      <c r="B28" s="31"/>
      <c r="C28" s="30"/>
      <c r="D28" s="96" t="s">
        <v>38</v>
      </c>
      <c r="E28" s="30"/>
      <c r="F28" s="30"/>
      <c r="G28" s="30"/>
      <c r="H28" s="30"/>
      <c r="I28" s="89"/>
      <c r="J28" s="69">
        <f>ROUND(J126, 2)</f>
        <v>0</v>
      </c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95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4.45" customHeight="1">
      <c r="A30" s="30"/>
      <c r="B30" s="31"/>
      <c r="C30" s="30"/>
      <c r="D30" s="30"/>
      <c r="E30" s="30"/>
      <c r="F30" s="34" t="s">
        <v>40</v>
      </c>
      <c r="G30" s="30"/>
      <c r="H30" s="30"/>
      <c r="I30" s="97" t="s">
        <v>39</v>
      </c>
      <c r="J30" s="34" t="s">
        <v>41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14.45" customHeight="1">
      <c r="A31" s="30"/>
      <c r="B31" s="31"/>
      <c r="C31" s="30"/>
      <c r="D31" s="98" t="s">
        <v>42</v>
      </c>
      <c r="E31" s="25" t="s">
        <v>43</v>
      </c>
      <c r="F31" s="99">
        <f>ROUND((SUM(BE126:BE200)),  2)</f>
        <v>0</v>
      </c>
      <c r="G31" s="30"/>
      <c r="H31" s="30"/>
      <c r="I31" s="100">
        <v>0.21</v>
      </c>
      <c r="J31" s="99">
        <f>ROUND(((SUM(BE126:BE200))*I31),  2)</f>
        <v>0</v>
      </c>
      <c r="K31" s="30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25" t="s">
        <v>44</v>
      </c>
      <c r="F32" s="99">
        <f>ROUND((SUM(BF126:BF200)),  2)</f>
        <v>0</v>
      </c>
      <c r="G32" s="30"/>
      <c r="H32" s="30"/>
      <c r="I32" s="100">
        <v>0.15</v>
      </c>
      <c r="J32" s="99">
        <f>ROUND(((SUM(BF126:BF200))*I32), 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1"/>
      <c r="C33" s="30"/>
      <c r="D33" s="30"/>
      <c r="E33" s="25" t="s">
        <v>45</v>
      </c>
      <c r="F33" s="99">
        <f>ROUND((SUM(BG126:BG200)),  2)</f>
        <v>0</v>
      </c>
      <c r="G33" s="30"/>
      <c r="H33" s="30"/>
      <c r="I33" s="100">
        <v>0.21</v>
      </c>
      <c r="J33" s="99">
        <f>0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1"/>
      <c r="C34" s="30"/>
      <c r="D34" s="30"/>
      <c r="E34" s="25" t="s">
        <v>46</v>
      </c>
      <c r="F34" s="99">
        <f>ROUND((SUM(BH126:BH200)),  2)</f>
        <v>0</v>
      </c>
      <c r="G34" s="30"/>
      <c r="H34" s="30"/>
      <c r="I34" s="100">
        <v>0.15</v>
      </c>
      <c r="J34" s="99">
        <f>0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47</v>
      </c>
      <c r="F35" s="99">
        <f>ROUND((SUM(BI126:BI200)),  2)</f>
        <v>0</v>
      </c>
      <c r="G35" s="30"/>
      <c r="H35" s="30"/>
      <c r="I35" s="100">
        <v>0</v>
      </c>
      <c r="J35" s="99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89"/>
      <c r="J36" s="30"/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25.35" customHeight="1">
      <c r="A37" s="30"/>
      <c r="B37" s="31"/>
      <c r="C37" s="101"/>
      <c r="D37" s="102" t="s">
        <v>48</v>
      </c>
      <c r="E37" s="58"/>
      <c r="F37" s="58"/>
      <c r="G37" s="103" t="s">
        <v>49</v>
      </c>
      <c r="H37" s="104" t="s">
        <v>50</v>
      </c>
      <c r="I37" s="105"/>
      <c r="J37" s="106">
        <f>SUM(J28:J35)</f>
        <v>0</v>
      </c>
      <c r="K37" s="107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1"/>
      <c r="C38" s="30"/>
      <c r="D38" s="30"/>
      <c r="E38" s="30"/>
      <c r="F38" s="30"/>
      <c r="G38" s="30"/>
      <c r="H38" s="30"/>
      <c r="I38" s="89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1" customFormat="1" ht="14.45" customHeight="1">
      <c r="B39" s="18"/>
      <c r="I39" s="86"/>
      <c r="L39" s="18"/>
    </row>
    <row r="40" spans="1:31" s="1" customFormat="1" ht="14.45" customHeight="1">
      <c r="B40" s="18"/>
      <c r="I40" s="86"/>
      <c r="L40" s="18"/>
    </row>
    <row r="41" spans="1:31" s="1" customFormat="1" ht="14.45" customHeight="1">
      <c r="B41" s="18"/>
      <c r="I41" s="86"/>
      <c r="L41" s="18"/>
    </row>
    <row r="42" spans="1:31" s="1" customFormat="1" ht="14.45" customHeight="1">
      <c r="B42" s="18"/>
      <c r="I42" s="86"/>
      <c r="L42" s="18"/>
    </row>
    <row r="43" spans="1:31" s="1" customFormat="1" ht="14.45" customHeight="1">
      <c r="B43" s="18"/>
      <c r="I43" s="86"/>
      <c r="L43" s="18"/>
    </row>
    <row r="44" spans="1:31" s="1" customFormat="1" ht="14.45" customHeight="1">
      <c r="B44" s="18"/>
      <c r="I44" s="86"/>
      <c r="L44" s="18"/>
    </row>
    <row r="45" spans="1:31" s="1" customFormat="1" ht="14.45" customHeight="1">
      <c r="B45" s="18"/>
      <c r="I45" s="86"/>
      <c r="L45" s="18"/>
    </row>
    <row r="46" spans="1:31" s="1" customFormat="1" ht="14.45" customHeight="1">
      <c r="B46" s="18"/>
      <c r="I46" s="86"/>
      <c r="L46" s="18"/>
    </row>
    <row r="47" spans="1:31" s="1" customFormat="1" ht="14.45" customHeight="1">
      <c r="B47" s="18"/>
      <c r="I47" s="86"/>
      <c r="L47" s="18"/>
    </row>
    <row r="48" spans="1:31" s="1" customFormat="1" ht="14.45" customHeight="1">
      <c r="B48" s="18"/>
      <c r="I48" s="86"/>
      <c r="L48" s="18"/>
    </row>
    <row r="49" spans="1:31" s="1" customFormat="1" ht="14.45" customHeight="1">
      <c r="B49" s="18"/>
      <c r="I49" s="86"/>
      <c r="L49" s="18"/>
    </row>
    <row r="50" spans="1:31" s="2" customFormat="1" ht="14.45" customHeight="1">
      <c r="B50" s="40"/>
      <c r="D50" s="41" t="s">
        <v>51</v>
      </c>
      <c r="E50" s="42"/>
      <c r="F50" s="42"/>
      <c r="G50" s="41" t="s">
        <v>52</v>
      </c>
      <c r="H50" s="42"/>
      <c r="I50" s="108"/>
      <c r="J50" s="42"/>
      <c r="K50" s="42"/>
      <c r="L50" s="40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 ht="12.75">
      <c r="A61" s="30"/>
      <c r="B61" s="31"/>
      <c r="C61" s="30"/>
      <c r="D61" s="43" t="s">
        <v>53</v>
      </c>
      <c r="E61" s="33"/>
      <c r="F61" s="109" t="s">
        <v>54</v>
      </c>
      <c r="G61" s="43" t="s">
        <v>53</v>
      </c>
      <c r="H61" s="33"/>
      <c r="I61" s="110"/>
      <c r="J61" s="111" t="s">
        <v>54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 ht="12.75">
      <c r="A65" s="30"/>
      <c r="B65" s="31"/>
      <c r="C65" s="30"/>
      <c r="D65" s="41" t="s">
        <v>55</v>
      </c>
      <c r="E65" s="44"/>
      <c r="F65" s="44"/>
      <c r="G65" s="41" t="s">
        <v>56</v>
      </c>
      <c r="H65" s="44"/>
      <c r="I65" s="112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 ht="12.75">
      <c r="A76" s="30"/>
      <c r="B76" s="31"/>
      <c r="C76" s="30"/>
      <c r="D76" s="43" t="s">
        <v>53</v>
      </c>
      <c r="E76" s="33"/>
      <c r="F76" s="109" t="s">
        <v>54</v>
      </c>
      <c r="G76" s="43" t="s">
        <v>53</v>
      </c>
      <c r="H76" s="33"/>
      <c r="I76" s="110"/>
      <c r="J76" s="111" t="s">
        <v>54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113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114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87</v>
      </c>
      <c r="D82" s="30"/>
      <c r="E82" s="30"/>
      <c r="F82" s="30"/>
      <c r="G82" s="30"/>
      <c r="H82" s="30"/>
      <c r="I82" s="89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89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89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10" t="str">
        <f>E7</f>
        <v>Renovace hřiště - ZŠ Hloubětín</v>
      </c>
      <c r="F85" s="230"/>
      <c r="G85" s="230"/>
      <c r="H85" s="230"/>
      <c r="I85" s="89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89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2" customHeight="1">
      <c r="A87" s="30"/>
      <c r="B87" s="31"/>
      <c r="C87" s="25" t="s">
        <v>20</v>
      </c>
      <c r="D87" s="30"/>
      <c r="E87" s="30"/>
      <c r="F87" s="23" t="str">
        <f>F10</f>
        <v>Praha 9 - Hloubětín</v>
      </c>
      <c r="G87" s="30"/>
      <c r="H87" s="30"/>
      <c r="I87" s="90" t="s">
        <v>22</v>
      </c>
      <c r="J87" s="53" t="str">
        <f>IF(J10="","",J10)</f>
        <v>13. 10. 2020</v>
      </c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89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5.2" customHeight="1">
      <c r="A89" s="30"/>
      <c r="B89" s="31"/>
      <c r="C89" s="25" t="s">
        <v>24</v>
      </c>
      <c r="D89" s="30"/>
      <c r="E89" s="30"/>
      <c r="F89" s="23" t="str">
        <f>E13</f>
        <v>Městská část Praha 14</v>
      </c>
      <c r="G89" s="30"/>
      <c r="H89" s="30"/>
      <c r="I89" s="90" t="s">
        <v>31</v>
      </c>
      <c r="J89" s="28" t="str">
        <f>E19</f>
        <v>ProjectK7 s.r.o.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15.2" customHeight="1">
      <c r="A90" s="30"/>
      <c r="B90" s="31"/>
      <c r="C90" s="25" t="s">
        <v>29</v>
      </c>
      <c r="D90" s="30"/>
      <c r="E90" s="30"/>
      <c r="F90" s="23" t="str">
        <f>IF(E16="","",E16)</f>
        <v>Vyplň údaj</v>
      </c>
      <c r="G90" s="30"/>
      <c r="H90" s="30"/>
      <c r="I90" s="90" t="s">
        <v>35</v>
      </c>
      <c r="J90" s="28" t="str">
        <f>E22</f>
        <v xml:space="preserve"> </v>
      </c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0.35" customHeight="1">
      <c r="A91" s="30"/>
      <c r="B91" s="31"/>
      <c r="C91" s="30"/>
      <c r="D91" s="30"/>
      <c r="E91" s="30"/>
      <c r="F91" s="30"/>
      <c r="G91" s="30"/>
      <c r="H91" s="30"/>
      <c r="I91" s="89"/>
      <c r="J91" s="30"/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29.25" customHeight="1">
      <c r="A92" s="30"/>
      <c r="B92" s="31"/>
      <c r="C92" s="115" t="s">
        <v>88</v>
      </c>
      <c r="D92" s="101"/>
      <c r="E92" s="101"/>
      <c r="F92" s="101"/>
      <c r="G92" s="101"/>
      <c r="H92" s="101"/>
      <c r="I92" s="116"/>
      <c r="J92" s="117" t="s">
        <v>89</v>
      </c>
      <c r="K92" s="101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89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2.9" customHeight="1">
      <c r="A94" s="30"/>
      <c r="B94" s="31"/>
      <c r="C94" s="118" t="s">
        <v>90</v>
      </c>
      <c r="D94" s="30"/>
      <c r="E94" s="30"/>
      <c r="F94" s="30"/>
      <c r="G94" s="30"/>
      <c r="H94" s="30"/>
      <c r="I94" s="89"/>
      <c r="J94" s="69">
        <f>J126</f>
        <v>0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U94" s="15" t="s">
        <v>91</v>
      </c>
    </row>
    <row r="95" spans="1:47" s="9" customFormat="1" ht="24.95" customHeight="1">
      <c r="B95" s="119"/>
      <c r="D95" s="120" t="s">
        <v>92</v>
      </c>
      <c r="E95" s="121"/>
      <c r="F95" s="121"/>
      <c r="G95" s="121"/>
      <c r="H95" s="121"/>
      <c r="I95" s="122"/>
      <c r="J95" s="123">
        <f>J127</f>
        <v>0</v>
      </c>
      <c r="L95" s="119"/>
    </row>
    <row r="96" spans="1:47" s="10" customFormat="1" ht="19.899999999999999" customHeight="1">
      <c r="B96" s="124"/>
      <c r="D96" s="125" t="s">
        <v>93</v>
      </c>
      <c r="E96" s="126"/>
      <c r="F96" s="126"/>
      <c r="G96" s="126"/>
      <c r="H96" s="126"/>
      <c r="I96" s="127"/>
      <c r="J96" s="128">
        <f>J128</f>
        <v>0</v>
      </c>
      <c r="L96" s="124"/>
    </row>
    <row r="97" spans="1:31" s="10" customFormat="1" ht="19.899999999999999" customHeight="1">
      <c r="B97" s="124"/>
      <c r="D97" s="125" t="s">
        <v>94</v>
      </c>
      <c r="E97" s="126"/>
      <c r="F97" s="126"/>
      <c r="G97" s="126"/>
      <c r="H97" s="126"/>
      <c r="I97" s="127"/>
      <c r="J97" s="128">
        <f>J139</f>
        <v>0</v>
      </c>
      <c r="L97" s="124"/>
    </row>
    <row r="98" spans="1:31" s="10" customFormat="1" ht="19.899999999999999" customHeight="1">
      <c r="B98" s="124"/>
      <c r="D98" s="125" t="s">
        <v>95</v>
      </c>
      <c r="E98" s="126"/>
      <c r="F98" s="126"/>
      <c r="G98" s="126"/>
      <c r="H98" s="126"/>
      <c r="I98" s="127"/>
      <c r="J98" s="128">
        <f>J142</f>
        <v>0</v>
      </c>
      <c r="L98" s="124"/>
    </row>
    <row r="99" spans="1:31" s="10" customFormat="1" ht="19.899999999999999" customHeight="1">
      <c r="B99" s="124"/>
      <c r="D99" s="125" t="s">
        <v>96</v>
      </c>
      <c r="E99" s="126"/>
      <c r="F99" s="126"/>
      <c r="G99" s="126"/>
      <c r="H99" s="126"/>
      <c r="I99" s="127"/>
      <c r="J99" s="128">
        <f>J145</f>
        <v>0</v>
      </c>
      <c r="L99" s="124"/>
    </row>
    <row r="100" spans="1:31" s="10" customFormat="1" ht="19.899999999999999" customHeight="1">
      <c r="B100" s="124"/>
      <c r="D100" s="125" t="s">
        <v>97</v>
      </c>
      <c r="E100" s="126"/>
      <c r="F100" s="126"/>
      <c r="G100" s="126"/>
      <c r="H100" s="126"/>
      <c r="I100" s="127"/>
      <c r="J100" s="128">
        <f>J171</f>
        <v>0</v>
      </c>
      <c r="L100" s="124"/>
    </row>
    <row r="101" spans="1:31" s="10" customFormat="1" ht="19.899999999999999" customHeight="1">
      <c r="B101" s="124"/>
      <c r="D101" s="125" t="s">
        <v>98</v>
      </c>
      <c r="E101" s="126"/>
      <c r="F101" s="126"/>
      <c r="G101" s="126"/>
      <c r="H101" s="126"/>
      <c r="I101" s="127"/>
      <c r="J101" s="128">
        <f>J181</f>
        <v>0</v>
      </c>
      <c r="L101" s="124"/>
    </row>
    <row r="102" spans="1:31" s="10" customFormat="1" ht="19.899999999999999" customHeight="1">
      <c r="B102" s="124"/>
      <c r="D102" s="125" t="s">
        <v>99</v>
      </c>
      <c r="E102" s="126"/>
      <c r="F102" s="126"/>
      <c r="G102" s="126"/>
      <c r="H102" s="126"/>
      <c r="I102" s="127"/>
      <c r="J102" s="128">
        <f>J186</f>
        <v>0</v>
      </c>
      <c r="L102" s="124"/>
    </row>
    <row r="103" spans="1:31" s="9" customFormat="1" ht="24.95" customHeight="1">
      <c r="B103" s="119"/>
      <c r="D103" s="120" t="s">
        <v>100</v>
      </c>
      <c r="E103" s="121"/>
      <c r="F103" s="121"/>
      <c r="G103" s="121"/>
      <c r="H103" s="121"/>
      <c r="I103" s="122"/>
      <c r="J103" s="123">
        <f>J188</f>
        <v>0</v>
      </c>
      <c r="L103" s="119"/>
    </row>
    <row r="104" spans="1:31" s="10" customFormat="1" ht="19.899999999999999" customHeight="1">
      <c r="B104" s="124"/>
      <c r="D104" s="125" t="s">
        <v>101</v>
      </c>
      <c r="E104" s="126"/>
      <c r="F104" s="126"/>
      <c r="G104" s="126"/>
      <c r="H104" s="126"/>
      <c r="I104" s="127"/>
      <c r="J104" s="128">
        <f>J189</f>
        <v>0</v>
      </c>
      <c r="L104" s="124"/>
    </row>
    <row r="105" spans="1:31" s="9" customFormat="1" ht="24.95" customHeight="1">
      <c r="B105" s="119"/>
      <c r="D105" s="120" t="s">
        <v>102</v>
      </c>
      <c r="E105" s="121"/>
      <c r="F105" s="121"/>
      <c r="G105" s="121"/>
      <c r="H105" s="121"/>
      <c r="I105" s="122"/>
      <c r="J105" s="123">
        <f>J193</f>
        <v>0</v>
      </c>
      <c r="L105" s="119"/>
    </row>
    <row r="106" spans="1:31" s="10" customFormat="1" ht="19.899999999999999" customHeight="1">
      <c r="B106" s="124"/>
      <c r="D106" s="125" t="s">
        <v>103</v>
      </c>
      <c r="E106" s="126"/>
      <c r="F106" s="126"/>
      <c r="G106" s="126"/>
      <c r="H106" s="126"/>
      <c r="I106" s="127"/>
      <c r="J106" s="128">
        <f>J194</f>
        <v>0</v>
      </c>
      <c r="L106" s="124"/>
    </row>
    <row r="107" spans="1:31" s="10" customFormat="1" ht="19.899999999999999" customHeight="1">
      <c r="B107" s="124"/>
      <c r="D107" s="125" t="s">
        <v>104</v>
      </c>
      <c r="E107" s="126"/>
      <c r="F107" s="126"/>
      <c r="G107" s="126"/>
      <c r="H107" s="126"/>
      <c r="I107" s="127"/>
      <c r="J107" s="128">
        <f>J196</f>
        <v>0</v>
      </c>
      <c r="L107" s="124"/>
    </row>
    <row r="108" spans="1:31" s="10" customFormat="1" ht="19.899999999999999" customHeight="1">
      <c r="B108" s="124"/>
      <c r="D108" s="125" t="s">
        <v>105</v>
      </c>
      <c r="E108" s="126"/>
      <c r="F108" s="126"/>
      <c r="G108" s="126"/>
      <c r="H108" s="126"/>
      <c r="I108" s="127"/>
      <c r="J108" s="128">
        <f>J199</f>
        <v>0</v>
      </c>
      <c r="L108" s="124"/>
    </row>
    <row r="109" spans="1:31" s="2" customFormat="1" ht="21.75" customHeight="1">
      <c r="A109" s="30"/>
      <c r="B109" s="31"/>
      <c r="C109" s="30"/>
      <c r="D109" s="30"/>
      <c r="E109" s="30"/>
      <c r="F109" s="30"/>
      <c r="G109" s="30"/>
      <c r="H109" s="30"/>
      <c r="I109" s="89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45"/>
      <c r="C110" s="46"/>
      <c r="D110" s="46"/>
      <c r="E110" s="46"/>
      <c r="F110" s="46"/>
      <c r="G110" s="46"/>
      <c r="H110" s="46"/>
      <c r="I110" s="113"/>
      <c r="J110" s="46"/>
      <c r="K110" s="46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4" spans="1:63" s="2" customFormat="1" ht="6.95" customHeight="1">
      <c r="A114" s="30"/>
      <c r="B114" s="47"/>
      <c r="C114" s="48"/>
      <c r="D114" s="48"/>
      <c r="E114" s="48"/>
      <c r="F114" s="48"/>
      <c r="G114" s="48"/>
      <c r="H114" s="48"/>
      <c r="I114" s="114"/>
      <c r="J114" s="48"/>
      <c r="K114" s="48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24.95" customHeight="1">
      <c r="A115" s="30"/>
      <c r="B115" s="31"/>
      <c r="C115" s="19" t="s">
        <v>106</v>
      </c>
      <c r="D115" s="30"/>
      <c r="E115" s="30"/>
      <c r="F115" s="30"/>
      <c r="G115" s="30"/>
      <c r="H115" s="30"/>
      <c r="I115" s="89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2" customFormat="1" ht="6.95" customHeight="1">
      <c r="A116" s="30"/>
      <c r="B116" s="31"/>
      <c r="C116" s="30"/>
      <c r="D116" s="30"/>
      <c r="E116" s="30"/>
      <c r="F116" s="30"/>
      <c r="G116" s="30"/>
      <c r="H116" s="30"/>
      <c r="I116" s="89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3" s="2" customFormat="1" ht="12" customHeight="1">
      <c r="A117" s="30"/>
      <c r="B117" s="31"/>
      <c r="C117" s="25" t="s">
        <v>16</v>
      </c>
      <c r="D117" s="30"/>
      <c r="E117" s="30"/>
      <c r="F117" s="30"/>
      <c r="G117" s="30"/>
      <c r="H117" s="30"/>
      <c r="I117" s="89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16.5" customHeight="1">
      <c r="A118" s="30"/>
      <c r="B118" s="31"/>
      <c r="C118" s="30"/>
      <c r="D118" s="30"/>
      <c r="E118" s="210" t="str">
        <f>E7</f>
        <v>Renovace hřiště - ZŠ Hloubětín</v>
      </c>
      <c r="F118" s="230"/>
      <c r="G118" s="230"/>
      <c r="H118" s="230"/>
      <c r="I118" s="89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6.95" customHeight="1">
      <c r="A119" s="30"/>
      <c r="B119" s="31"/>
      <c r="C119" s="30"/>
      <c r="D119" s="30"/>
      <c r="E119" s="30"/>
      <c r="F119" s="30"/>
      <c r="G119" s="30"/>
      <c r="H119" s="30"/>
      <c r="I119" s="89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12" customHeight="1">
      <c r="A120" s="30"/>
      <c r="B120" s="31"/>
      <c r="C120" s="25" t="s">
        <v>20</v>
      </c>
      <c r="D120" s="30"/>
      <c r="E120" s="30"/>
      <c r="F120" s="23" t="str">
        <f>F10</f>
        <v>Praha 9 - Hloubětín</v>
      </c>
      <c r="G120" s="30"/>
      <c r="H120" s="30"/>
      <c r="I120" s="90" t="s">
        <v>22</v>
      </c>
      <c r="J120" s="53" t="str">
        <f>IF(J10="","",J10)</f>
        <v>13. 10. 2020</v>
      </c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6.95" customHeight="1">
      <c r="A121" s="30"/>
      <c r="B121" s="31"/>
      <c r="C121" s="30"/>
      <c r="D121" s="30"/>
      <c r="E121" s="30"/>
      <c r="F121" s="30"/>
      <c r="G121" s="30"/>
      <c r="H121" s="30"/>
      <c r="I121" s="89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15.2" customHeight="1">
      <c r="A122" s="30"/>
      <c r="B122" s="31"/>
      <c r="C122" s="25" t="s">
        <v>24</v>
      </c>
      <c r="D122" s="30"/>
      <c r="E122" s="30"/>
      <c r="F122" s="23" t="str">
        <f>E13</f>
        <v>Městská část Praha 14</v>
      </c>
      <c r="G122" s="30"/>
      <c r="H122" s="30"/>
      <c r="I122" s="90" t="s">
        <v>31</v>
      </c>
      <c r="J122" s="28" t="str">
        <f>E19</f>
        <v>ProjectK7 s.r.o.</v>
      </c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15.2" customHeight="1">
      <c r="A123" s="30"/>
      <c r="B123" s="31"/>
      <c r="C123" s="25" t="s">
        <v>29</v>
      </c>
      <c r="D123" s="30"/>
      <c r="E123" s="30"/>
      <c r="F123" s="23" t="str">
        <f>IF(E16="","",E16)</f>
        <v>Vyplň údaj</v>
      </c>
      <c r="G123" s="30"/>
      <c r="H123" s="30"/>
      <c r="I123" s="90" t="s">
        <v>35</v>
      </c>
      <c r="J123" s="28" t="str">
        <f>E22</f>
        <v xml:space="preserve"> </v>
      </c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0.35" customHeight="1">
      <c r="A124" s="30"/>
      <c r="B124" s="31"/>
      <c r="C124" s="30"/>
      <c r="D124" s="30"/>
      <c r="E124" s="30"/>
      <c r="F124" s="30"/>
      <c r="G124" s="30"/>
      <c r="H124" s="30"/>
      <c r="I124" s="89"/>
      <c r="J124" s="30"/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11" customFormat="1" ht="29.25" customHeight="1">
      <c r="A125" s="129"/>
      <c r="B125" s="130"/>
      <c r="C125" s="131" t="s">
        <v>107</v>
      </c>
      <c r="D125" s="132" t="s">
        <v>63</v>
      </c>
      <c r="E125" s="132" t="s">
        <v>59</v>
      </c>
      <c r="F125" s="132" t="s">
        <v>60</v>
      </c>
      <c r="G125" s="132" t="s">
        <v>108</v>
      </c>
      <c r="H125" s="132" t="s">
        <v>109</v>
      </c>
      <c r="I125" s="133" t="s">
        <v>110</v>
      </c>
      <c r="J125" s="132" t="s">
        <v>89</v>
      </c>
      <c r="K125" s="134" t="s">
        <v>111</v>
      </c>
      <c r="L125" s="135"/>
      <c r="M125" s="60" t="s">
        <v>1</v>
      </c>
      <c r="N125" s="61" t="s">
        <v>42</v>
      </c>
      <c r="O125" s="61" t="s">
        <v>112</v>
      </c>
      <c r="P125" s="61" t="s">
        <v>113</v>
      </c>
      <c r="Q125" s="61" t="s">
        <v>114</v>
      </c>
      <c r="R125" s="61" t="s">
        <v>115</v>
      </c>
      <c r="S125" s="61" t="s">
        <v>116</v>
      </c>
      <c r="T125" s="62" t="s">
        <v>117</v>
      </c>
      <c r="U125" s="129"/>
      <c r="V125" s="129"/>
      <c r="W125" s="129"/>
      <c r="X125" s="129"/>
      <c r="Y125" s="129"/>
      <c r="Z125" s="129"/>
      <c r="AA125" s="129"/>
      <c r="AB125" s="129"/>
      <c r="AC125" s="129"/>
      <c r="AD125" s="129"/>
      <c r="AE125" s="129"/>
    </row>
    <row r="126" spans="1:63" s="2" customFormat="1" ht="22.9" customHeight="1">
      <c r="A126" s="30"/>
      <c r="B126" s="31"/>
      <c r="C126" s="67" t="s">
        <v>118</v>
      </c>
      <c r="D126" s="30"/>
      <c r="E126" s="30"/>
      <c r="F126" s="30"/>
      <c r="G126" s="30"/>
      <c r="H126" s="30"/>
      <c r="I126" s="89"/>
      <c r="J126" s="136">
        <f>BK126</f>
        <v>0</v>
      </c>
      <c r="K126" s="30"/>
      <c r="L126" s="31"/>
      <c r="M126" s="63"/>
      <c r="N126" s="54"/>
      <c r="O126" s="64"/>
      <c r="P126" s="137">
        <f>P127+P188+P193</f>
        <v>0</v>
      </c>
      <c r="Q126" s="64"/>
      <c r="R126" s="137">
        <f>R127+R188+R193</f>
        <v>241.67483888000001</v>
      </c>
      <c r="S126" s="64"/>
      <c r="T126" s="138">
        <f>T127+T188+T193</f>
        <v>115.34800000000001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T126" s="15" t="s">
        <v>77</v>
      </c>
      <c r="AU126" s="15" t="s">
        <v>91</v>
      </c>
      <c r="BK126" s="139">
        <f>BK127+BK188+BK193</f>
        <v>0</v>
      </c>
    </row>
    <row r="127" spans="1:63" s="12" customFormat="1" ht="25.9" customHeight="1">
      <c r="B127" s="140"/>
      <c r="D127" s="141" t="s">
        <v>77</v>
      </c>
      <c r="E127" s="142" t="s">
        <v>119</v>
      </c>
      <c r="F127" s="142" t="s">
        <v>120</v>
      </c>
      <c r="I127" s="143"/>
      <c r="J127" s="144">
        <f>BK127</f>
        <v>0</v>
      </c>
      <c r="L127" s="140"/>
      <c r="M127" s="145"/>
      <c r="N127" s="146"/>
      <c r="O127" s="146"/>
      <c r="P127" s="147">
        <f>P128+P139+P142+P145+P171+P181+P186</f>
        <v>0</v>
      </c>
      <c r="Q127" s="146"/>
      <c r="R127" s="147">
        <f>R128+R139+R142+R145+R171+R181+R186</f>
        <v>241.62974600000001</v>
      </c>
      <c r="S127" s="146"/>
      <c r="T127" s="148">
        <f>T128+T139+T142+T145+T171+T181+T186</f>
        <v>115.34800000000001</v>
      </c>
      <c r="AR127" s="141" t="s">
        <v>83</v>
      </c>
      <c r="AT127" s="149" t="s">
        <v>77</v>
      </c>
      <c r="AU127" s="149" t="s">
        <v>78</v>
      </c>
      <c r="AY127" s="141" t="s">
        <v>121</v>
      </c>
      <c r="BK127" s="150">
        <f>BK128+BK139+BK142+BK145+BK171+BK181+BK186</f>
        <v>0</v>
      </c>
    </row>
    <row r="128" spans="1:63" s="12" customFormat="1" ht="22.9" customHeight="1">
      <c r="B128" s="140"/>
      <c r="D128" s="141" t="s">
        <v>77</v>
      </c>
      <c r="E128" s="151" t="s">
        <v>83</v>
      </c>
      <c r="F128" s="151" t="s">
        <v>122</v>
      </c>
      <c r="I128" s="143"/>
      <c r="J128" s="152">
        <f>BK128</f>
        <v>0</v>
      </c>
      <c r="L128" s="140"/>
      <c r="M128" s="145"/>
      <c r="N128" s="146"/>
      <c r="O128" s="146"/>
      <c r="P128" s="147">
        <f>SUM(P129:P138)</f>
        <v>0</v>
      </c>
      <c r="Q128" s="146"/>
      <c r="R128" s="147">
        <f>SUM(R129:R138)</f>
        <v>0</v>
      </c>
      <c r="S128" s="146"/>
      <c r="T128" s="148">
        <f>SUM(T129:T138)</f>
        <v>46.448</v>
      </c>
      <c r="AR128" s="141" t="s">
        <v>83</v>
      </c>
      <c r="AT128" s="149" t="s">
        <v>77</v>
      </c>
      <c r="AU128" s="149" t="s">
        <v>83</v>
      </c>
      <c r="AY128" s="141" t="s">
        <v>121</v>
      </c>
      <c r="BK128" s="150">
        <f>SUM(BK129:BK138)</f>
        <v>0</v>
      </c>
    </row>
    <row r="129" spans="1:65" s="2" customFormat="1" ht="33" customHeight="1">
      <c r="A129" s="30"/>
      <c r="B129" s="153"/>
      <c r="C129" s="154" t="s">
        <v>83</v>
      </c>
      <c r="D129" s="154" t="s">
        <v>123</v>
      </c>
      <c r="E129" s="155" t="s">
        <v>124</v>
      </c>
      <c r="F129" s="156" t="s">
        <v>125</v>
      </c>
      <c r="G129" s="157" t="s">
        <v>126</v>
      </c>
      <c r="H129" s="158">
        <v>40</v>
      </c>
      <c r="I129" s="159"/>
      <c r="J129" s="160">
        <f t="shared" ref="J129:J137" si="0">ROUND(I129*H129,2)</f>
        <v>0</v>
      </c>
      <c r="K129" s="156" t="s">
        <v>127</v>
      </c>
      <c r="L129" s="31"/>
      <c r="M129" s="161" t="s">
        <v>1</v>
      </c>
      <c r="N129" s="162" t="s">
        <v>43</v>
      </c>
      <c r="O129" s="56"/>
      <c r="P129" s="163">
        <f t="shared" ref="P129:P137" si="1">O129*H129</f>
        <v>0</v>
      </c>
      <c r="Q129" s="163">
        <v>0</v>
      </c>
      <c r="R129" s="163">
        <f t="shared" ref="R129:R137" si="2">Q129*H129</f>
        <v>0</v>
      </c>
      <c r="S129" s="163">
        <v>0</v>
      </c>
      <c r="T129" s="164">
        <f t="shared" ref="T129:T137" si="3"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65" t="s">
        <v>128</v>
      </c>
      <c r="AT129" s="165" t="s">
        <v>123</v>
      </c>
      <c r="AU129" s="165" t="s">
        <v>85</v>
      </c>
      <c r="AY129" s="15" t="s">
        <v>121</v>
      </c>
      <c r="BE129" s="166">
        <f t="shared" ref="BE129:BE137" si="4">IF(N129="základní",J129,0)</f>
        <v>0</v>
      </c>
      <c r="BF129" s="166">
        <f t="shared" ref="BF129:BF137" si="5">IF(N129="snížená",J129,0)</f>
        <v>0</v>
      </c>
      <c r="BG129" s="166">
        <f t="shared" ref="BG129:BG137" si="6">IF(N129="zákl. přenesená",J129,0)</f>
        <v>0</v>
      </c>
      <c r="BH129" s="166">
        <f t="shared" ref="BH129:BH137" si="7">IF(N129="sníž. přenesená",J129,0)</f>
        <v>0</v>
      </c>
      <c r="BI129" s="166">
        <f t="shared" ref="BI129:BI137" si="8">IF(N129="nulová",J129,0)</f>
        <v>0</v>
      </c>
      <c r="BJ129" s="15" t="s">
        <v>83</v>
      </c>
      <c r="BK129" s="166">
        <f t="shared" ref="BK129:BK137" si="9">ROUND(I129*H129,2)</f>
        <v>0</v>
      </c>
      <c r="BL129" s="15" t="s">
        <v>128</v>
      </c>
      <c r="BM129" s="165" t="s">
        <v>129</v>
      </c>
    </row>
    <row r="130" spans="1:65" s="2" customFormat="1" ht="33" customHeight="1">
      <c r="A130" s="30"/>
      <c r="B130" s="153"/>
      <c r="C130" s="154" t="s">
        <v>85</v>
      </c>
      <c r="D130" s="154" t="s">
        <v>123</v>
      </c>
      <c r="E130" s="155" t="s">
        <v>130</v>
      </c>
      <c r="F130" s="156" t="s">
        <v>125</v>
      </c>
      <c r="G130" s="157" t="s">
        <v>126</v>
      </c>
      <c r="H130" s="158">
        <v>95.4</v>
      </c>
      <c r="I130" s="159"/>
      <c r="J130" s="160">
        <f t="shared" si="0"/>
        <v>0</v>
      </c>
      <c r="K130" s="156" t="s">
        <v>1</v>
      </c>
      <c r="L130" s="31"/>
      <c r="M130" s="161" t="s">
        <v>1</v>
      </c>
      <c r="N130" s="162" t="s">
        <v>43</v>
      </c>
      <c r="O130" s="56"/>
      <c r="P130" s="163">
        <f t="shared" si="1"/>
        <v>0</v>
      </c>
      <c r="Q130" s="163">
        <v>0</v>
      </c>
      <c r="R130" s="163">
        <f t="shared" si="2"/>
        <v>0</v>
      </c>
      <c r="S130" s="163">
        <v>0</v>
      </c>
      <c r="T130" s="164">
        <f t="shared" si="3"/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65" t="s">
        <v>128</v>
      </c>
      <c r="AT130" s="165" t="s">
        <v>123</v>
      </c>
      <c r="AU130" s="165" t="s">
        <v>85</v>
      </c>
      <c r="AY130" s="15" t="s">
        <v>121</v>
      </c>
      <c r="BE130" s="166">
        <f t="shared" si="4"/>
        <v>0</v>
      </c>
      <c r="BF130" s="166">
        <f t="shared" si="5"/>
        <v>0</v>
      </c>
      <c r="BG130" s="166">
        <f t="shared" si="6"/>
        <v>0</v>
      </c>
      <c r="BH130" s="166">
        <f t="shared" si="7"/>
        <v>0</v>
      </c>
      <c r="BI130" s="166">
        <f t="shared" si="8"/>
        <v>0</v>
      </c>
      <c r="BJ130" s="15" t="s">
        <v>83</v>
      </c>
      <c r="BK130" s="166">
        <f t="shared" si="9"/>
        <v>0</v>
      </c>
      <c r="BL130" s="15" t="s">
        <v>128</v>
      </c>
      <c r="BM130" s="165" t="s">
        <v>131</v>
      </c>
    </row>
    <row r="131" spans="1:65" s="2" customFormat="1" ht="33" customHeight="1">
      <c r="A131" s="30"/>
      <c r="B131" s="153"/>
      <c r="C131" s="154" t="s">
        <v>132</v>
      </c>
      <c r="D131" s="154" t="s">
        <v>123</v>
      </c>
      <c r="E131" s="155" t="s">
        <v>133</v>
      </c>
      <c r="F131" s="156" t="s">
        <v>134</v>
      </c>
      <c r="G131" s="157" t="s">
        <v>135</v>
      </c>
      <c r="H131" s="158">
        <v>4</v>
      </c>
      <c r="I131" s="159"/>
      <c r="J131" s="160">
        <f t="shared" si="0"/>
        <v>0</v>
      </c>
      <c r="K131" s="156" t="s">
        <v>127</v>
      </c>
      <c r="L131" s="31"/>
      <c r="M131" s="161" t="s">
        <v>1</v>
      </c>
      <c r="N131" s="162" t="s">
        <v>43</v>
      </c>
      <c r="O131" s="56"/>
      <c r="P131" s="163">
        <f t="shared" si="1"/>
        <v>0</v>
      </c>
      <c r="Q131" s="163">
        <v>0</v>
      </c>
      <c r="R131" s="163">
        <f t="shared" si="2"/>
        <v>0</v>
      </c>
      <c r="S131" s="163">
        <v>0</v>
      </c>
      <c r="T131" s="164">
        <f t="shared" si="3"/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65" t="s">
        <v>128</v>
      </c>
      <c r="AT131" s="165" t="s">
        <v>123</v>
      </c>
      <c r="AU131" s="165" t="s">
        <v>85</v>
      </c>
      <c r="AY131" s="15" t="s">
        <v>121</v>
      </c>
      <c r="BE131" s="166">
        <f t="shared" si="4"/>
        <v>0</v>
      </c>
      <c r="BF131" s="166">
        <f t="shared" si="5"/>
        <v>0</v>
      </c>
      <c r="BG131" s="166">
        <f t="shared" si="6"/>
        <v>0</v>
      </c>
      <c r="BH131" s="166">
        <f t="shared" si="7"/>
        <v>0</v>
      </c>
      <c r="BI131" s="166">
        <f t="shared" si="8"/>
        <v>0</v>
      </c>
      <c r="BJ131" s="15" t="s">
        <v>83</v>
      </c>
      <c r="BK131" s="166">
        <f t="shared" si="9"/>
        <v>0</v>
      </c>
      <c r="BL131" s="15" t="s">
        <v>128</v>
      </c>
      <c r="BM131" s="165" t="s">
        <v>136</v>
      </c>
    </row>
    <row r="132" spans="1:65" s="2" customFormat="1" ht="33" customHeight="1">
      <c r="A132" s="30"/>
      <c r="B132" s="153"/>
      <c r="C132" s="154" t="s">
        <v>128</v>
      </c>
      <c r="D132" s="154" t="s">
        <v>123</v>
      </c>
      <c r="E132" s="155" t="s">
        <v>137</v>
      </c>
      <c r="F132" s="156" t="s">
        <v>138</v>
      </c>
      <c r="G132" s="157" t="s">
        <v>135</v>
      </c>
      <c r="H132" s="158">
        <v>4</v>
      </c>
      <c r="I132" s="159"/>
      <c r="J132" s="160">
        <f t="shared" si="0"/>
        <v>0</v>
      </c>
      <c r="K132" s="156" t="s">
        <v>127</v>
      </c>
      <c r="L132" s="31"/>
      <c r="M132" s="161" t="s">
        <v>1</v>
      </c>
      <c r="N132" s="162" t="s">
        <v>43</v>
      </c>
      <c r="O132" s="56"/>
      <c r="P132" s="163">
        <f t="shared" si="1"/>
        <v>0</v>
      </c>
      <c r="Q132" s="163">
        <v>0</v>
      </c>
      <c r="R132" s="163">
        <f t="shared" si="2"/>
        <v>0</v>
      </c>
      <c r="S132" s="163">
        <v>0</v>
      </c>
      <c r="T132" s="164">
        <f t="shared" si="3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65" t="s">
        <v>128</v>
      </c>
      <c r="AT132" s="165" t="s">
        <v>123</v>
      </c>
      <c r="AU132" s="165" t="s">
        <v>85</v>
      </c>
      <c r="AY132" s="15" t="s">
        <v>121</v>
      </c>
      <c r="BE132" s="166">
        <f t="shared" si="4"/>
        <v>0</v>
      </c>
      <c r="BF132" s="166">
        <f t="shared" si="5"/>
        <v>0</v>
      </c>
      <c r="BG132" s="166">
        <f t="shared" si="6"/>
        <v>0</v>
      </c>
      <c r="BH132" s="166">
        <f t="shared" si="7"/>
        <v>0</v>
      </c>
      <c r="BI132" s="166">
        <f t="shared" si="8"/>
        <v>0</v>
      </c>
      <c r="BJ132" s="15" t="s">
        <v>83</v>
      </c>
      <c r="BK132" s="166">
        <f t="shared" si="9"/>
        <v>0</v>
      </c>
      <c r="BL132" s="15" t="s">
        <v>128</v>
      </c>
      <c r="BM132" s="165" t="s">
        <v>139</v>
      </c>
    </row>
    <row r="133" spans="1:65" s="2" customFormat="1" ht="21.75" customHeight="1">
      <c r="A133" s="30"/>
      <c r="B133" s="153"/>
      <c r="C133" s="154" t="s">
        <v>140</v>
      </c>
      <c r="D133" s="154" t="s">
        <v>123</v>
      </c>
      <c r="E133" s="155" t="s">
        <v>141</v>
      </c>
      <c r="F133" s="156" t="s">
        <v>142</v>
      </c>
      <c r="G133" s="157" t="s">
        <v>126</v>
      </c>
      <c r="H133" s="158">
        <v>135.4</v>
      </c>
      <c r="I133" s="159"/>
      <c r="J133" s="160">
        <f t="shared" si="0"/>
        <v>0</v>
      </c>
      <c r="K133" s="156" t="s">
        <v>127</v>
      </c>
      <c r="L133" s="31"/>
      <c r="M133" s="161" t="s">
        <v>1</v>
      </c>
      <c r="N133" s="162" t="s">
        <v>43</v>
      </c>
      <c r="O133" s="56"/>
      <c r="P133" s="163">
        <f t="shared" si="1"/>
        <v>0</v>
      </c>
      <c r="Q133" s="163">
        <v>0</v>
      </c>
      <c r="R133" s="163">
        <f t="shared" si="2"/>
        <v>0</v>
      </c>
      <c r="S133" s="163">
        <v>0.03</v>
      </c>
      <c r="T133" s="164">
        <f t="shared" si="3"/>
        <v>4.0620000000000003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65" t="s">
        <v>128</v>
      </c>
      <c r="AT133" s="165" t="s">
        <v>123</v>
      </c>
      <c r="AU133" s="165" t="s">
        <v>85</v>
      </c>
      <c r="AY133" s="15" t="s">
        <v>121</v>
      </c>
      <c r="BE133" s="166">
        <f t="shared" si="4"/>
        <v>0</v>
      </c>
      <c r="BF133" s="166">
        <f t="shared" si="5"/>
        <v>0</v>
      </c>
      <c r="BG133" s="166">
        <f t="shared" si="6"/>
        <v>0</v>
      </c>
      <c r="BH133" s="166">
        <f t="shared" si="7"/>
        <v>0</v>
      </c>
      <c r="BI133" s="166">
        <f t="shared" si="8"/>
        <v>0</v>
      </c>
      <c r="BJ133" s="15" t="s">
        <v>83</v>
      </c>
      <c r="BK133" s="166">
        <f t="shared" si="9"/>
        <v>0</v>
      </c>
      <c r="BL133" s="15" t="s">
        <v>128</v>
      </c>
      <c r="BM133" s="165" t="s">
        <v>143</v>
      </c>
    </row>
    <row r="134" spans="1:65" s="2" customFormat="1" ht="55.5" customHeight="1">
      <c r="A134" s="30"/>
      <c r="B134" s="153"/>
      <c r="C134" s="154" t="s">
        <v>144</v>
      </c>
      <c r="D134" s="154" t="s">
        <v>123</v>
      </c>
      <c r="E134" s="155" t="s">
        <v>145</v>
      </c>
      <c r="F134" s="156" t="s">
        <v>146</v>
      </c>
      <c r="G134" s="157" t="s">
        <v>126</v>
      </c>
      <c r="H134" s="158">
        <v>12</v>
      </c>
      <c r="I134" s="159"/>
      <c r="J134" s="160">
        <f t="shared" si="0"/>
        <v>0</v>
      </c>
      <c r="K134" s="156" t="s">
        <v>127</v>
      </c>
      <c r="L134" s="31"/>
      <c r="M134" s="161" t="s">
        <v>1</v>
      </c>
      <c r="N134" s="162" t="s">
        <v>43</v>
      </c>
      <c r="O134" s="56"/>
      <c r="P134" s="163">
        <f t="shared" si="1"/>
        <v>0</v>
      </c>
      <c r="Q134" s="163">
        <v>0</v>
      </c>
      <c r="R134" s="163">
        <f t="shared" si="2"/>
        <v>0</v>
      </c>
      <c r="S134" s="163">
        <v>0.26</v>
      </c>
      <c r="T134" s="164">
        <f t="shared" si="3"/>
        <v>3.12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65" t="s">
        <v>128</v>
      </c>
      <c r="AT134" s="165" t="s">
        <v>123</v>
      </c>
      <c r="AU134" s="165" t="s">
        <v>85</v>
      </c>
      <c r="AY134" s="15" t="s">
        <v>121</v>
      </c>
      <c r="BE134" s="166">
        <f t="shared" si="4"/>
        <v>0</v>
      </c>
      <c r="BF134" s="166">
        <f t="shared" si="5"/>
        <v>0</v>
      </c>
      <c r="BG134" s="166">
        <f t="shared" si="6"/>
        <v>0</v>
      </c>
      <c r="BH134" s="166">
        <f t="shared" si="7"/>
        <v>0</v>
      </c>
      <c r="BI134" s="166">
        <f t="shared" si="8"/>
        <v>0</v>
      </c>
      <c r="BJ134" s="15" t="s">
        <v>83</v>
      </c>
      <c r="BK134" s="166">
        <f t="shared" si="9"/>
        <v>0</v>
      </c>
      <c r="BL134" s="15" t="s">
        <v>128</v>
      </c>
      <c r="BM134" s="165" t="s">
        <v>147</v>
      </c>
    </row>
    <row r="135" spans="1:65" s="2" customFormat="1" ht="44.25" customHeight="1">
      <c r="A135" s="30"/>
      <c r="B135" s="153"/>
      <c r="C135" s="154" t="s">
        <v>148</v>
      </c>
      <c r="D135" s="154" t="s">
        <v>123</v>
      </c>
      <c r="E135" s="155" t="s">
        <v>149</v>
      </c>
      <c r="F135" s="156" t="s">
        <v>150</v>
      </c>
      <c r="G135" s="157" t="s">
        <v>126</v>
      </c>
      <c r="H135" s="158">
        <v>135.4</v>
      </c>
      <c r="I135" s="159"/>
      <c r="J135" s="160">
        <f t="shared" si="0"/>
        <v>0</v>
      </c>
      <c r="K135" s="156" t="s">
        <v>127</v>
      </c>
      <c r="L135" s="31"/>
      <c r="M135" s="161" t="s">
        <v>1</v>
      </c>
      <c r="N135" s="162" t="s">
        <v>43</v>
      </c>
      <c r="O135" s="56"/>
      <c r="P135" s="163">
        <f t="shared" si="1"/>
        <v>0</v>
      </c>
      <c r="Q135" s="163">
        <v>0</v>
      </c>
      <c r="R135" s="163">
        <f t="shared" si="2"/>
        <v>0</v>
      </c>
      <c r="S135" s="163">
        <v>0.28999999999999998</v>
      </c>
      <c r="T135" s="164">
        <f t="shared" si="3"/>
        <v>39.265999999999998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65" t="s">
        <v>128</v>
      </c>
      <c r="AT135" s="165" t="s">
        <v>123</v>
      </c>
      <c r="AU135" s="165" t="s">
        <v>85</v>
      </c>
      <c r="AY135" s="15" t="s">
        <v>121</v>
      </c>
      <c r="BE135" s="166">
        <f t="shared" si="4"/>
        <v>0</v>
      </c>
      <c r="BF135" s="166">
        <f t="shared" si="5"/>
        <v>0</v>
      </c>
      <c r="BG135" s="166">
        <f t="shared" si="6"/>
        <v>0</v>
      </c>
      <c r="BH135" s="166">
        <f t="shared" si="7"/>
        <v>0</v>
      </c>
      <c r="BI135" s="166">
        <f t="shared" si="8"/>
        <v>0</v>
      </c>
      <c r="BJ135" s="15" t="s">
        <v>83</v>
      </c>
      <c r="BK135" s="166">
        <f t="shared" si="9"/>
        <v>0</v>
      </c>
      <c r="BL135" s="15" t="s">
        <v>128</v>
      </c>
      <c r="BM135" s="165" t="s">
        <v>151</v>
      </c>
    </row>
    <row r="136" spans="1:65" s="2" customFormat="1" ht="21.75" customHeight="1">
      <c r="A136" s="30"/>
      <c r="B136" s="153"/>
      <c r="C136" s="154" t="s">
        <v>152</v>
      </c>
      <c r="D136" s="154" t="s">
        <v>123</v>
      </c>
      <c r="E136" s="155" t="s">
        <v>153</v>
      </c>
      <c r="F136" s="156" t="s">
        <v>154</v>
      </c>
      <c r="G136" s="157" t="s">
        <v>126</v>
      </c>
      <c r="H136" s="158">
        <v>3.6</v>
      </c>
      <c r="I136" s="159"/>
      <c r="J136" s="160">
        <f t="shared" si="0"/>
        <v>0</v>
      </c>
      <c r="K136" s="156" t="s">
        <v>127</v>
      </c>
      <c r="L136" s="31"/>
      <c r="M136" s="161" t="s">
        <v>1</v>
      </c>
      <c r="N136" s="162" t="s">
        <v>43</v>
      </c>
      <c r="O136" s="56"/>
      <c r="P136" s="163">
        <f t="shared" si="1"/>
        <v>0</v>
      </c>
      <c r="Q136" s="163">
        <v>0</v>
      </c>
      <c r="R136" s="163">
        <f t="shared" si="2"/>
        <v>0</v>
      </c>
      <c r="S136" s="163">
        <v>0</v>
      </c>
      <c r="T136" s="164">
        <f t="shared" si="3"/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65" t="s">
        <v>128</v>
      </c>
      <c r="AT136" s="165" t="s">
        <v>123</v>
      </c>
      <c r="AU136" s="165" t="s">
        <v>85</v>
      </c>
      <c r="AY136" s="15" t="s">
        <v>121</v>
      </c>
      <c r="BE136" s="166">
        <f t="shared" si="4"/>
        <v>0</v>
      </c>
      <c r="BF136" s="166">
        <f t="shared" si="5"/>
        <v>0</v>
      </c>
      <c r="BG136" s="166">
        <f t="shared" si="6"/>
        <v>0</v>
      </c>
      <c r="BH136" s="166">
        <f t="shared" si="7"/>
        <v>0</v>
      </c>
      <c r="BI136" s="166">
        <f t="shared" si="8"/>
        <v>0</v>
      </c>
      <c r="BJ136" s="15" t="s">
        <v>83</v>
      </c>
      <c r="BK136" s="166">
        <f t="shared" si="9"/>
        <v>0</v>
      </c>
      <c r="BL136" s="15" t="s">
        <v>128</v>
      </c>
      <c r="BM136" s="165" t="s">
        <v>155</v>
      </c>
    </row>
    <row r="137" spans="1:65" s="2" customFormat="1" ht="21.75" customHeight="1">
      <c r="A137" s="30"/>
      <c r="B137" s="153"/>
      <c r="C137" s="154" t="s">
        <v>156</v>
      </c>
      <c r="D137" s="154" t="s">
        <v>123</v>
      </c>
      <c r="E137" s="155" t="s">
        <v>157</v>
      </c>
      <c r="F137" s="156" t="s">
        <v>158</v>
      </c>
      <c r="G137" s="157" t="s">
        <v>159</v>
      </c>
      <c r="H137" s="158">
        <v>46.5</v>
      </c>
      <c r="I137" s="159"/>
      <c r="J137" s="160">
        <f t="shared" si="0"/>
        <v>0</v>
      </c>
      <c r="K137" s="156" t="s">
        <v>127</v>
      </c>
      <c r="L137" s="31"/>
      <c r="M137" s="161" t="s">
        <v>1</v>
      </c>
      <c r="N137" s="162" t="s">
        <v>43</v>
      </c>
      <c r="O137" s="56"/>
      <c r="P137" s="163">
        <f t="shared" si="1"/>
        <v>0</v>
      </c>
      <c r="Q137" s="163">
        <v>0</v>
      </c>
      <c r="R137" s="163">
        <f t="shared" si="2"/>
        <v>0</v>
      </c>
      <c r="S137" s="163">
        <v>0</v>
      </c>
      <c r="T137" s="164">
        <f t="shared" si="3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65" t="s">
        <v>128</v>
      </c>
      <c r="AT137" s="165" t="s">
        <v>123</v>
      </c>
      <c r="AU137" s="165" t="s">
        <v>85</v>
      </c>
      <c r="AY137" s="15" t="s">
        <v>121</v>
      </c>
      <c r="BE137" s="166">
        <f t="shared" si="4"/>
        <v>0</v>
      </c>
      <c r="BF137" s="166">
        <f t="shared" si="5"/>
        <v>0</v>
      </c>
      <c r="BG137" s="166">
        <f t="shared" si="6"/>
        <v>0</v>
      </c>
      <c r="BH137" s="166">
        <f t="shared" si="7"/>
        <v>0</v>
      </c>
      <c r="BI137" s="166">
        <f t="shared" si="8"/>
        <v>0</v>
      </c>
      <c r="BJ137" s="15" t="s">
        <v>83</v>
      </c>
      <c r="BK137" s="166">
        <f t="shared" si="9"/>
        <v>0</v>
      </c>
      <c r="BL137" s="15" t="s">
        <v>128</v>
      </c>
      <c r="BM137" s="165" t="s">
        <v>160</v>
      </c>
    </row>
    <row r="138" spans="1:65" s="13" customFormat="1" ht="11.25">
      <c r="B138" s="167"/>
      <c r="D138" s="168" t="s">
        <v>161</v>
      </c>
      <c r="E138" s="169" t="s">
        <v>1</v>
      </c>
      <c r="F138" s="170" t="s">
        <v>162</v>
      </c>
      <c r="H138" s="171">
        <v>46.5</v>
      </c>
      <c r="I138" s="172"/>
      <c r="L138" s="167"/>
      <c r="M138" s="173"/>
      <c r="N138" s="174"/>
      <c r="O138" s="174"/>
      <c r="P138" s="174"/>
      <c r="Q138" s="174"/>
      <c r="R138" s="174"/>
      <c r="S138" s="174"/>
      <c r="T138" s="175"/>
      <c r="AT138" s="169" t="s">
        <v>161</v>
      </c>
      <c r="AU138" s="169" t="s">
        <v>85</v>
      </c>
      <c r="AV138" s="13" t="s">
        <v>85</v>
      </c>
      <c r="AW138" s="13" t="s">
        <v>34</v>
      </c>
      <c r="AX138" s="13" t="s">
        <v>83</v>
      </c>
      <c r="AY138" s="169" t="s">
        <v>121</v>
      </c>
    </row>
    <row r="139" spans="1:65" s="12" customFormat="1" ht="22.9" customHeight="1">
      <c r="B139" s="140"/>
      <c r="D139" s="141" t="s">
        <v>77</v>
      </c>
      <c r="E139" s="151" t="s">
        <v>85</v>
      </c>
      <c r="F139" s="151" t="s">
        <v>163</v>
      </c>
      <c r="I139" s="143"/>
      <c r="J139" s="152">
        <f>BK139</f>
        <v>0</v>
      </c>
      <c r="L139" s="140"/>
      <c r="M139" s="145"/>
      <c r="N139" s="146"/>
      <c r="O139" s="146"/>
      <c r="P139" s="147">
        <f>SUM(P140:P141)</f>
        <v>0</v>
      </c>
      <c r="Q139" s="146"/>
      <c r="R139" s="147">
        <f>SUM(R140:R141)</f>
        <v>38.769933999999999</v>
      </c>
      <c r="S139" s="146"/>
      <c r="T139" s="148">
        <f>SUM(T140:T141)</f>
        <v>0</v>
      </c>
      <c r="AR139" s="141" t="s">
        <v>83</v>
      </c>
      <c r="AT139" s="149" t="s">
        <v>77</v>
      </c>
      <c r="AU139" s="149" t="s">
        <v>83</v>
      </c>
      <c r="AY139" s="141" t="s">
        <v>121</v>
      </c>
      <c r="BK139" s="150">
        <f>SUM(BK140:BK141)</f>
        <v>0</v>
      </c>
    </row>
    <row r="140" spans="1:65" s="2" customFormat="1" ht="21.75" customHeight="1">
      <c r="A140" s="30"/>
      <c r="B140" s="153"/>
      <c r="C140" s="154" t="s">
        <v>164</v>
      </c>
      <c r="D140" s="154" t="s">
        <v>123</v>
      </c>
      <c r="E140" s="155" t="s">
        <v>165</v>
      </c>
      <c r="F140" s="156" t="s">
        <v>166</v>
      </c>
      <c r="G140" s="157" t="s">
        <v>159</v>
      </c>
      <c r="H140" s="158">
        <v>15.5</v>
      </c>
      <c r="I140" s="159"/>
      <c r="J140" s="160">
        <f>ROUND(I140*H140,2)</f>
        <v>0</v>
      </c>
      <c r="K140" s="156" t="s">
        <v>127</v>
      </c>
      <c r="L140" s="31"/>
      <c r="M140" s="161" t="s">
        <v>1</v>
      </c>
      <c r="N140" s="162" t="s">
        <v>43</v>
      </c>
      <c r="O140" s="56"/>
      <c r="P140" s="163">
        <f>O140*H140</f>
        <v>0</v>
      </c>
      <c r="Q140" s="163">
        <v>2.45329</v>
      </c>
      <c r="R140" s="163">
        <f>Q140*H140</f>
        <v>38.025995000000002</v>
      </c>
      <c r="S140" s="163">
        <v>0</v>
      </c>
      <c r="T140" s="164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65" t="s">
        <v>128</v>
      </c>
      <c r="AT140" s="165" t="s">
        <v>123</v>
      </c>
      <c r="AU140" s="165" t="s">
        <v>85</v>
      </c>
      <c r="AY140" s="15" t="s">
        <v>121</v>
      </c>
      <c r="BE140" s="166">
        <f>IF(N140="základní",J140,0)</f>
        <v>0</v>
      </c>
      <c r="BF140" s="166">
        <f>IF(N140="snížená",J140,0)</f>
        <v>0</v>
      </c>
      <c r="BG140" s="166">
        <f>IF(N140="zákl. přenesená",J140,0)</f>
        <v>0</v>
      </c>
      <c r="BH140" s="166">
        <f>IF(N140="sníž. přenesená",J140,0)</f>
        <v>0</v>
      </c>
      <c r="BI140" s="166">
        <f>IF(N140="nulová",J140,0)</f>
        <v>0</v>
      </c>
      <c r="BJ140" s="15" t="s">
        <v>83</v>
      </c>
      <c r="BK140" s="166">
        <f>ROUND(I140*H140,2)</f>
        <v>0</v>
      </c>
      <c r="BL140" s="15" t="s">
        <v>128</v>
      </c>
      <c r="BM140" s="165" t="s">
        <v>167</v>
      </c>
    </row>
    <row r="141" spans="1:65" s="2" customFormat="1" ht="21.75" customHeight="1">
      <c r="A141" s="30"/>
      <c r="B141" s="153"/>
      <c r="C141" s="154" t="s">
        <v>168</v>
      </c>
      <c r="D141" s="154" t="s">
        <v>123</v>
      </c>
      <c r="E141" s="155" t="s">
        <v>169</v>
      </c>
      <c r="F141" s="156" t="s">
        <v>170</v>
      </c>
      <c r="G141" s="157" t="s">
        <v>171</v>
      </c>
      <c r="H141" s="158">
        <v>0.7</v>
      </c>
      <c r="I141" s="159"/>
      <c r="J141" s="160">
        <f>ROUND(I141*H141,2)</f>
        <v>0</v>
      </c>
      <c r="K141" s="156" t="s">
        <v>127</v>
      </c>
      <c r="L141" s="31"/>
      <c r="M141" s="161" t="s">
        <v>1</v>
      </c>
      <c r="N141" s="162" t="s">
        <v>43</v>
      </c>
      <c r="O141" s="56"/>
      <c r="P141" s="163">
        <f>O141*H141</f>
        <v>0</v>
      </c>
      <c r="Q141" s="163">
        <v>1.06277</v>
      </c>
      <c r="R141" s="163">
        <f>Q141*H141</f>
        <v>0.74393899999999991</v>
      </c>
      <c r="S141" s="163">
        <v>0</v>
      </c>
      <c r="T141" s="164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65" t="s">
        <v>128</v>
      </c>
      <c r="AT141" s="165" t="s">
        <v>123</v>
      </c>
      <c r="AU141" s="165" t="s">
        <v>85</v>
      </c>
      <c r="AY141" s="15" t="s">
        <v>121</v>
      </c>
      <c r="BE141" s="166">
        <f>IF(N141="základní",J141,0)</f>
        <v>0</v>
      </c>
      <c r="BF141" s="166">
        <f>IF(N141="snížená",J141,0)</f>
        <v>0</v>
      </c>
      <c r="BG141" s="166">
        <f>IF(N141="zákl. přenesená",J141,0)</f>
        <v>0</v>
      </c>
      <c r="BH141" s="166">
        <f>IF(N141="sníž. přenesená",J141,0)</f>
        <v>0</v>
      </c>
      <c r="BI141" s="166">
        <f>IF(N141="nulová",J141,0)</f>
        <v>0</v>
      </c>
      <c r="BJ141" s="15" t="s">
        <v>83</v>
      </c>
      <c r="BK141" s="166">
        <f>ROUND(I141*H141,2)</f>
        <v>0</v>
      </c>
      <c r="BL141" s="15" t="s">
        <v>128</v>
      </c>
      <c r="BM141" s="165" t="s">
        <v>172</v>
      </c>
    </row>
    <row r="142" spans="1:65" s="12" customFormat="1" ht="22.9" customHeight="1">
      <c r="B142" s="140"/>
      <c r="D142" s="141" t="s">
        <v>77</v>
      </c>
      <c r="E142" s="151" t="s">
        <v>132</v>
      </c>
      <c r="F142" s="151" t="s">
        <v>173</v>
      </c>
      <c r="I142" s="143"/>
      <c r="J142" s="152">
        <f>BK142</f>
        <v>0</v>
      </c>
      <c r="L142" s="140"/>
      <c r="M142" s="145"/>
      <c r="N142" s="146"/>
      <c r="O142" s="146"/>
      <c r="P142" s="147">
        <f>SUM(P143:P144)</f>
        <v>0</v>
      </c>
      <c r="Q142" s="146"/>
      <c r="R142" s="147">
        <f>SUM(R143:R144)</f>
        <v>0</v>
      </c>
      <c r="S142" s="146"/>
      <c r="T142" s="148">
        <f>SUM(T143:T144)</f>
        <v>0</v>
      </c>
      <c r="AR142" s="141" t="s">
        <v>83</v>
      </c>
      <c r="AT142" s="149" t="s">
        <v>77</v>
      </c>
      <c r="AU142" s="149" t="s">
        <v>83</v>
      </c>
      <c r="AY142" s="141" t="s">
        <v>121</v>
      </c>
      <c r="BK142" s="150">
        <f>SUM(BK143:BK144)</f>
        <v>0</v>
      </c>
    </row>
    <row r="143" spans="1:65" s="2" customFormat="1" ht="21.75" customHeight="1">
      <c r="A143" s="30"/>
      <c r="B143" s="153"/>
      <c r="C143" s="154" t="s">
        <v>174</v>
      </c>
      <c r="D143" s="154" t="s">
        <v>123</v>
      </c>
      <c r="E143" s="155" t="s">
        <v>175</v>
      </c>
      <c r="F143" s="156" t="s">
        <v>176</v>
      </c>
      <c r="G143" s="157" t="s">
        <v>177</v>
      </c>
      <c r="H143" s="158">
        <v>271.2</v>
      </c>
      <c r="I143" s="159"/>
      <c r="J143" s="160">
        <f>ROUND(I143*H143,2)</f>
        <v>0</v>
      </c>
      <c r="K143" s="156" t="s">
        <v>127</v>
      </c>
      <c r="L143" s="31"/>
      <c r="M143" s="161" t="s">
        <v>1</v>
      </c>
      <c r="N143" s="162" t="s">
        <v>43</v>
      </c>
      <c r="O143" s="56"/>
      <c r="P143" s="163">
        <f>O143*H143</f>
        <v>0</v>
      </c>
      <c r="Q143" s="163">
        <v>0</v>
      </c>
      <c r="R143" s="163">
        <f>Q143*H143</f>
        <v>0</v>
      </c>
      <c r="S143" s="163">
        <v>0</v>
      </c>
      <c r="T143" s="164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65" t="s">
        <v>128</v>
      </c>
      <c r="AT143" s="165" t="s">
        <v>123</v>
      </c>
      <c r="AU143" s="165" t="s">
        <v>85</v>
      </c>
      <c r="AY143" s="15" t="s">
        <v>121</v>
      </c>
      <c r="BE143" s="166">
        <f>IF(N143="základní",J143,0)</f>
        <v>0</v>
      </c>
      <c r="BF143" s="166">
        <f>IF(N143="snížená",J143,0)</f>
        <v>0</v>
      </c>
      <c r="BG143" s="166">
        <f>IF(N143="zákl. přenesená",J143,0)</f>
        <v>0</v>
      </c>
      <c r="BH143" s="166">
        <f>IF(N143="sníž. přenesená",J143,0)</f>
        <v>0</v>
      </c>
      <c r="BI143" s="166">
        <f>IF(N143="nulová",J143,0)</f>
        <v>0</v>
      </c>
      <c r="BJ143" s="15" t="s">
        <v>83</v>
      </c>
      <c r="BK143" s="166">
        <f>ROUND(I143*H143,2)</f>
        <v>0</v>
      </c>
      <c r="BL143" s="15" t="s">
        <v>128</v>
      </c>
      <c r="BM143" s="165" t="s">
        <v>178</v>
      </c>
    </row>
    <row r="144" spans="1:65" s="13" customFormat="1" ht="11.25">
      <c r="B144" s="167"/>
      <c r="D144" s="168" t="s">
        <v>161</v>
      </c>
      <c r="E144" s="169" t="s">
        <v>1</v>
      </c>
      <c r="F144" s="170" t="s">
        <v>179</v>
      </c>
      <c r="H144" s="171">
        <v>271.2</v>
      </c>
      <c r="I144" s="172"/>
      <c r="L144" s="167"/>
      <c r="M144" s="173"/>
      <c r="N144" s="174"/>
      <c r="O144" s="174"/>
      <c r="P144" s="174"/>
      <c r="Q144" s="174"/>
      <c r="R144" s="174"/>
      <c r="S144" s="174"/>
      <c r="T144" s="175"/>
      <c r="AT144" s="169" t="s">
        <v>161</v>
      </c>
      <c r="AU144" s="169" t="s">
        <v>85</v>
      </c>
      <c r="AV144" s="13" t="s">
        <v>85</v>
      </c>
      <c r="AW144" s="13" t="s">
        <v>34</v>
      </c>
      <c r="AX144" s="13" t="s">
        <v>83</v>
      </c>
      <c r="AY144" s="169" t="s">
        <v>121</v>
      </c>
    </row>
    <row r="145" spans="1:65" s="12" customFormat="1" ht="22.9" customHeight="1">
      <c r="B145" s="140"/>
      <c r="D145" s="141" t="s">
        <v>77</v>
      </c>
      <c r="E145" s="151" t="s">
        <v>140</v>
      </c>
      <c r="F145" s="151" t="s">
        <v>180</v>
      </c>
      <c r="I145" s="143"/>
      <c r="J145" s="152">
        <f>BK145</f>
        <v>0</v>
      </c>
      <c r="L145" s="140"/>
      <c r="M145" s="145"/>
      <c r="N145" s="146"/>
      <c r="O145" s="146"/>
      <c r="P145" s="147">
        <f>SUM(P146:P170)</f>
        <v>0</v>
      </c>
      <c r="Q145" s="146"/>
      <c r="R145" s="147">
        <f>SUM(R146:R170)</f>
        <v>183.62640000000002</v>
      </c>
      <c r="S145" s="146"/>
      <c r="T145" s="148">
        <f>SUM(T146:T170)</f>
        <v>0</v>
      </c>
      <c r="AR145" s="141" t="s">
        <v>83</v>
      </c>
      <c r="AT145" s="149" t="s">
        <v>77</v>
      </c>
      <c r="AU145" s="149" t="s">
        <v>83</v>
      </c>
      <c r="AY145" s="141" t="s">
        <v>121</v>
      </c>
      <c r="BK145" s="150">
        <f>SUM(BK146:BK170)</f>
        <v>0</v>
      </c>
    </row>
    <row r="146" spans="1:65" s="2" customFormat="1" ht="33" customHeight="1">
      <c r="A146" s="30"/>
      <c r="B146" s="153"/>
      <c r="C146" s="154" t="s">
        <v>181</v>
      </c>
      <c r="D146" s="154" t="s">
        <v>123</v>
      </c>
      <c r="E146" s="155" t="s">
        <v>182</v>
      </c>
      <c r="F146" s="156" t="s">
        <v>183</v>
      </c>
      <c r="G146" s="157" t="s">
        <v>126</v>
      </c>
      <c r="H146" s="158">
        <v>155</v>
      </c>
      <c r="I146" s="159"/>
      <c r="J146" s="160">
        <f>ROUND(I146*H146,2)</f>
        <v>0</v>
      </c>
      <c r="K146" s="156" t="s">
        <v>127</v>
      </c>
      <c r="L146" s="31"/>
      <c r="M146" s="161" t="s">
        <v>1</v>
      </c>
      <c r="N146" s="162" t="s">
        <v>43</v>
      </c>
      <c r="O146" s="56"/>
      <c r="P146" s="163">
        <f>O146*H146</f>
        <v>0</v>
      </c>
      <c r="Q146" s="163">
        <v>0</v>
      </c>
      <c r="R146" s="163">
        <f>Q146*H146</f>
        <v>0</v>
      </c>
      <c r="S146" s="163">
        <v>0</v>
      </c>
      <c r="T146" s="164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65" t="s">
        <v>128</v>
      </c>
      <c r="AT146" s="165" t="s">
        <v>123</v>
      </c>
      <c r="AU146" s="165" t="s">
        <v>85</v>
      </c>
      <c r="AY146" s="15" t="s">
        <v>121</v>
      </c>
      <c r="BE146" s="166">
        <f>IF(N146="základní",J146,0)</f>
        <v>0</v>
      </c>
      <c r="BF146" s="166">
        <f>IF(N146="snížená",J146,0)</f>
        <v>0</v>
      </c>
      <c r="BG146" s="166">
        <f>IF(N146="zákl. přenesená",J146,0)</f>
        <v>0</v>
      </c>
      <c r="BH146" s="166">
        <f>IF(N146="sníž. přenesená",J146,0)</f>
        <v>0</v>
      </c>
      <c r="BI146" s="166">
        <f>IF(N146="nulová",J146,0)</f>
        <v>0</v>
      </c>
      <c r="BJ146" s="15" t="s">
        <v>83</v>
      </c>
      <c r="BK146" s="166">
        <f>ROUND(I146*H146,2)</f>
        <v>0</v>
      </c>
      <c r="BL146" s="15" t="s">
        <v>128</v>
      </c>
      <c r="BM146" s="165" t="s">
        <v>184</v>
      </c>
    </row>
    <row r="147" spans="1:65" s="2" customFormat="1" ht="33" customHeight="1">
      <c r="A147" s="30"/>
      <c r="B147" s="153"/>
      <c r="C147" s="154" t="s">
        <v>185</v>
      </c>
      <c r="D147" s="154" t="s">
        <v>123</v>
      </c>
      <c r="E147" s="155" t="s">
        <v>186</v>
      </c>
      <c r="F147" s="156" t="s">
        <v>187</v>
      </c>
      <c r="G147" s="157" t="s">
        <v>177</v>
      </c>
      <c r="H147" s="158">
        <v>644</v>
      </c>
      <c r="I147" s="159"/>
      <c r="J147" s="160">
        <f>ROUND(I147*H147,2)</f>
        <v>0</v>
      </c>
      <c r="K147" s="156" t="s">
        <v>127</v>
      </c>
      <c r="L147" s="31"/>
      <c r="M147" s="161" t="s">
        <v>1</v>
      </c>
      <c r="N147" s="162" t="s">
        <v>43</v>
      </c>
      <c r="O147" s="56"/>
      <c r="P147" s="163">
        <f>O147*H147</f>
        <v>0</v>
      </c>
      <c r="Q147" s="163">
        <v>0.22500000000000001</v>
      </c>
      <c r="R147" s="163">
        <f>Q147*H147</f>
        <v>144.9</v>
      </c>
      <c r="S147" s="163">
        <v>0</v>
      </c>
      <c r="T147" s="164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65" t="s">
        <v>128</v>
      </c>
      <c r="AT147" s="165" t="s">
        <v>123</v>
      </c>
      <c r="AU147" s="165" t="s">
        <v>85</v>
      </c>
      <c r="AY147" s="15" t="s">
        <v>121</v>
      </c>
      <c r="BE147" s="166">
        <f>IF(N147="základní",J147,0)</f>
        <v>0</v>
      </c>
      <c r="BF147" s="166">
        <f>IF(N147="snížená",J147,0)</f>
        <v>0</v>
      </c>
      <c r="BG147" s="166">
        <f>IF(N147="zákl. přenesená",J147,0)</f>
        <v>0</v>
      </c>
      <c r="BH147" s="166">
        <f>IF(N147="sníž. přenesená",J147,0)</f>
        <v>0</v>
      </c>
      <c r="BI147" s="166">
        <f>IF(N147="nulová",J147,0)</f>
        <v>0</v>
      </c>
      <c r="BJ147" s="15" t="s">
        <v>83</v>
      </c>
      <c r="BK147" s="166">
        <f>ROUND(I147*H147,2)</f>
        <v>0</v>
      </c>
      <c r="BL147" s="15" t="s">
        <v>128</v>
      </c>
      <c r="BM147" s="165" t="s">
        <v>188</v>
      </c>
    </row>
    <row r="148" spans="1:65" s="13" customFormat="1" ht="11.25">
      <c r="B148" s="167"/>
      <c r="D148" s="168" t="s">
        <v>161</v>
      </c>
      <c r="E148" s="169" t="s">
        <v>1</v>
      </c>
      <c r="F148" s="170" t="s">
        <v>189</v>
      </c>
      <c r="H148" s="171">
        <v>644</v>
      </c>
      <c r="I148" s="172"/>
      <c r="L148" s="167"/>
      <c r="M148" s="173"/>
      <c r="N148" s="174"/>
      <c r="O148" s="174"/>
      <c r="P148" s="174"/>
      <c r="Q148" s="174"/>
      <c r="R148" s="174"/>
      <c r="S148" s="174"/>
      <c r="T148" s="175"/>
      <c r="AT148" s="169" t="s">
        <v>161</v>
      </c>
      <c r="AU148" s="169" t="s">
        <v>85</v>
      </c>
      <c r="AV148" s="13" t="s">
        <v>85</v>
      </c>
      <c r="AW148" s="13" t="s">
        <v>34</v>
      </c>
      <c r="AX148" s="13" t="s">
        <v>83</v>
      </c>
      <c r="AY148" s="169" t="s">
        <v>121</v>
      </c>
    </row>
    <row r="149" spans="1:65" s="2" customFormat="1" ht="12">
      <c r="A149" s="30"/>
      <c r="B149" s="153"/>
      <c r="C149" s="154" t="s">
        <v>8</v>
      </c>
      <c r="D149" s="154" t="s">
        <v>123</v>
      </c>
      <c r="E149" s="155" t="s">
        <v>190</v>
      </c>
      <c r="F149" s="156" t="s">
        <v>346</v>
      </c>
      <c r="G149" s="157" t="s">
        <v>126</v>
      </c>
      <c r="H149" s="158">
        <v>592</v>
      </c>
      <c r="I149" s="159"/>
      <c r="J149" s="160">
        <f t="shared" ref="J149:J170" si="10">ROUND(I149*H149,2)</f>
        <v>0</v>
      </c>
      <c r="K149" s="156" t="s">
        <v>1</v>
      </c>
      <c r="L149" s="31"/>
      <c r="M149" s="161" t="s">
        <v>1</v>
      </c>
      <c r="N149" s="162" t="s">
        <v>43</v>
      </c>
      <c r="O149" s="56"/>
      <c r="P149" s="163">
        <f t="shared" ref="P149:P170" si="11">O149*H149</f>
        <v>0</v>
      </c>
      <c r="Q149" s="163">
        <v>1.54E-2</v>
      </c>
      <c r="R149" s="163">
        <f t="shared" ref="R149:R170" si="12">Q149*H149</f>
        <v>9.1167999999999996</v>
      </c>
      <c r="S149" s="163">
        <v>0</v>
      </c>
      <c r="T149" s="164">
        <f t="shared" ref="T149:T170" si="13"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65" t="s">
        <v>128</v>
      </c>
      <c r="AT149" s="165" t="s">
        <v>123</v>
      </c>
      <c r="AU149" s="165" t="s">
        <v>85</v>
      </c>
      <c r="AY149" s="15" t="s">
        <v>121</v>
      </c>
      <c r="BE149" s="166">
        <f t="shared" ref="BE149:BE170" si="14">IF(N149="základní",J149,0)</f>
        <v>0</v>
      </c>
      <c r="BF149" s="166">
        <f t="shared" ref="BF149:BF170" si="15">IF(N149="snížená",J149,0)</f>
        <v>0</v>
      </c>
      <c r="BG149" s="166">
        <f t="shared" ref="BG149:BG170" si="16">IF(N149="zákl. přenesená",J149,0)</f>
        <v>0</v>
      </c>
      <c r="BH149" s="166">
        <f t="shared" ref="BH149:BH170" si="17">IF(N149="sníž. přenesená",J149,0)</f>
        <v>0</v>
      </c>
      <c r="BI149" s="166">
        <f t="shared" ref="BI149:BI170" si="18">IF(N149="nulová",J149,0)</f>
        <v>0</v>
      </c>
      <c r="BJ149" s="15" t="s">
        <v>83</v>
      </c>
      <c r="BK149" s="166">
        <f t="shared" ref="BK149:BK170" si="19">ROUND(I149*H149,2)</f>
        <v>0</v>
      </c>
      <c r="BL149" s="15" t="s">
        <v>128</v>
      </c>
      <c r="BM149" s="165" t="s">
        <v>191</v>
      </c>
    </row>
    <row r="150" spans="1:65" s="2" customFormat="1" ht="12">
      <c r="A150" s="30"/>
      <c r="B150" s="153"/>
      <c r="C150" s="154" t="s">
        <v>192</v>
      </c>
      <c r="D150" s="154" t="s">
        <v>123</v>
      </c>
      <c r="E150" s="155" t="s">
        <v>193</v>
      </c>
      <c r="F150" s="156" t="s">
        <v>347</v>
      </c>
      <c r="G150" s="157" t="s">
        <v>126</v>
      </c>
      <c r="H150" s="158">
        <v>747</v>
      </c>
      <c r="I150" s="159"/>
      <c r="J150" s="160">
        <f t="shared" si="10"/>
        <v>0</v>
      </c>
      <c r="K150" s="156" t="s">
        <v>1</v>
      </c>
      <c r="L150" s="31"/>
      <c r="M150" s="161" t="s">
        <v>1</v>
      </c>
      <c r="N150" s="162" t="s">
        <v>43</v>
      </c>
      <c r="O150" s="56"/>
      <c r="P150" s="163">
        <f t="shared" si="11"/>
        <v>0</v>
      </c>
      <c r="Q150" s="163">
        <v>1.54E-2</v>
      </c>
      <c r="R150" s="163">
        <f t="shared" si="12"/>
        <v>11.5038</v>
      </c>
      <c r="S150" s="163">
        <v>0</v>
      </c>
      <c r="T150" s="164">
        <f t="shared" si="13"/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65" t="s">
        <v>128</v>
      </c>
      <c r="AT150" s="165" t="s">
        <v>123</v>
      </c>
      <c r="AU150" s="165" t="s">
        <v>85</v>
      </c>
      <c r="AY150" s="15" t="s">
        <v>121</v>
      </c>
      <c r="BE150" s="166">
        <f t="shared" si="14"/>
        <v>0</v>
      </c>
      <c r="BF150" s="166">
        <f t="shared" si="15"/>
        <v>0</v>
      </c>
      <c r="BG150" s="166">
        <f t="shared" si="16"/>
        <v>0</v>
      </c>
      <c r="BH150" s="166">
        <f t="shared" si="17"/>
        <v>0</v>
      </c>
      <c r="BI150" s="166">
        <f t="shared" si="18"/>
        <v>0</v>
      </c>
      <c r="BJ150" s="15" t="s">
        <v>83</v>
      </c>
      <c r="BK150" s="166">
        <f t="shared" si="19"/>
        <v>0</v>
      </c>
      <c r="BL150" s="15" t="s">
        <v>128</v>
      </c>
      <c r="BM150" s="165" t="s">
        <v>194</v>
      </c>
    </row>
    <row r="151" spans="1:65" s="2" customFormat="1" ht="12">
      <c r="A151" s="30"/>
      <c r="B151" s="153"/>
      <c r="C151" s="154" t="s">
        <v>195</v>
      </c>
      <c r="D151" s="154" t="s">
        <v>123</v>
      </c>
      <c r="E151" s="155" t="s">
        <v>196</v>
      </c>
      <c r="F151" s="156" t="s">
        <v>348</v>
      </c>
      <c r="G151" s="157" t="s">
        <v>126</v>
      </c>
      <c r="H151" s="158">
        <v>465</v>
      </c>
      <c r="I151" s="159"/>
      <c r="J151" s="160">
        <f t="shared" si="10"/>
        <v>0</v>
      </c>
      <c r="K151" s="156" t="s">
        <v>1</v>
      </c>
      <c r="L151" s="31"/>
      <c r="M151" s="161" t="s">
        <v>1</v>
      </c>
      <c r="N151" s="162" t="s">
        <v>43</v>
      </c>
      <c r="O151" s="56"/>
      <c r="P151" s="163">
        <f t="shared" si="11"/>
        <v>0</v>
      </c>
      <c r="Q151" s="163">
        <v>1.54E-2</v>
      </c>
      <c r="R151" s="163">
        <f t="shared" si="12"/>
        <v>7.1610000000000005</v>
      </c>
      <c r="S151" s="163">
        <v>0</v>
      </c>
      <c r="T151" s="164">
        <f t="shared" si="13"/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65" t="s">
        <v>128</v>
      </c>
      <c r="AT151" s="165" t="s">
        <v>123</v>
      </c>
      <c r="AU151" s="165" t="s">
        <v>85</v>
      </c>
      <c r="AY151" s="15" t="s">
        <v>121</v>
      </c>
      <c r="BE151" s="166">
        <f t="shared" si="14"/>
        <v>0</v>
      </c>
      <c r="BF151" s="166">
        <f t="shared" si="15"/>
        <v>0</v>
      </c>
      <c r="BG151" s="166">
        <f t="shared" si="16"/>
        <v>0</v>
      </c>
      <c r="BH151" s="166">
        <f t="shared" si="17"/>
        <v>0</v>
      </c>
      <c r="BI151" s="166">
        <f t="shared" si="18"/>
        <v>0</v>
      </c>
      <c r="BJ151" s="15" t="s">
        <v>83</v>
      </c>
      <c r="BK151" s="166">
        <f t="shared" si="19"/>
        <v>0</v>
      </c>
      <c r="BL151" s="15" t="s">
        <v>128</v>
      </c>
      <c r="BM151" s="165" t="s">
        <v>197</v>
      </c>
    </row>
    <row r="152" spans="1:65" s="2" customFormat="1" ht="12">
      <c r="A152" s="30"/>
      <c r="B152" s="153"/>
      <c r="C152" s="154" t="s">
        <v>198</v>
      </c>
      <c r="D152" s="154" t="s">
        <v>123</v>
      </c>
      <c r="E152" s="155" t="s">
        <v>199</v>
      </c>
      <c r="F152" s="156" t="s">
        <v>349</v>
      </c>
      <c r="G152" s="157" t="s">
        <v>126</v>
      </c>
      <c r="H152" s="158">
        <v>155</v>
      </c>
      <c r="I152" s="159"/>
      <c r="J152" s="160">
        <f t="shared" si="10"/>
        <v>0</v>
      </c>
      <c r="K152" s="156" t="s">
        <v>1</v>
      </c>
      <c r="L152" s="31"/>
      <c r="M152" s="161" t="s">
        <v>1</v>
      </c>
      <c r="N152" s="162" t="s">
        <v>43</v>
      </c>
      <c r="O152" s="56"/>
      <c r="P152" s="163">
        <f t="shared" si="11"/>
        <v>0</v>
      </c>
      <c r="Q152" s="163">
        <v>1.54E-2</v>
      </c>
      <c r="R152" s="163">
        <f t="shared" si="12"/>
        <v>2.387</v>
      </c>
      <c r="S152" s="163">
        <v>0</v>
      </c>
      <c r="T152" s="164">
        <f t="shared" si="13"/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65" t="s">
        <v>128</v>
      </c>
      <c r="AT152" s="165" t="s">
        <v>123</v>
      </c>
      <c r="AU152" s="165" t="s">
        <v>85</v>
      </c>
      <c r="AY152" s="15" t="s">
        <v>121</v>
      </c>
      <c r="BE152" s="166">
        <f t="shared" si="14"/>
        <v>0</v>
      </c>
      <c r="BF152" s="166">
        <f t="shared" si="15"/>
        <v>0</v>
      </c>
      <c r="BG152" s="166">
        <f t="shared" si="16"/>
        <v>0</v>
      </c>
      <c r="BH152" s="166">
        <f t="shared" si="17"/>
        <v>0</v>
      </c>
      <c r="BI152" s="166">
        <f t="shared" si="18"/>
        <v>0</v>
      </c>
      <c r="BJ152" s="15" t="s">
        <v>83</v>
      </c>
      <c r="BK152" s="166">
        <f t="shared" si="19"/>
        <v>0</v>
      </c>
      <c r="BL152" s="15" t="s">
        <v>128</v>
      </c>
      <c r="BM152" s="165" t="s">
        <v>200</v>
      </c>
    </row>
    <row r="153" spans="1:65" s="2" customFormat="1" ht="24">
      <c r="A153" s="30"/>
      <c r="B153" s="153"/>
      <c r="C153" s="154" t="s">
        <v>201</v>
      </c>
      <c r="D153" s="154" t="s">
        <v>123</v>
      </c>
      <c r="E153" s="155" t="s">
        <v>202</v>
      </c>
      <c r="F153" s="156" t="s">
        <v>350</v>
      </c>
      <c r="G153" s="157" t="s">
        <v>126</v>
      </c>
      <c r="H153" s="158">
        <v>127</v>
      </c>
      <c r="I153" s="159"/>
      <c r="J153" s="160">
        <f t="shared" si="10"/>
        <v>0</v>
      </c>
      <c r="K153" s="156" t="s">
        <v>1</v>
      </c>
      <c r="L153" s="31"/>
      <c r="M153" s="161" t="s">
        <v>1</v>
      </c>
      <c r="N153" s="162" t="s">
        <v>43</v>
      </c>
      <c r="O153" s="56"/>
      <c r="P153" s="163">
        <f t="shared" si="11"/>
        <v>0</v>
      </c>
      <c r="Q153" s="163">
        <v>1.54E-2</v>
      </c>
      <c r="R153" s="163">
        <f t="shared" si="12"/>
        <v>1.9558</v>
      </c>
      <c r="S153" s="163">
        <v>0</v>
      </c>
      <c r="T153" s="164">
        <f t="shared" si="13"/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65" t="s">
        <v>128</v>
      </c>
      <c r="AT153" s="165" t="s">
        <v>123</v>
      </c>
      <c r="AU153" s="165" t="s">
        <v>85</v>
      </c>
      <c r="AY153" s="15" t="s">
        <v>121</v>
      </c>
      <c r="BE153" s="166">
        <f t="shared" si="14"/>
        <v>0</v>
      </c>
      <c r="BF153" s="166">
        <f t="shared" si="15"/>
        <v>0</v>
      </c>
      <c r="BG153" s="166">
        <f t="shared" si="16"/>
        <v>0</v>
      </c>
      <c r="BH153" s="166">
        <f t="shared" si="17"/>
        <v>0</v>
      </c>
      <c r="BI153" s="166">
        <f t="shared" si="18"/>
        <v>0</v>
      </c>
      <c r="BJ153" s="15" t="s">
        <v>83</v>
      </c>
      <c r="BK153" s="166">
        <f t="shared" si="19"/>
        <v>0</v>
      </c>
      <c r="BL153" s="15" t="s">
        <v>128</v>
      </c>
      <c r="BM153" s="165" t="s">
        <v>203</v>
      </c>
    </row>
    <row r="154" spans="1:65" s="2" customFormat="1" ht="12">
      <c r="A154" s="30"/>
      <c r="B154" s="153"/>
      <c r="C154" s="154" t="s">
        <v>204</v>
      </c>
      <c r="D154" s="154" t="s">
        <v>123</v>
      </c>
      <c r="E154" s="155" t="s">
        <v>205</v>
      </c>
      <c r="F154" s="156" t="s">
        <v>351</v>
      </c>
      <c r="G154" s="157" t="s">
        <v>206</v>
      </c>
      <c r="H154" s="158">
        <v>1</v>
      </c>
      <c r="I154" s="159"/>
      <c r="J154" s="160">
        <f t="shared" si="10"/>
        <v>0</v>
      </c>
      <c r="K154" s="156" t="s">
        <v>1</v>
      </c>
      <c r="L154" s="31"/>
      <c r="M154" s="161" t="s">
        <v>1</v>
      </c>
      <c r="N154" s="162" t="s">
        <v>43</v>
      </c>
      <c r="O154" s="56"/>
      <c r="P154" s="163">
        <f t="shared" si="11"/>
        <v>0</v>
      </c>
      <c r="Q154" s="163">
        <v>1.54E-2</v>
      </c>
      <c r="R154" s="163">
        <f t="shared" si="12"/>
        <v>1.54E-2</v>
      </c>
      <c r="S154" s="163">
        <v>0</v>
      </c>
      <c r="T154" s="164">
        <f t="shared" si="13"/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65" t="s">
        <v>128</v>
      </c>
      <c r="AT154" s="165" t="s">
        <v>123</v>
      </c>
      <c r="AU154" s="165" t="s">
        <v>85</v>
      </c>
      <c r="AY154" s="15" t="s">
        <v>121</v>
      </c>
      <c r="BE154" s="166">
        <f t="shared" si="14"/>
        <v>0</v>
      </c>
      <c r="BF154" s="166">
        <f t="shared" si="15"/>
        <v>0</v>
      </c>
      <c r="BG154" s="166">
        <f t="shared" si="16"/>
        <v>0</v>
      </c>
      <c r="BH154" s="166">
        <f t="shared" si="17"/>
        <v>0</v>
      </c>
      <c r="BI154" s="166">
        <f t="shared" si="18"/>
        <v>0</v>
      </c>
      <c r="BJ154" s="15" t="s">
        <v>83</v>
      </c>
      <c r="BK154" s="166">
        <f t="shared" si="19"/>
        <v>0</v>
      </c>
      <c r="BL154" s="15" t="s">
        <v>128</v>
      </c>
      <c r="BM154" s="165" t="s">
        <v>207</v>
      </c>
    </row>
    <row r="155" spans="1:65" s="2" customFormat="1" ht="24">
      <c r="A155" s="30"/>
      <c r="B155" s="153"/>
      <c r="C155" s="154" t="s">
        <v>7</v>
      </c>
      <c r="D155" s="154" t="s">
        <v>123</v>
      </c>
      <c r="E155" s="155" t="s">
        <v>208</v>
      </c>
      <c r="F155" s="156" t="s">
        <v>352</v>
      </c>
      <c r="G155" s="157" t="s">
        <v>206</v>
      </c>
      <c r="H155" s="158">
        <v>1</v>
      </c>
      <c r="I155" s="159"/>
      <c r="J155" s="160">
        <f t="shared" si="10"/>
        <v>0</v>
      </c>
      <c r="K155" s="156" t="s">
        <v>1</v>
      </c>
      <c r="L155" s="31"/>
      <c r="M155" s="161" t="s">
        <v>1</v>
      </c>
      <c r="N155" s="162" t="s">
        <v>43</v>
      </c>
      <c r="O155" s="56"/>
      <c r="P155" s="163">
        <f t="shared" si="11"/>
        <v>0</v>
      </c>
      <c r="Q155" s="163">
        <v>1.54E-2</v>
      </c>
      <c r="R155" s="163">
        <f t="shared" si="12"/>
        <v>1.54E-2</v>
      </c>
      <c r="S155" s="163">
        <v>0</v>
      </c>
      <c r="T155" s="164">
        <f t="shared" si="13"/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65" t="s">
        <v>128</v>
      </c>
      <c r="AT155" s="165" t="s">
        <v>123</v>
      </c>
      <c r="AU155" s="165" t="s">
        <v>85</v>
      </c>
      <c r="AY155" s="15" t="s">
        <v>121</v>
      </c>
      <c r="BE155" s="166">
        <f t="shared" si="14"/>
        <v>0</v>
      </c>
      <c r="BF155" s="166">
        <f t="shared" si="15"/>
        <v>0</v>
      </c>
      <c r="BG155" s="166">
        <f t="shared" si="16"/>
        <v>0</v>
      </c>
      <c r="BH155" s="166">
        <f t="shared" si="17"/>
        <v>0</v>
      </c>
      <c r="BI155" s="166">
        <f t="shared" si="18"/>
        <v>0</v>
      </c>
      <c r="BJ155" s="15" t="s">
        <v>83</v>
      </c>
      <c r="BK155" s="166">
        <f t="shared" si="19"/>
        <v>0</v>
      </c>
      <c r="BL155" s="15" t="s">
        <v>128</v>
      </c>
      <c r="BM155" s="165" t="s">
        <v>209</v>
      </c>
    </row>
    <row r="156" spans="1:65" s="2" customFormat="1" ht="12">
      <c r="A156" s="30"/>
      <c r="B156" s="153"/>
      <c r="C156" s="154" t="s">
        <v>210</v>
      </c>
      <c r="D156" s="154" t="s">
        <v>123</v>
      </c>
      <c r="E156" s="155" t="s">
        <v>211</v>
      </c>
      <c r="F156" s="156" t="s">
        <v>353</v>
      </c>
      <c r="G156" s="157" t="s">
        <v>212</v>
      </c>
      <c r="H156" s="158">
        <v>1</v>
      </c>
      <c r="I156" s="159"/>
      <c r="J156" s="160">
        <f t="shared" si="10"/>
        <v>0</v>
      </c>
      <c r="K156" s="156" t="s">
        <v>1</v>
      </c>
      <c r="L156" s="31"/>
      <c r="M156" s="161" t="s">
        <v>1</v>
      </c>
      <c r="N156" s="162" t="s">
        <v>43</v>
      </c>
      <c r="O156" s="56"/>
      <c r="P156" s="163">
        <f t="shared" si="11"/>
        <v>0</v>
      </c>
      <c r="Q156" s="163">
        <v>1.54E-2</v>
      </c>
      <c r="R156" s="163">
        <f t="shared" si="12"/>
        <v>1.54E-2</v>
      </c>
      <c r="S156" s="163">
        <v>0</v>
      </c>
      <c r="T156" s="164">
        <f t="shared" si="13"/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65" t="s">
        <v>128</v>
      </c>
      <c r="AT156" s="165" t="s">
        <v>123</v>
      </c>
      <c r="AU156" s="165" t="s">
        <v>85</v>
      </c>
      <c r="AY156" s="15" t="s">
        <v>121</v>
      </c>
      <c r="BE156" s="166">
        <f t="shared" si="14"/>
        <v>0</v>
      </c>
      <c r="BF156" s="166">
        <f t="shared" si="15"/>
        <v>0</v>
      </c>
      <c r="BG156" s="166">
        <f t="shared" si="16"/>
        <v>0</v>
      </c>
      <c r="BH156" s="166">
        <f t="shared" si="17"/>
        <v>0</v>
      </c>
      <c r="BI156" s="166">
        <f t="shared" si="18"/>
        <v>0</v>
      </c>
      <c r="BJ156" s="15" t="s">
        <v>83</v>
      </c>
      <c r="BK156" s="166">
        <f t="shared" si="19"/>
        <v>0</v>
      </c>
      <c r="BL156" s="15" t="s">
        <v>128</v>
      </c>
      <c r="BM156" s="165" t="s">
        <v>213</v>
      </c>
    </row>
    <row r="157" spans="1:65" s="2" customFormat="1" ht="12">
      <c r="A157" s="30"/>
      <c r="B157" s="153"/>
      <c r="C157" s="154" t="s">
        <v>214</v>
      </c>
      <c r="D157" s="154" t="s">
        <v>123</v>
      </c>
      <c r="E157" s="155" t="s">
        <v>215</v>
      </c>
      <c r="F157" s="156" t="s">
        <v>354</v>
      </c>
      <c r="G157" s="157" t="s">
        <v>212</v>
      </c>
      <c r="H157" s="158">
        <v>4</v>
      </c>
      <c r="I157" s="159"/>
      <c r="J157" s="160">
        <f t="shared" si="10"/>
        <v>0</v>
      </c>
      <c r="K157" s="156" t="s">
        <v>1</v>
      </c>
      <c r="L157" s="31"/>
      <c r="M157" s="161" t="s">
        <v>1</v>
      </c>
      <c r="N157" s="162" t="s">
        <v>43</v>
      </c>
      <c r="O157" s="56"/>
      <c r="P157" s="163">
        <f t="shared" si="11"/>
        <v>0</v>
      </c>
      <c r="Q157" s="163">
        <v>1.54E-2</v>
      </c>
      <c r="R157" s="163">
        <f t="shared" si="12"/>
        <v>6.1600000000000002E-2</v>
      </c>
      <c r="S157" s="163">
        <v>0</v>
      </c>
      <c r="T157" s="164">
        <f t="shared" si="13"/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65" t="s">
        <v>128</v>
      </c>
      <c r="AT157" s="165" t="s">
        <v>123</v>
      </c>
      <c r="AU157" s="165" t="s">
        <v>85</v>
      </c>
      <c r="AY157" s="15" t="s">
        <v>121</v>
      </c>
      <c r="BE157" s="166">
        <f t="shared" si="14"/>
        <v>0</v>
      </c>
      <c r="BF157" s="166">
        <f t="shared" si="15"/>
        <v>0</v>
      </c>
      <c r="BG157" s="166">
        <f t="shared" si="16"/>
        <v>0</v>
      </c>
      <c r="BH157" s="166">
        <f t="shared" si="17"/>
        <v>0</v>
      </c>
      <c r="BI157" s="166">
        <f t="shared" si="18"/>
        <v>0</v>
      </c>
      <c r="BJ157" s="15" t="s">
        <v>83</v>
      </c>
      <c r="BK157" s="166">
        <f t="shared" si="19"/>
        <v>0</v>
      </c>
      <c r="BL157" s="15" t="s">
        <v>128</v>
      </c>
      <c r="BM157" s="165" t="s">
        <v>216</v>
      </c>
    </row>
    <row r="158" spans="1:65" s="2" customFormat="1" ht="12">
      <c r="A158" s="30"/>
      <c r="B158" s="153"/>
      <c r="C158" s="154" t="s">
        <v>217</v>
      </c>
      <c r="D158" s="154" t="s">
        <v>123</v>
      </c>
      <c r="E158" s="155" t="s">
        <v>218</v>
      </c>
      <c r="F158" s="156" t="s">
        <v>355</v>
      </c>
      <c r="G158" s="157" t="s">
        <v>212</v>
      </c>
      <c r="H158" s="158">
        <v>1</v>
      </c>
      <c r="I158" s="159"/>
      <c r="J158" s="160">
        <f t="shared" si="10"/>
        <v>0</v>
      </c>
      <c r="K158" s="156" t="s">
        <v>1</v>
      </c>
      <c r="L158" s="31"/>
      <c r="M158" s="161" t="s">
        <v>1</v>
      </c>
      <c r="N158" s="162" t="s">
        <v>43</v>
      </c>
      <c r="O158" s="56"/>
      <c r="P158" s="163">
        <f t="shared" si="11"/>
        <v>0</v>
      </c>
      <c r="Q158" s="163">
        <v>1.54E-2</v>
      </c>
      <c r="R158" s="163">
        <f t="shared" si="12"/>
        <v>1.54E-2</v>
      </c>
      <c r="S158" s="163">
        <v>0</v>
      </c>
      <c r="T158" s="164">
        <f t="shared" si="13"/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65" t="s">
        <v>128</v>
      </c>
      <c r="AT158" s="165" t="s">
        <v>123</v>
      </c>
      <c r="AU158" s="165" t="s">
        <v>85</v>
      </c>
      <c r="AY158" s="15" t="s">
        <v>121</v>
      </c>
      <c r="BE158" s="166">
        <f t="shared" si="14"/>
        <v>0</v>
      </c>
      <c r="BF158" s="166">
        <f t="shared" si="15"/>
        <v>0</v>
      </c>
      <c r="BG158" s="166">
        <f t="shared" si="16"/>
        <v>0</v>
      </c>
      <c r="BH158" s="166">
        <f t="shared" si="17"/>
        <v>0</v>
      </c>
      <c r="BI158" s="166">
        <f t="shared" si="18"/>
        <v>0</v>
      </c>
      <c r="BJ158" s="15" t="s">
        <v>83</v>
      </c>
      <c r="BK158" s="166">
        <f t="shared" si="19"/>
        <v>0</v>
      </c>
      <c r="BL158" s="15" t="s">
        <v>128</v>
      </c>
      <c r="BM158" s="165" t="s">
        <v>219</v>
      </c>
    </row>
    <row r="159" spans="1:65" s="2" customFormat="1" ht="12">
      <c r="A159" s="30"/>
      <c r="B159" s="153"/>
      <c r="C159" s="154" t="s">
        <v>220</v>
      </c>
      <c r="D159" s="154" t="s">
        <v>123</v>
      </c>
      <c r="E159" s="155" t="s">
        <v>221</v>
      </c>
      <c r="F159" s="156" t="s">
        <v>356</v>
      </c>
      <c r="G159" s="157" t="s">
        <v>212</v>
      </c>
      <c r="H159" s="158">
        <v>1</v>
      </c>
      <c r="I159" s="159"/>
      <c r="J159" s="160">
        <f t="shared" si="10"/>
        <v>0</v>
      </c>
      <c r="K159" s="156" t="s">
        <v>1</v>
      </c>
      <c r="L159" s="31"/>
      <c r="M159" s="161" t="s">
        <v>1</v>
      </c>
      <c r="N159" s="162" t="s">
        <v>43</v>
      </c>
      <c r="O159" s="56"/>
      <c r="P159" s="163">
        <f t="shared" si="11"/>
        <v>0</v>
      </c>
      <c r="Q159" s="163">
        <v>1.54E-2</v>
      </c>
      <c r="R159" s="163">
        <f t="shared" si="12"/>
        <v>1.54E-2</v>
      </c>
      <c r="S159" s="163">
        <v>0</v>
      </c>
      <c r="T159" s="164">
        <f t="shared" si="13"/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65" t="s">
        <v>128</v>
      </c>
      <c r="AT159" s="165" t="s">
        <v>123</v>
      </c>
      <c r="AU159" s="165" t="s">
        <v>85</v>
      </c>
      <c r="AY159" s="15" t="s">
        <v>121</v>
      </c>
      <c r="BE159" s="166">
        <f t="shared" si="14"/>
        <v>0</v>
      </c>
      <c r="BF159" s="166">
        <f t="shared" si="15"/>
        <v>0</v>
      </c>
      <c r="BG159" s="166">
        <f t="shared" si="16"/>
        <v>0</v>
      </c>
      <c r="BH159" s="166">
        <f t="shared" si="17"/>
        <v>0</v>
      </c>
      <c r="BI159" s="166">
        <f t="shared" si="18"/>
        <v>0</v>
      </c>
      <c r="BJ159" s="15" t="s">
        <v>83</v>
      </c>
      <c r="BK159" s="166">
        <f t="shared" si="19"/>
        <v>0</v>
      </c>
      <c r="BL159" s="15" t="s">
        <v>128</v>
      </c>
      <c r="BM159" s="165" t="s">
        <v>222</v>
      </c>
    </row>
    <row r="160" spans="1:65" s="2" customFormat="1" ht="12">
      <c r="A160" s="30"/>
      <c r="B160" s="153"/>
      <c r="C160" s="154" t="s">
        <v>223</v>
      </c>
      <c r="D160" s="154" t="s">
        <v>123</v>
      </c>
      <c r="E160" s="155" t="s">
        <v>224</v>
      </c>
      <c r="F160" s="156" t="s">
        <v>357</v>
      </c>
      <c r="G160" s="157" t="s">
        <v>212</v>
      </c>
      <c r="H160" s="158">
        <v>1</v>
      </c>
      <c r="I160" s="159"/>
      <c r="J160" s="160">
        <f t="shared" si="10"/>
        <v>0</v>
      </c>
      <c r="K160" s="156" t="s">
        <v>1</v>
      </c>
      <c r="L160" s="31"/>
      <c r="M160" s="161" t="s">
        <v>1</v>
      </c>
      <c r="N160" s="162" t="s">
        <v>43</v>
      </c>
      <c r="O160" s="56"/>
      <c r="P160" s="163">
        <f t="shared" si="11"/>
        <v>0</v>
      </c>
      <c r="Q160" s="163">
        <v>1.54E-2</v>
      </c>
      <c r="R160" s="163">
        <f t="shared" si="12"/>
        <v>1.54E-2</v>
      </c>
      <c r="S160" s="163">
        <v>0</v>
      </c>
      <c r="T160" s="164">
        <f t="shared" si="13"/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65" t="s">
        <v>128</v>
      </c>
      <c r="AT160" s="165" t="s">
        <v>123</v>
      </c>
      <c r="AU160" s="165" t="s">
        <v>85</v>
      </c>
      <c r="AY160" s="15" t="s">
        <v>121</v>
      </c>
      <c r="BE160" s="166">
        <f t="shared" si="14"/>
        <v>0</v>
      </c>
      <c r="BF160" s="166">
        <f t="shared" si="15"/>
        <v>0</v>
      </c>
      <c r="BG160" s="166">
        <f t="shared" si="16"/>
        <v>0</v>
      </c>
      <c r="BH160" s="166">
        <f t="shared" si="17"/>
        <v>0</v>
      </c>
      <c r="BI160" s="166">
        <f t="shared" si="18"/>
        <v>0</v>
      </c>
      <c r="BJ160" s="15" t="s">
        <v>83</v>
      </c>
      <c r="BK160" s="166">
        <f t="shared" si="19"/>
        <v>0</v>
      </c>
      <c r="BL160" s="15" t="s">
        <v>128</v>
      </c>
      <c r="BM160" s="165" t="s">
        <v>225</v>
      </c>
    </row>
    <row r="161" spans="1:65" s="2" customFormat="1" ht="12">
      <c r="A161" s="30"/>
      <c r="B161" s="153"/>
      <c r="C161" s="154" t="s">
        <v>226</v>
      </c>
      <c r="D161" s="154" t="s">
        <v>123</v>
      </c>
      <c r="E161" s="155" t="s">
        <v>227</v>
      </c>
      <c r="F161" s="156" t="s">
        <v>358</v>
      </c>
      <c r="G161" s="157" t="s">
        <v>212</v>
      </c>
      <c r="H161" s="158">
        <v>1</v>
      </c>
      <c r="I161" s="159"/>
      <c r="J161" s="160">
        <f t="shared" si="10"/>
        <v>0</v>
      </c>
      <c r="K161" s="156" t="s">
        <v>1</v>
      </c>
      <c r="L161" s="31"/>
      <c r="M161" s="161" t="s">
        <v>1</v>
      </c>
      <c r="N161" s="162" t="s">
        <v>43</v>
      </c>
      <c r="O161" s="56"/>
      <c r="P161" s="163">
        <f t="shared" si="11"/>
        <v>0</v>
      </c>
      <c r="Q161" s="163">
        <v>1.54E-2</v>
      </c>
      <c r="R161" s="163">
        <f t="shared" si="12"/>
        <v>1.54E-2</v>
      </c>
      <c r="S161" s="163">
        <v>0</v>
      </c>
      <c r="T161" s="164">
        <f t="shared" si="13"/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65" t="s">
        <v>128</v>
      </c>
      <c r="AT161" s="165" t="s">
        <v>123</v>
      </c>
      <c r="AU161" s="165" t="s">
        <v>85</v>
      </c>
      <c r="AY161" s="15" t="s">
        <v>121</v>
      </c>
      <c r="BE161" s="166">
        <f t="shared" si="14"/>
        <v>0</v>
      </c>
      <c r="BF161" s="166">
        <f t="shared" si="15"/>
        <v>0</v>
      </c>
      <c r="BG161" s="166">
        <f t="shared" si="16"/>
        <v>0</v>
      </c>
      <c r="BH161" s="166">
        <f t="shared" si="17"/>
        <v>0</v>
      </c>
      <c r="BI161" s="166">
        <f t="shared" si="18"/>
        <v>0</v>
      </c>
      <c r="BJ161" s="15" t="s">
        <v>83</v>
      </c>
      <c r="BK161" s="166">
        <f t="shared" si="19"/>
        <v>0</v>
      </c>
      <c r="BL161" s="15" t="s">
        <v>128</v>
      </c>
      <c r="BM161" s="165" t="s">
        <v>228</v>
      </c>
    </row>
    <row r="162" spans="1:65" s="2" customFormat="1" ht="12">
      <c r="A162" s="30"/>
      <c r="B162" s="153"/>
      <c r="C162" s="154" t="s">
        <v>229</v>
      </c>
      <c r="D162" s="154" t="s">
        <v>123</v>
      </c>
      <c r="E162" s="155" t="s">
        <v>230</v>
      </c>
      <c r="F162" s="156" t="s">
        <v>359</v>
      </c>
      <c r="G162" s="157" t="s">
        <v>212</v>
      </c>
      <c r="H162" s="158">
        <v>1</v>
      </c>
      <c r="I162" s="159"/>
      <c r="J162" s="160">
        <f t="shared" si="10"/>
        <v>0</v>
      </c>
      <c r="K162" s="156" t="s">
        <v>1</v>
      </c>
      <c r="L162" s="31"/>
      <c r="M162" s="161" t="s">
        <v>1</v>
      </c>
      <c r="N162" s="162" t="s">
        <v>43</v>
      </c>
      <c r="O162" s="56"/>
      <c r="P162" s="163">
        <f t="shared" si="11"/>
        <v>0</v>
      </c>
      <c r="Q162" s="163">
        <v>1.54E-2</v>
      </c>
      <c r="R162" s="163">
        <f t="shared" si="12"/>
        <v>1.54E-2</v>
      </c>
      <c r="S162" s="163">
        <v>0</v>
      </c>
      <c r="T162" s="164">
        <f t="shared" si="13"/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65" t="s">
        <v>128</v>
      </c>
      <c r="AT162" s="165" t="s">
        <v>123</v>
      </c>
      <c r="AU162" s="165" t="s">
        <v>85</v>
      </c>
      <c r="AY162" s="15" t="s">
        <v>121</v>
      </c>
      <c r="BE162" s="166">
        <f t="shared" si="14"/>
        <v>0</v>
      </c>
      <c r="BF162" s="166">
        <f t="shared" si="15"/>
        <v>0</v>
      </c>
      <c r="BG162" s="166">
        <f t="shared" si="16"/>
        <v>0</v>
      </c>
      <c r="BH162" s="166">
        <f t="shared" si="17"/>
        <v>0</v>
      </c>
      <c r="BI162" s="166">
        <f t="shared" si="18"/>
        <v>0</v>
      </c>
      <c r="BJ162" s="15" t="s">
        <v>83</v>
      </c>
      <c r="BK162" s="166">
        <f t="shared" si="19"/>
        <v>0</v>
      </c>
      <c r="BL162" s="15" t="s">
        <v>128</v>
      </c>
      <c r="BM162" s="165" t="s">
        <v>231</v>
      </c>
    </row>
    <row r="163" spans="1:65" s="2" customFormat="1" ht="12">
      <c r="A163" s="30"/>
      <c r="B163" s="153"/>
      <c r="C163" s="154" t="s">
        <v>232</v>
      </c>
      <c r="D163" s="154" t="s">
        <v>123</v>
      </c>
      <c r="E163" s="155" t="s">
        <v>233</v>
      </c>
      <c r="F163" s="156" t="s">
        <v>360</v>
      </c>
      <c r="G163" s="157" t="s">
        <v>212</v>
      </c>
      <c r="H163" s="158">
        <v>1</v>
      </c>
      <c r="I163" s="159"/>
      <c r="J163" s="160">
        <f t="shared" si="10"/>
        <v>0</v>
      </c>
      <c r="K163" s="156" t="s">
        <v>1</v>
      </c>
      <c r="L163" s="31"/>
      <c r="M163" s="161" t="s">
        <v>1</v>
      </c>
      <c r="N163" s="162" t="s">
        <v>43</v>
      </c>
      <c r="O163" s="56"/>
      <c r="P163" s="163">
        <f t="shared" si="11"/>
        <v>0</v>
      </c>
      <c r="Q163" s="163">
        <v>1.54E-2</v>
      </c>
      <c r="R163" s="163">
        <f t="shared" si="12"/>
        <v>1.54E-2</v>
      </c>
      <c r="S163" s="163">
        <v>0</v>
      </c>
      <c r="T163" s="164">
        <f t="shared" si="13"/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65" t="s">
        <v>128</v>
      </c>
      <c r="AT163" s="165" t="s">
        <v>123</v>
      </c>
      <c r="AU163" s="165" t="s">
        <v>85</v>
      </c>
      <c r="AY163" s="15" t="s">
        <v>121</v>
      </c>
      <c r="BE163" s="166">
        <f t="shared" si="14"/>
        <v>0</v>
      </c>
      <c r="BF163" s="166">
        <f t="shared" si="15"/>
        <v>0</v>
      </c>
      <c r="BG163" s="166">
        <f t="shared" si="16"/>
        <v>0</v>
      </c>
      <c r="BH163" s="166">
        <f t="shared" si="17"/>
        <v>0</v>
      </c>
      <c r="BI163" s="166">
        <f t="shared" si="18"/>
        <v>0</v>
      </c>
      <c r="BJ163" s="15" t="s">
        <v>83</v>
      </c>
      <c r="BK163" s="166">
        <f t="shared" si="19"/>
        <v>0</v>
      </c>
      <c r="BL163" s="15" t="s">
        <v>128</v>
      </c>
      <c r="BM163" s="165" t="s">
        <v>234</v>
      </c>
    </row>
    <row r="164" spans="1:65" s="2" customFormat="1" ht="12">
      <c r="A164" s="30"/>
      <c r="B164" s="153"/>
      <c r="C164" s="154" t="s">
        <v>235</v>
      </c>
      <c r="D164" s="154" t="s">
        <v>123</v>
      </c>
      <c r="E164" s="155" t="s">
        <v>236</v>
      </c>
      <c r="F164" s="156" t="s">
        <v>361</v>
      </c>
      <c r="G164" s="157" t="s">
        <v>212</v>
      </c>
      <c r="H164" s="158">
        <v>1</v>
      </c>
      <c r="I164" s="159"/>
      <c r="J164" s="160">
        <f t="shared" si="10"/>
        <v>0</v>
      </c>
      <c r="K164" s="156" t="s">
        <v>1</v>
      </c>
      <c r="L164" s="31"/>
      <c r="M164" s="161" t="s">
        <v>1</v>
      </c>
      <c r="N164" s="162" t="s">
        <v>43</v>
      </c>
      <c r="O164" s="56"/>
      <c r="P164" s="163">
        <f t="shared" si="11"/>
        <v>0</v>
      </c>
      <c r="Q164" s="163">
        <v>1.54E-2</v>
      </c>
      <c r="R164" s="163">
        <f t="shared" si="12"/>
        <v>1.54E-2</v>
      </c>
      <c r="S164" s="163">
        <v>0</v>
      </c>
      <c r="T164" s="164">
        <f t="shared" si="13"/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65" t="s">
        <v>128</v>
      </c>
      <c r="AT164" s="165" t="s">
        <v>123</v>
      </c>
      <c r="AU164" s="165" t="s">
        <v>85</v>
      </c>
      <c r="AY164" s="15" t="s">
        <v>121</v>
      </c>
      <c r="BE164" s="166">
        <f t="shared" si="14"/>
        <v>0</v>
      </c>
      <c r="BF164" s="166">
        <f t="shared" si="15"/>
        <v>0</v>
      </c>
      <c r="BG164" s="166">
        <f t="shared" si="16"/>
        <v>0</v>
      </c>
      <c r="BH164" s="166">
        <f t="shared" si="17"/>
        <v>0</v>
      </c>
      <c r="BI164" s="166">
        <f t="shared" si="18"/>
        <v>0</v>
      </c>
      <c r="BJ164" s="15" t="s">
        <v>83</v>
      </c>
      <c r="BK164" s="166">
        <f t="shared" si="19"/>
        <v>0</v>
      </c>
      <c r="BL164" s="15" t="s">
        <v>128</v>
      </c>
      <c r="BM164" s="165" t="s">
        <v>237</v>
      </c>
    </row>
    <row r="165" spans="1:65" s="2" customFormat="1" ht="12">
      <c r="A165" s="30"/>
      <c r="B165" s="153"/>
      <c r="C165" s="154" t="s">
        <v>238</v>
      </c>
      <c r="D165" s="154" t="s">
        <v>123</v>
      </c>
      <c r="E165" s="155" t="s">
        <v>239</v>
      </c>
      <c r="F165" s="156" t="s">
        <v>362</v>
      </c>
      <c r="G165" s="157" t="s">
        <v>212</v>
      </c>
      <c r="H165" s="158">
        <v>16</v>
      </c>
      <c r="I165" s="159"/>
      <c r="J165" s="160">
        <f t="shared" si="10"/>
        <v>0</v>
      </c>
      <c r="K165" s="156" t="s">
        <v>1</v>
      </c>
      <c r="L165" s="31"/>
      <c r="M165" s="161" t="s">
        <v>1</v>
      </c>
      <c r="N165" s="162" t="s">
        <v>43</v>
      </c>
      <c r="O165" s="56"/>
      <c r="P165" s="163">
        <f t="shared" si="11"/>
        <v>0</v>
      </c>
      <c r="Q165" s="163">
        <v>1.54E-2</v>
      </c>
      <c r="R165" s="163">
        <f t="shared" si="12"/>
        <v>0.24640000000000001</v>
      </c>
      <c r="S165" s="163">
        <v>0</v>
      </c>
      <c r="T165" s="164">
        <f t="shared" si="1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65" t="s">
        <v>128</v>
      </c>
      <c r="AT165" s="165" t="s">
        <v>123</v>
      </c>
      <c r="AU165" s="165" t="s">
        <v>85</v>
      </c>
      <c r="AY165" s="15" t="s">
        <v>121</v>
      </c>
      <c r="BE165" s="166">
        <f t="shared" si="14"/>
        <v>0</v>
      </c>
      <c r="BF165" s="166">
        <f t="shared" si="15"/>
        <v>0</v>
      </c>
      <c r="BG165" s="166">
        <f t="shared" si="16"/>
        <v>0</v>
      </c>
      <c r="BH165" s="166">
        <f t="shared" si="17"/>
        <v>0</v>
      </c>
      <c r="BI165" s="166">
        <f t="shared" si="18"/>
        <v>0</v>
      </c>
      <c r="BJ165" s="15" t="s">
        <v>83</v>
      </c>
      <c r="BK165" s="166">
        <f t="shared" si="19"/>
        <v>0</v>
      </c>
      <c r="BL165" s="15" t="s">
        <v>128</v>
      </c>
      <c r="BM165" s="165" t="s">
        <v>240</v>
      </c>
    </row>
    <row r="166" spans="1:65" s="2" customFormat="1" ht="12">
      <c r="A166" s="30"/>
      <c r="B166" s="153"/>
      <c r="C166" s="154" t="s">
        <v>241</v>
      </c>
      <c r="D166" s="154" t="s">
        <v>123</v>
      </c>
      <c r="E166" s="155" t="s">
        <v>242</v>
      </c>
      <c r="F166" s="156" t="s">
        <v>363</v>
      </c>
      <c r="G166" s="157" t="s">
        <v>212</v>
      </c>
      <c r="H166" s="158">
        <v>4</v>
      </c>
      <c r="I166" s="159"/>
      <c r="J166" s="160">
        <f t="shared" si="10"/>
        <v>0</v>
      </c>
      <c r="K166" s="156" t="s">
        <v>1</v>
      </c>
      <c r="L166" s="31"/>
      <c r="M166" s="161" t="s">
        <v>1</v>
      </c>
      <c r="N166" s="162" t="s">
        <v>43</v>
      </c>
      <c r="O166" s="56"/>
      <c r="P166" s="163">
        <f t="shared" si="11"/>
        <v>0</v>
      </c>
      <c r="Q166" s="163">
        <v>1.54E-2</v>
      </c>
      <c r="R166" s="163">
        <f t="shared" si="12"/>
        <v>6.1600000000000002E-2</v>
      </c>
      <c r="S166" s="163">
        <v>0</v>
      </c>
      <c r="T166" s="164">
        <f t="shared" si="1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65" t="s">
        <v>128</v>
      </c>
      <c r="AT166" s="165" t="s">
        <v>123</v>
      </c>
      <c r="AU166" s="165" t="s">
        <v>85</v>
      </c>
      <c r="AY166" s="15" t="s">
        <v>121</v>
      </c>
      <c r="BE166" s="166">
        <f t="shared" si="14"/>
        <v>0</v>
      </c>
      <c r="BF166" s="166">
        <f t="shared" si="15"/>
        <v>0</v>
      </c>
      <c r="BG166" s="166">
        <f t="shared" si="16"/>
        <v>0</v>
      </c>
      <c r="BH166" s="166">
        <f t="shared" si="17"/>
        <v>0</v>
      </c>
      <c r="BI166" s="166">
        <f t="shared" si="18"/>
        <v>0</v>
      </c>
      <c r="BJ166" s="15" t="s">
        <v>83</v>
      </c>
      <c r="BK166" s="166">
        <f t="shared" si="19"/>
        <v>0</v>
      </c>
      <c r="BL166" s="15" t="s">
        <v>128</v>
      </c>
      <c r="BM166" s="165" t="s">
        <v>243</v>
      </c>
    </row>
    <row r="167" spans="1:65" s="2" customFormat="1" ht="12">
      <c r="A167" s="30"/>
      <c r="B167" s="153"/>
      <c r="C167" s="154" t="s">
        <v>244</v>
      </c>
      <c r="D167" s="154" t="s">
        <v>123</v>
      </c>
      <c r="E167" s="155" t="s">
        <v>245</v>
      </c>
      <c r="F167" s="156" t="s">
        <v>364</v>
      </c>
      <c r="G167" s="157" t="s">
        <v>246</v>
      </c>
      <c r="H167" s="158">
        <v>240</v>
      </c>
      <c r="I167" s="159"/>
      <c r="J167" s="160">
        <f t="shared" si="10"/>
        <v>0</v>
      </c>
      <c r="K167" s="156" t="s">
        <v>1</v>
      </c>
      <c r="L167" s="31"/>
      <c r="M167" s="161" t="s">
        <v>1</v>
      </c>
      <c r="N167" s="162" t="s">
        <v>43</v>
      </c>
      <c r="O167" s="56"/>
      <c r="P167" s="163">
        <f t="shared" si="11"/>
        <v>0</v>
      </c>
      <c r="Q167" s="163">
        <v>1.54E-2</v>
      </c>
      <c r="R167" s="163">
        <f t="shared" si="12"/>
        <v>3.6960000000000002</v>
      </c>
      <c r="S167" s="163">
        <v>0</v>
      </c>
      <c r="T167" s="164">
        <f t="shared" si="1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65" t="s">
        <v>128</v>
      </c>
      <c r="AT167" s="165" t="s">
        <v>123</v>
      </c>
      <c r="AU167" s="165" t="s">
        <v>85</v>
      </c>
      <c r="AY167" s="15" t="s">
        <v>121</v>
      </c>
      <c r="BE167" s="166">
        <f t="shared" si="14"/>
        <v>0</v>
      </c>
      <c r="BF167" s="166">
        <f t="shared" si="15"/>
        <v>0</v>
      </c>
      <c r="BG167" s="166">
        <f t="shared" si="16"/>
        <v>0</v>
      </c>
      <c r="BH167" s="166">
        <f t="shared" si="17"/>
        <v>0</v>
      </c>
      <c r="BI167" s="166">
        <f t="shared" si="18"/>
        <v>0</v>
      </c>
      <c r="BJ167" s="15" t="s">
        <v>83</v>
      </c>
      <c r="BK167" s="166">
        <f t="shared" si="19"/>
        <v>0</v>
      </c>
      <c r="BL167" s="15" t="s">
        <v>128</v>
      </c>
      <c r="BM167" s="165" t="s">
        <v>247</v>
      </c>
    </row>
    <row r="168" spans="1:65" s="2" customFormat="1" ht="12">
      <c r="A168" s="30"/>
      <c r="B168" s="153"/>
      <c r="C168" s="154" t="s">
        <v>248</v>
      </c>
      <c r="D168" s="154" t="s">
        <v>123</v>
      </c>
      <c r="E168" s="155" t="s">
        <v>249</v>
      </c>
      <c r="F168" s="156" t="s">
        <v>365</v>
      </c>
      <c r="G168" s="157" t="s">
        <v>206</v>
      </c>
      <c r="H168" s="158">
        <v>1</v>
      </c>
      <c r="I168" s="159"/>
      <c r="J168" s="160">
        <f t="shared" si="10"/>
        <v>0</v>
      </c>
      <c r="K168" s="156" t="s">
        <v>1</v>
      </c>
      <c r="L168" s="31"/>
      <c r="M168" s="161" t="s">
        <v>1</v>
      </c>
      <c r="N168" s="162" t="s">
        <v>43</v>
      </c>
      <c r="O168" s="56"/>
      <c r="P168" s="163">
        <f t="shared" si="11"/>
        <v>0</v>
      </c>
      <c r="Q168" s="163">
        <v>1.54E-2</v>
      </c>
      <c r="R168" s="163">
        <f t="shared" si="12"/>
        <v>1.54E-2</v>
      </c>
      <c r="S168" s="163">
        <v>0</v>
      </c>
      <c r="T168" s="164">
        <f t="shared" si="1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65" t="s">
        <v>128</v>
      </c>
      <c r="AT168" s="165" t="s">
        <v>123</v>
      </c>
      <c r="AU168" s="165" t="s">
        <v>85</v>
      </c>
      <c r="AY168" s="15" t="s">
        <v>121</v>
      </c>
      <c r="BE168" s="166">
        <f t="shared" si="14"/>
        <v>0</v>
      </c>
      <c r="BF168" s="166">
        <f t="shared" si="15"/>
        <v>0</v>
      </c>
      <c r="BG168" s="166">
        <f t="shared" si="16"/>
        <v>0</v>
      </c>
      <c r="BH168" s="166">
        <f t="shared" si="17"/>
        <v>0</v>
      </c>
      <c r="BI168" s="166">
        <f t="shared" si="18"/>
        <v>0</v>
      </c>
      <c r="BJ168" s="15" t="s">
        <v>83</v>
      </c>
      <c r="BK168" s="166">
        <f t="shared" si="19"/>
        <v>0</v>
      </c>
      <c r="BL168" s="15" t="s">
        <v>128</v>
      </c>
      <c r="BM168" s="165" t="s">
        <v>250</v>
      </c>
    </row>
    <row r="169" spans="1:65" s="2" customFormat="1" ht="72">
      <c r="A169" s="30"/>
      <c r="B169" s="153"/>
      <c r="C169" s="154" t="s">
        <v>251</v>
      </c>
      <c r="D169" s="154" t="s">
        <v>123</v>
      </c>
      <c r="E169" s="155" t="s">
        <v>252</v>
      </c>
      <c r="F169" s="156" t="s">
        <v>253</v>
      </c>
      <c r="G169" s="157" t="s">
        <v>126</v>
      </c>
      <c r="H169" s="158">
        <v>12</v>
      </c>
      <c r="I169" s="159"/>
      <c r="J169" s="160">
        <f t="shared" si="10"/>
        <v>0</v>
      </c>
      <c r="K169" s="156" t="s">
        <v>127</v>
      </c>
      <c r="L169" s="31"/>
      <c r="M169" s="161" t="s">
        <v>1</v>
      </c>
      <c r="N169" s="162" t="s">
        <v>43</v>
      </c>
      <c r="O169" s="56"/>
      <c r="P169" s="163">
        <f t="shared" si="11"/>
        <v>0</v>
      </c>
      <c r="Q169" s="163">
        <v>8.4250000000000005E-2</v>
      </c>
      <c r="R169" s="163">
        <f t="shared" si="12"/>
        <v>1.0110000000000001</v>
      </c>
      <c r="S169" s="163">
        <v>0</v>
      </c>
      <c r="T169" s="164">
        <f t="shared" si="1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65" t="s">
        <v>128</v>
      </c>
      <c r="AT169" s="165" t="s">
        <v>123</v>
      </c>
      <c r="AU169" s="165" t="s">
        <v>85</v>
      </c>
      <c r="AY169" s="15" t="s">
        <v>121</v>
      </c>
      <c r="BE169" s="166">
        <f t="shared" si="14"/>
        <v>0</v>
      </c>
      <c r="BF169" s="166">
        <f t="shared" si="15"/>
        <v>0</v>
      </c>
      <c r="BG169" s="166">
        <f t="shared" si="16"/>
        <v>0</v>
      </c>
      <c r="BH169" s="166">
        <f t="shared" si="17"/>
        <v>0</v>
      </c>
      <c r="BI169" s="166">
        <f t="shared" si="18"/>
        <v>0</v>
      </c>
      <c r="BJ169" s="15" t="s">
        <v>83</v>
      </c>
      <c r="BK169" s="166">
        <f t="shared" si="19"/>
        <v>0</v>
      </c>
      <c r="BL169" s="15" t="s">
        <v>128</v>
      </c>
      <c r="BM169" s="165" t="s">
        <v>254</v>
      </c>
    </row>
    <row r="170" spans="1:65" s="2" customFormat="1" ht="21.75" customHeight="1">
      <c r="A170" s="30"/>
      <c r="B170" s="153"/>
      <c r="C170" s="176" t="s">
        <v>255</v>
      </c>
      <c r="D170" s="176" t="s">
        <v>256</v>
      </c>
      <c r="E170" s="177" t="s">
        <v>257</v>
      </c>
      <c r="F170" s="178" t="s">
        <v>258</v>
      </c>
      <c r="G170" s="179" t="s">
        <v>126</v>
      </c>
      <c r="H170" s="180">
        <v>12</v>
      </c>
      <c r="I170" s="181"/>
      <c r="J170" s="182">
        <f t="shared" si="10"/>
        <v>0</v>
      </c>
      <c r="K170" s="178" t="s">
        <v>1</v>
      </c>
      <c r="L170" s="183"/>
      <c r="M170" s="184" t="s">
        <v>1</v>
      </c>
      <c r="N170" s="185" t="s">
        <v>43</v>
      </c>
      <c r="O170" s="56"/>
      <c r="P170" s="163">
        <f t="shared" si="11"/>
        <v>0</v>
      </c>
      <c r="Q170" s="163">
        <v>0.113</v>
      </c>
      <c r="R170" s="163">
        <f t="shared" si="12"/>
        <v>1.3560000000000001</v>
      </c>
      <c r="S170" s="163">
        <v>0</v>
      </c>
      <c r="T170" s="164">
        <f t="shared" si="1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65" t="s">
        <v>152</v>
      </c>
      <c r="AT170" s="165" t="s">
        <v>256</v>
      </c>
      <c r="AU170" s="165" t="s">
        <v>85</v>
      </c>
      <c r="AY170" s="15" t="s">
        <v>121</v>
      </c>
      <c r="BE170" s="166">
        <f t="shared" si="14"/>
        <v>0</v>
      </c>
      <c r="BF170" s="166">
        <f t="shared" si="15"/>
        <v>0</v>
      </c>
      <c r="BG170" s="166">
        <f t="shared" si="16"/>
        <v>0</v>
      </c>
      <c r="BH170" s="166">
        <f t="shared" si="17"/>
        <v>0</v>
      </c>
      <c r="BI170" s="166">
        <f t="shared" si="18"/>
        <v>0</v>
      </c>
      <c r="BJ170" s="15" t="s">
        <v>83</v>
      </c>
      <c r="BK170" s="166">
        <f t="shared" si="19"/>
        <v>0</v>
      </c>
      <c r="BL170" s="15" t="s">
        <v>128</v>
      </c>
      <c r="BM170" s="165" t="s">
        <v>259</v>
      </c>
    </row>
    <row r="171" spans="1:65" s="12" customFormat="1" ht="22.9" customHeight="1">
      <c r="B171" s="140"/>
      <c r="D171" s="141" t="s">
        <v>77</v>
      </c>
      <c r="E171" s="151" t="s">
        <v>156</v>
      </c>
      <c r="F171" s="151" t="s">
        <v>260</v>
      </c>
      <c r="I171" s="143"/>
      <c r="J171" s="152">
        <f>BK171</f>
        <v>0</v>
      </c>
      <c r="L171" s="140"/>
      <c r="M171" s="145"/>
      <c r="N171" s="146"/>
      <c r="O171" s="146"/>
      <c r="P171" s="147">
        <f>SUM(P172:P180)</f>
        <v>0</v>
      </c>
      <c r="Q171" s="146"/>
      <c r="R171" s="147">
        <f>SUM(R172:R180)</f>
        <v>19.233412000000001</v>
      </c>
      <c r="S171" s="146"/>
      <c r="T171" s="148">
        <f>SUM(T172:T180)</f>
        <v>68.900000000000006</v>
      </c>
      <c r="AR171" s="141" t="s">
        <v>83</v>
      </c>
      <c r="AT171" s="149" t="s">
        <v>77</v>
      </c>
      <c r="AU171" s="149" t="s">
        <v>83</v>
      </c>
      <c r="AY171" s="141" t="s">
        <v>121</v>
      </c>
      <c r="BK171" s="150">
        <f>SUM(BK172:BK180)</f>
        <v>0</v>
      </c>
    </row>
    <row r="172" spans="1:65" s="2" customFormat="1" ht="33" customHeight="1">
      <c r="A172" s="30"/>
      <c r="B172" s="153"/>
      <c r="C172" s="154" t="s">
        <v>261</v>
      </c>
      <c r="D172" s="154" t="s">
        <v>123</v>
      </c>
      <c r="E172" s="155" t="s">
        <v>262</v>
      </c>
      <c r="F172" s="156" t="s">
        <v>263</v>
      </c>
      <c r="G172" s="157" t="s">
        <v>177</v>
      </c>
      <c r="H172" s="158">
        <v>108.4</v>
      </c>
      <c r="I172" s="159"/>
      <c r="J172" s="160">
        <f>ROUND(I172*H172,2)</f>
        <v>0</v>
      </c>
      <c r="K172" s="156" t="s">
        <v>127</v>
      </c>
      <c r="L172" s="31"/>
      <c r="M172" s="161" t="s">
        <v>1</v>
      </c>
      <c r="N172" s="162" t="s">
        <v>43</v>
      </c>
      <c r="O172" s="56"/>
      <c r="P172" s="163">
        <f>O172*H172</f>
        <v>0</v>
      </c>
      <c r="Q172" s="163">
        <v>0.14943000000000001</v>
      </c>
      <c r="R172" s="163">
        <f>Q172*H172</f>
        <v>16.198212000000002</v>
      </c>
      <c r="S172" s="163">
        <v>0</v>
      </c>
      <c r="T172" s="164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65" t="s">
        <v>128</v>
      </c>
      <c r="AT172" s="165" t="s">
        <v>123</v>
      </c>
      <c r="AU172" s="165" t="s">
        <v>85</v>
      </c>
      <c r="AY172" s="15" t="s">
        <v>121</v>
      </c>
      <c r="BE172" s="166">
        <f>IF(N172="základní",J172,0)</f>
        <v>0</v>
      </c>
      <c r="BF172" s="166">
        <f>IF(N172="snížená",J172,0)</f>
        <v>0</v>
      </c>
      <c r="BG172" s="166">
        <f>IF(N172="zákl. přenesená",J172,0)</f>
        <v>0</v>
      </c>
      <c r="BH172" s="166">
        <f>IF(N172="sníž. přenesená",J172,0)</f>
        <v>0</v>
      </c>
      <c r="BI172" s="166">
        <f>IF(N172="nulová",J172,0)</f>
        <v>0</v>
      </c>
      <c r="BJ172" s="15" t="s">
        <v>83</v>
      </c>
      <c r="BK172" s="166">
        <f>ROUND(I172*H172,2)</f>
        <v>0</v>
      </c>
      <c r="BL172" s="15" t="s">
        <v>128</v>
      </c>
      <c r="BM172" s="165" t="s">
        <v>264</v>
      </c>
    </row>
    <row r="173" spans="1:65" s="13" customFormat="1" ht="11.25">
      <c r="B173" s="167"/>
      <c r="D173" s="168" t="s">
        <v>161</v>
      </c>
      <c r="E173" s="169" t="s">
        <v>1</v>
      </c>
      <c r="F173" s="170" t="s">
        <v>265</v>
      </c>
      <c r="H173" s="171">
        <v>108.4</v>
      </c>
      <c r="I173" s="172"/>
      <c r="L173" s="167"/>
      <c r="M173" s="173"/>
      <c r="N173" s="174"/>
      <c r="O173" s="174"/>
      <c r="P173" s="174"/>
      <c r="Q173" s="174"/>
      <c r="R173" s="174"/>
      <c r="S173" s="174"/>
      <c r="T173" s="175"/>
      <c r="AT173" s="169" t="s">
        <v>161</v>
      </c>
      <c r="AU173" s="169" t="s">
        <v>85</v>
      </c>
      <c r="AV173" s="13" t="s">
        <v>85</v>
      </c>
      <c r="AW173" s="13" t="s">
        <v>34</v>
      </c>
      <c r="AX173" s="13" t="s">
        <v>83</v>
      </c>
      <c r="AY173" s="169" t="s">
        <v>121</v>
      </c>
    </row>
    <row r="174" spans="1:65" s="2" customFormat="1" ht="16.5" customHeight="1">
      <c r="A174" s="30"/>
      <c r="B174" s="153"/>
      <c r="C174" s="176" t="s">
        <v>266</v>
      </c>
      <c r="D174" s="176" t="s">
        <v>256</v>
      </c>
      <c r="E174" s="177" t="s">
        <v>267</v>
      </c>
      <c r="F174" s="178" t="s">
        <v>268</v>
      </c>
      <c r="G174" s="179" t="s">
        <v>177</v>
      </c>
      <c r="H174" s="180">
        <v>108.4</v>
      </c>
      <c r="I174" s="181"/>
      <c r="J174" s="182">
        <f>ROUND(I174*H174,2)</f>
        <v>0</v>
      </c>
      <c r="K174" s="178" t="s">
        <v>127</v>
      </c>
      <c r="L174" s="183"/>
      <c r="M174" s="184" t="s">
        <v>1</v>
      </c>
      <c r="N174" s="185" t="s">
        <v>43</v>
      </c>
      <c r="O174" s="56"/>
      <c r="P174" s="163">
        <f>O174*H174</f>
        <v>0</v>
      </c>
      <c r="Q174" s="163">
        <v>2.8000000000000001E-2</v>
      </c>
      <c r="R174" s="163">
        <f>Q174*H174</f>
        <v>3.0352000000000001</v>
      </c>
      <c r="S174" s="163">
        <v>0</v>
      </c>
      <c r="T174" s="164">
        <f>S174*H174</f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65" t="s">
        <v>152</v>
      </c>
      <c r="AT174" s="165" t="s">
        <v>256</v>
      </c>
      <c r="AU174" s="165" t="s">
        <v>85</v>
      </c>
      <c r="AY174" s="15" t="s">
        <v>121</v>
      </c>
      <c r="BE174" s="166">
        <f>IF(N174="základní",J174,0)</f>
        <v>0</v>
      </c>
      <c r="BF174" s="166">
        <f>IF(N174="snížená",J174,0)</f>
        <v>0</v>
      </c>
      <c r="BG174" s="166">
        <f>IF(N174="zákl. přenesená",J174,0)</f>
        <v>0</v>
      </c>
      <c r="BH174" s="166">
        <f>IF(N174="sníž. přenesená",J174,0)</f>
        <v>0</v>
      </c>
      <c r="BI174" s="166">
        <f>IF(N174="nulová",J174,0)</f>
        <v>0</v>
      </c>
      <c r="BJ174" s="15" t="s">
        <v>83</v>
      </c>
      <c r="BK174" s="166">
        <f>ROUND(I174*H174,2)</f>
        <v>0</v>
      </c>
      <c r="BL174" s="15" t="s">
        <v>128</v>
      </c>
      <c r="BM174" s="165" t="s">
        <v>269</v>
      </c>
    </row>
    <row r="175" spans="1:65" s="2" customFormat="1" ht="21.75" customHeight="1">
      <c r="A175" s="30"/>
      <c r="B175" s="153"/>
      <c r="C175" s="154" t="s">
        <v>270</v>
      </c>
      <c r="D175" s="154" t="s">
        <v>123</v>
      </c>
      <c r="E175" s="155" t="s">
        <v>271</v>
      </c>
      <c r="F175" s="156" t="s">
        <v>272</v>
      </c>
      <c r="G175" s="157" t="s">
        <v>177</v>
      </c>
      <c r="H175" s="158">
        <v>30</v>
      </c>
      <c r="I175" s="159"/>
      <c r="J175" s="160">
        <f>ROUND(I175*H175,2)</f>
        <v>0</v>
      </c>
      <c r="K175" s="156" t="s">
        <v>127</v>
      </c>
      <c r="L175" s="31"/>
      <c r="M175" s="161" t="s">
        <v>1</v>
      </c>
      <c r="N175" s="162" t="s">
        <v>43</v>
      </c>
      <c r="O175" s="56"/>
      <c r="P175" s="163">
        <f>O175*H175</f>
        <v>0</v>
      </c>
      <c r="Q175" s="163">
        <v>0</v>
      </c>
      <c r="R175" s="163">
        <f>Q175*H175</f>
        <v>0</v>
      </c>
      <c r="S175" s="163">
        <v>0</v>
      </c>
      <c r="T175" s="164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65" t="s">
        <v>128</v>
      </c>
      <c r="AT175" s="165" t="s">
        <v>123</v>
      </c>
      <c r="AU175" s="165" t="s">
        <v>85</v>
      </c>
      <c r="AY175" s="15" t="s">
        <v>121</v>
      </c>
      <c r="BE175" s="166">
        <f>IF(N175="základní",J175,0)</f>
        <v>0</v>
      </c>
      <c r="BF175" s="166">
        <f>IF(N175="snížená",J175,0)</f>
        <v>0</v>
      </c>
      <c r="BG175" s="166">
        <f>IF(N175="zákl. přenesená",J175,0)</f>
        <v>0</v>
      </c>
      <c r="BH175" s="166">
        <f>IF(N175="sníž. přenesená",J175,0)</f>
        <v>0</v>
      </c>
      <c r="BI175" s="166">
        <f>IF(N175="nulová",J175,0)</f>
        <v>0</v>
      </c>
      <c r="BJ175" s="15" t="s">
        <v>83</v>
      </c>
      <c r="BK175" s="166">
        <f>ROUND(I175*H175,2)</f>
        <v>0</v>
      </c>
      <c r="BL175" s="15" t="s">
        <v>128</v>
      </c>
      <c r="BM175" s="165" t="s">
        <v>273</v>
      </c>
    </row>
    <row r="176" spans="1:65" s="2" customFormat="1" ht="21.75" customHeight="1">
      <c r="A176" s="30"/>
      <c r="B176" s="153"/>
      <c r="C176" s="154" t="s">
        <v>274</v>
      </c>
      <c r="D176" s="154" t="s">
        <v>123</v>
      </c>
      <c r="E176" s="155" t="s">
        <v>275</v>
      </c>
      <c r="F176" s="156" t="s">
        <v>276</v>
      </c>
      <c r="G176" s="157" t="s">
        <v>159</v>
      </c>
      <c r="H176" s="158">
        <v>9.5399999999999991</v>
      </c>
      <c r="I176" s="159"/>
      <c r="J176" s="160">
        <f>ROUND(I176*H176,2)</f>
        <v>0</v>
      </c>
      <c r="K176" s="156" t="s">
        <v>127</v>
      </c>
      <c r="L176" s="31"/>
      <c r="M176" s="161" t="s">
        <v>1</v>
      </c>
      <c r="N176" s="162" t="s">
        <v>43</v>
      </c>
      <c r="O176" s="56"/>
      <c r="P176" s="163">
        <f>O176*H176</f>
        <v>0</v>
      </c>
      <c r="Q176" s="163">
        <v>0</v>
      </c>
      <c r="R176" s="163">
        <f>Q176*H176</f>
        <v>0</v>
      </c>
      <c r="S176" s="163">
        <v>2.2000000000000002</v>
      </c>
      <c r="T176" s="164">
        <f>S176*H176</f>
        <v>20.988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65" t="s">
        <v>128</v>
      </c>
      <c r="AT176" s="165" t="s">
        <v>123</v>
      </c>
      <c r="AU176" s="165" t="s">
        <v>85</v>
      </c>
      <c r="AY176" s="15" t="s">
        <v>121</v>
      </c>
      <c r="BE176" s="166">
        <f>IF(N176="základní",J176,0)</f>
        <v>0</v>
      </c>
      <c r="BF176" s="166">
        <f>IF(N176="snížená",J176,0)</f>
        <v>0</v>
      </c>
      <c r="BG176" s="166">
        <f>IF(N176="zákl. přenesená",J176,0)</f>
        <v>0</v>
      </c>
      <c r="BH176" s="166">
        <f>IF(N176="sníž. přenesená",J176,0)</f>
        <v>0</v>
      </c>
      <c r="BI176" s="166">
        <f>IF(N176="nulová",J176,0)</f>
        <v>0</v>
      </c>
      <c r="BJ176" s="15" t="s">
        <v>83</v>
      </c>
      <c r="BK176" s="166">
        <f>ROUND(I176*H176,2)</f>
        <v>0</v>
      </c>
      <c r="BL176" s="15" t="s">
        <v>128</v>
      </c>
      <c r="BM176" s="165" t="s">
        <v>277</v>
      </c>
    </row>
    <row r="177" spans="1:65" s="2" customFormat="1" ht="44.25" customHeight="1">
      <c r="A177" s="30"/>
      <c r="B177" s="153"/>
      <c r="C177" s="154" t="s">
        <v>278</v>
      </c>
      <c r="D177" s="154" t="s">
        <v>123</v>
      </c>
      <c r="E177" s="155" t="s">
        <v>279</v>
      </c>
      <c r="F177" s="156" t="s">
        <v>280</v>
      </c>
      <c r="G177" s="157" t="s">
        <v>177</v>
      </c>
      <c r="H177" s="158">
        <v>271.2</v>
      </c>
      <c r="I177" s="159"/>
      <c r="J177" s="160">
        <f>ROUND(I177*H177,2)</f>
        <v>0</v>
      </c>
      <c r="K177" s="156" t="s">
        <v>127</v>
      </c>
      <c r="L177" s="31"/>
      <c r="M177" s="161" t="s">
        <v>1</v>
      </c>
      <c r="N177" s="162" t="s">
        <v>43</v>
      </c>
      <c r="O177" s="56"/>
      <c r="P177" s="163">
        <f>O177*H177</f>
        <v>0</v>
      </c>
      <c r="Q177" s="163">
        <v>0</v>
      </c>
      <c r="R177" s="163">
        <f>Q177*H177</f>
        <v>0</v>
      </c>
      <c r="S177" s="163">
        <v>0.06</v>
      </c>
      <c r="T177" s="164">
        <f>S177*H177</f>
        <v>16.271999999999998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65" t="s">
        <v>128</v>
      </c>
      <c r="AT177" s="165" t="s">
        <v>123</v>
      </c>
      <c r="AU177" s="165" t="s">
        <v>85</v>
      </c>
      <c r="AY177" s="15" t="s">
        <v>121</v>
      </c>
      <c r="BE177" s="166">
        <f>IF(N177="základní",J177,0)</f>
        <v>0</v>
      </c>
      <c r="BF177" s="166">
        <f>IF(N177="snížená",J177,0)</f>
        <v>0</v>
      </c>
      <c r="BG177" s="166">
        <f>IF(N177="zákl. přenesená",J177,0)</f>
        <v>0</v>
      </c>
      <c r="BH177" s="166">
        <f>IF(N177="sníž. přenesená",J177,0)</f>
        <v>0</v>
      </c>
      <c r="BI177" s="166">
        <f>IF(N177="nulová",J177,0)</f>
        <v>0</v>
      </c>
      <c r="BJ177" s="15" t="s">
        <v>83</v>
      </c>
      <c r="BK177" s="166">
        <f>ROUND(I177*H177,2)</f>
        <v>0</v>
      </c>
      <c r="BL177" s="15" t="s">
        <v>128</v>
      </c>
      <c r="BM177" s="165" t="s">
        <v>281</v>
      </c>
    </row>
    <row r="178" spans="1:65" s="13" customFormat="1" ht="11.25">
      <c r="B178" s="167"/>
      <c r="D178" s="168" t="s">
        <v>161</v>
      </c>
      <c r="E178" s="169" t="s">
        <v>1</v>
      </c>
      <c r="F178" s="170" t="s">
        <v>179</v>
      </c>
      <c r="H178" s="171">
        <v>271.2</v>
      </c>
      <c r="I178" s="172"/>
      <c r="L178" s="167"/>
      <c r="M178" s="173"/>
      <c r="N178" s="174"/>
      <c r="O178" s="174"/>
      <c r="P178" s="174"/>
      <c r="Q178" s="174"/>
      <c r="R178" s="174"/>
      <c r="S178" s="174"/>
      <c r="T178" s="175"/>
      <c r="AT178" s="169" t="s">
        <v>161</v>
      </c>
      <c r="AU178" s="169" t="s">
        <v>85</v>
      </c>
      <c r="AV178" s="13" t="s">
        <v>85</v>
      </c>
      <c r="AW178" s="13" t="s">
        <v>34</v>
      </c>
      <c r="AX178" s="13" t="s">
        <v>83</v>
      </c>
      <c r="AY178" s="169" t="s">
        <v>121</v>
      </c>
    </row>
    <row r="179" spans="1:65" s="2" customFormat="1" ht="44.25" customHeight="1">
      <c r="A179" s="30"/>
      <c r="B179" s="153"/>
      <c r="C179" s="154" t="s">
        <v>282</v>
      </c>
      <c r="D179" s="154" t="s">
        <v>123</v>
      </c>
      <c r="E179" s="155" t="s">
        <v>283</v>
      </c>
      <c r="F179" s="156" t="s">
        <v>284</v>
      </c>
      <c r="G179" s="157" t="s">
        <v>177</v>
      </c>
      <c r="H179" s="158">
        <v>90.4</v>
      </c>
      <c r="I179" s="159"/>
      <c r="J179" s="160">
        <f>ROUND(I179*H179,2)</f>
        <v>0</v>
      </c>
      <c r="K179" s="156" t="s">
        <v>127</v>
      </c>
      <c r="L179" s="31"/>
      <c r="M179" s="161" t="s">
        <v>1</v>
      </c>
      <c r="N179" s="162" t="s">
        <v>43</v>
      </c>
      <c r="O179" s="56"/>
      <c r="P179" s="163">
        <f>O179*H179</f>
        <v>0</v>
      </c>
      <c r="Q179" s="163">
        <v>0</v>
      </c>
      <c r="R179" s="163">
        <f>Q179*H179</f>
        <v>0</v>
      </c>
      <c r="S179" s="163">
        <v>0.35</v>
      </c>
      <c r="T179" s="164">
        <f>S179*H179</f>
        <v>31.64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65" t="s">
        <v>128</v>
      </c>
      <c r="AT179" s="165" t="s">
        <v>123</v>
      </c>
      <c r="AU179" s="165" t="s">
        <v>85</v>
      </c>
      <c r="AY179" s="15" t="s">
        <v>121</v>
      </c>
      <c r="BE179" s="166">
        <f>IF(N179="základní",J179,0)</f>
        <v>0</v>
      </c>
      <c r="BF179" s="166">
        <f>IF(N179="snížená",J179,0)</f>
        <v>0</v>
      </c>
      <c r="BG179" s="166">
        <f>IF(N179="zákl. přenesená",J179,0)</f>
        <v>0</v>
      </c>
      <c r="BH179" s="166">
        <f>IF(N179="sníž. přenesená",J179,0)</f>
        <v>0</v>
      </c>
      <c r="BI179" s="166">
        <f>IF(N179="nulová",J179,0)</f>
        <v>0</v>
      </c>
      <c r="BJ179" s="15" t="s">
        <v>83</v>
      </c>
      <c r="BK179" s="166">
        <f>ROUND(I179*H179,2)</f>
        <v>0</v>
      </c>
      <c r="BL179" s="15" t="s">
        <v>128</v>
      </c>
      <c r="BM179" s="165" t="s">
        <v>285</v>
      </c>
    </row>
    <row r="180" spans="1:65" s="13" customFormat="1" ht="11.25">
      <c r="B180" s="167"/>
      <c r="D180" s="168" t="s">
        <v>161</v>
      </c>
      <c r="E180" s="169" t="s">
        <v>1</v>
      </c>
      <c r="F180" s="170" t="s">
        <v>286</v>
      </c>
      <c r="H180" s="171">
        <v>90.4</v>
      </c>
      <c r="I180" s="172"/>
      <c r="L180" s="167"/>
      <c r="M180" s="173"/>
      <c r="N180" s="174"/>
      <c r="O180" s="174"/>
      <c r="P180" s="174"/>
      <c r="Q180" s="174"/>
      <c r="R180" s="174"/>
      <c r="S180" s="174"/>
      <c r="T180" s="175"/>
      <c r="AT180" s="169" t="s">
        <v>161</v>
      </c>
      <c r="AU180" s="169" t="s">
        <v>85</v>
      </c>
      <c r="AV180" s="13" t="s">
        <v>85</v>
      </c>
      <c r="AW180" s="13" t="s">
        <v>34</v>
      </c>
      <c r="AX180" s="13" t="s">
        <v>83</v>
      </c>
      <c r="AY180" s="169" t="s">
        <v>121</v>
      </c>
    </row>
    <row r="181" spans="1:65" s="12" customFormat="1" ht="22.9" customHeight="1">
      <c r="B181" s="140"/>
      <c r="D181" s="141" t="s">
        <v>77</v>
      </c>
      <c r="E181" s="151" t="s">
        <v>287</v>
      </c>
      <c r="F181" s="151" t="s">
        <v>288</v>
      </c>
      <c r="I181" s="143"/>
      <c r="J181" s="152">
        <f>BK181</f>
        <v>0</v>
      </c>
      <c r="L181" s="140"/>
      <c r="M181" s="145"/>
      <c r="N181" s="146"/>
      <c r="O181" s="146"/>
      <c r="P181" s="147">
        <f>SUM(P182:P185)</f>
        <v>0</v>
      </c>
      <c r="Q181" s="146"/>
      <c r="R181" s="147">
        <f>SUM(R182:R185)</f>
        <v>0</v>
      </c>
      <c r="S181" s="146"/>
      <c r="T181" s="148">
        <f>SUM(T182:T185)</f>
        <v>0</v>
      </c>
      <c r="AR181" s="141" t="s">
        <v>83</v>
      </c>
      <c r="AT181" s="149" t="s">
        <v>77</v>
      </c>
      <c r="AU181" s="149" t="s">
        <v>83</v>
      </c>
      <c r="AY181" s="141" t="s">
        <v>121</v>
      </c>
      <c r="BK181" s="150">
        <f>SUM(BK182:BK185)</f>
        <v>0</v>
      </c>
    </row>
    <row r="182" spans="1:65" s="2" customFormat="1" ht="21.75" customHeight="1">
      <c r="A182" s="30"/>
      <c r="B182" s="153"/>
      <c r="C182" s="154" t="s">
        <v>289</v>
      </c>
      <c r="D182" s="154" t="s">
        <v>123</v>
      </c>
      <c r="E182" s="155" t="s">
        <v>290</v>
      </c>
      <c r="F182" s="156" t="s">
        <v>291</v>
      </c>
      <c r="G182" s="157" t="s">
        <v>171</v>
      </c>
      <c r="H182" s="158">
        <v>115.348</v>
      </c>
      <c r="I182" s="159"/>
      <c r="J182" s="160">
        <f>ROUND(I182*H182,2)</f>
        <v>0</v>
      </c>
      <c r="K182" s="156" t="s">
        <v>127</v>
      </c>
      <c r="L182" s="31"/>
      <c r="M182" s="161" t="s">
        <v>1</v>
      </c>
      <c r="N182" s="162" t="s">
        <v>43</v>
      </c>
      <c r="O182" s="56"/>
      <c r="P182" s="163">
        <f>O182*H182</f>
        <v>0</v>
      </c>
      <c r="Q182" s="163">
        <v>0</v>
      </c>
      <c r="R182" s="163">
        <f>Q182*H182</f>
        <v>0</v>
      </c>
      <c r="S182" s="163">
        <v>0</v>
      </c>
      <c r="T182" s="164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65" t="s">
        <v>128</v>
      </c>
      <c r="AT182" s="165" t="s">
        <v>123</v>
      </c>
      <c r="AU182" s="165" t="s">
        <v>85</v>
      </c>
      <c r="AY182" s="15" t="s">
        <v>121</v>
      </c>
      <c r="BE182" s="166">
        <f>IF(N182="základní",J182,0)</f>
        <v>0</v>
      </c>
      <c r="BF182" s="166">
        <f>IF(N182="snížená",J182,0)</f>
        <v>0</v>
      </c>
      <c r="BG182" s="166">
        <f>IF(N182="zákl. přenesená",J182,0)</f>
        <v>0</v>
      </c>
      <c r="BH182" s="166">
        <f>IF(N182="sníž. přenesená",J182,0)</f>
        <v>0</v>
      </c>
      <c r="BI182" s="166">
        <f>IF(N182="nulová",J182,0)</f>
        <v>0</v>
      </c>
      <c r="BJ182" s="15" t="s">
        <v>83</v>
      </c>
      <c r="BK182" s="166">
        <f>ROUND(I182*H182,2)</f>
        <v>0</v>
      </c>
      <c r="BL182" s="15" t="s">
        <v>128</v>
      </c>
      <c r="BM182" s="165" t="s">
        <v>292</v>
      </c>
    </row>
    <row r="183" spans="1:65" s="2" customFormat="1" ht="33" customHeight="1">
      <c r="A183" s="30"/>
      <c r="B183" s="153"/>
      <c r="C183" s="154" t="s">
        <v>293</v>
      </c>
      <c r="D183" s="154" t="s">
        <v>123</v>
      </c>
      <c r="E183" s="155" t="s">
        <v>294</v>
      </c>
      <c r="F183" s="156" t="s">
        <v>295</v>
      </c>
      <c r="G183" s="157" t="s">
        <v>171</v>
      </c>
      <c r="H183" s="158">
        <v>2306.96</v>
      </c>
      <c r="I183" s="159"/>
      <c r="J183" s="160">
        <f>ROUND(I183*H183,2)</f>
        <v>0</v>
      </c>
      <c r="K183" s="156" t="s">
        <v>127</v>
      </c>
      <c r="L183" s="31"/>
      <c r="M183" s="161" t="s">
        <v>1</v>
      </c>
      <c r="N183" s="162" t="s">
        <v>43</v>
      </c>
      <c r="O183" s="56"/>
      <c r="P183" s="163">
        <f>O183*H183</f>
        <v>0</v>
      </c>
      <c r="Q183" s="163">
        <v>0</v>
      </c>
      <c r="R183" s="163">
        <f>Q183*H183</f>
        <v>0</v>
      </c>
      <c r="S183" s="163">
        <v>0</v>
      </c>
      <c r="T183" s="164">
        <f>S183*H183</f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65" t="s">
        <v>128</v>
      </c>
      <c r="AT183" s="165" t="s">
        <v>123</v>
      </c>
      <c r="AU183" s="165" t="s">
        <v>85</v>
      </c>
      <c r="AY183" s="15" t="s">
        <v>121</v>
      </c>
      <c r="BE183" s="166">
        <f>IF(N183="základní",J183,0)</f>
        <v>0</v>
      </c>
      <c r="BF183" s="166">
        <f>IF(N183="snížená",J183,0)</f>
        <v>0</v>
      </c>
      <c r="BG183" s="166">
        <f>IF(N183="zákl. přenesená",J183,0)</f>
        <v>0</v>
      </c>
      <c r="BH183" s="166">
        <f>IF(N183="sníž. přenesená",J183,0)</f>
        <v>0</v>
      </c>
      <c r="BI183" s="166">
        <f>IF(N183="nulová",J183,0)</f>
        <v>0</v>
      </c>
      <c r="BJ183" s="15" t="s">
        <v>83</v>
      </c>
      <c r="BK183" s="166">
        <f>ROUND(I183*H183,2)</f>
        <v>0</v>
      </c>
      <c r="BL183" s="15" t="s">
        <v>128</v>
      </c>
      <c r="BM183" s="165" t="s">
        <v>296</v>
      </c>
    </row>
    <row r="184" spans="1:65" s="13" customFormat="1" ht="11.25">
      <c r="B184" s="167"/>
      <c r="D184" s="168" t="s">
        <v>161</v>
      </c>
      <c r="F184" s="170" t="s">
        <v>297</v>
      </c>
      <c r="H184" s="171">
        <v>2306.96</v>
      </c>
      <c r="I184" s="172"/>
      <c r="L184" s="167"/>
      <c r="M184" s="173"/>
      <c r="N184" s="174"/>
      <c r="O184" s="174"/>
      <c r="P184" s="174"/>
      <c r="Q184" s="174"/>
      <c r="R184" s="174"/>
      <c r="S184" s="174"/>
      <c r="T184" s="175"/>
      <c r="AT184" s="169" t="s">
        <v>161</v>
      </c>
      <c r="AU184" s="169" t="s">
        <v>85</v>
      </c>
      <c r="AV184" s="13" t="s">
        <v>85</v>
      </c>
      <c r="AW184" s="13" t="s">
        <v>3</v>
      </c>
      <c r="AX184" s="13" t="s">
        <v>83</v>
      </c>
      <c r="AY184" s="169" t="s">
        <v>121</v>
      </c>
    </row>
    <row r="185" spans="1:65" s="2" customFormat="1" ht="33" customHeight="1">
      <c r="A185" s="30"/>
      <c r="B185" s="153"/>
      <c r="C185" s="154" t="s">
        <v>298</v>
      </c>
      <c r="D185" s="154" t="s">
        <v>123</v>
      </c>
      <c r="E185" s="155" t="s">
        <v>299</v>
      </c>
      <c r="F185" s="156" t="s">
        <v>300</v>
      </c>
      <c r="G185" s="157" t="s">
        <v>171</v>
      </c>
      <c r="H185" s="158">
        <v>9.5399999999999991</v>
      </c>
      <c r="I185" s="159"/>
      <c r="J185" s="160">
        <f>ROUND(I185*H185,2)</f>
        <v>0</v>
      </c>
      <c r="K185" s="156" t="s">
        <v>127</v>
      </c>
      <c r="L185" s="31"/>
      <c r="M185" s="161" t="s">
        <v>1</v>
      </c>
      <c r="N185" s="162" t="s">
        <v>43</v>
      </c>
      <c r="O185" s="56"/>
      <c r="P185" s="163">
        <f>O185*H185</f>
        <v>0</v>
      </c>
      <c r="Q185" s="163">
        <v>0</v>
      </c>
      <c r="R185" s="163">
        <f>Q185*H185</f>
        <v>0</v>
      </c>
      <c r="S185" s="163">
        <v>0</v>
      </c>
      <c r="T185" s="164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65" t="s">
        <v>128</v>
      </c>
      <c r="AT185" s="165" t="s">
        <v>123</v>
      </c>
      <c r="AU185" s="165" t="s">
        <v>85</v>
      </c>
      <c r="AY185" s="15" t="s">
        <v>121</v>
      </c>
      <c r="BE185" s="166">
        <f>IF(N185="základní",J185,0)</f>
        <v>0</v>
      </c>
      <c r="BF185" s="166">
        <f>IF(N185="snížená",J185,0)</f>
        <v>0</v>
      </c>
      <c r="BG185" s="166">
        <f>IF(N185="zákl. přenesená",J185,0)</f>
        <v>0</v>
      </c>
      <c r="BH185" s="166">
        <f>IF(N185="sníž. přenesená",J185,0)</f>
        <v>0</v>
      </c>
      <c r="BI185" s="166">
        <f>IF(N185="nulová",J185,0)</f>
        <v>0</v>
      </c>
      <c r="BJ185" s="15" t="s">
        <v>83</v>
      </c>
      <c r="BK185" s="166">
        <f>ROUND(I185*H185,2)</f>
        <v>0</v>
      </c>
      <c r="BL185" s="15" t="s">
        <v>128</v>
      </c>
      <c r="BM185" s="165" t="s">
        <v>301</v>
      </c>
    </row>
    <row r="186" spans="1:65" s="12" customFormat="1" ht="22.9" customHeight="1">
      <c r="B186" s="140"/>
      <c r="D186" s="141" t="s">
        <v>77</v>
      </c>
      <c r="E186" s="151" t="s">
        <v>302</v>
      </c>
      <c r="F186" s="151" t="s">
        <v>303</v>
      </c>
      <c r="I186" s="143"/>
      <c r="J186" s="152">
        <f>BK186</f>
        <v>0</v>
      </c>
      <c r="L186" s="140"/>
      <c r="M186" s="145"/>
      <c r="N186" s="146"/>
      <c r="O186" s="146"/>
      <c r="P186" s="147">
        <f>P187</f>
        <v>0</v>
      </c>
      <c r="Q186" s="146"/>
      <c r="R186" s="147">
        <f>R187</f>
        <v>0</v>
      </c>
      <c r="S186" s="146"/>
      <c r="T186" s="148">
        <f>T187</f>
        <v>0</v>
      </c>
      <c r="AR186" s="141" t="s">
        <v>83</v>
      </c>
      <c r="AT186" s="149" t="s">
        <v>77</v>
      </c>
      <c r="AU186" s="149" t="s">
        <v>83</v>
      </c>
      <c r="AY186" s="141" t="s">
        <v>121</v>
      </c>
      <c r="BK186" s="150">
        <f>BK187</f>
        <v>0</v>
      </c>
    </row>
    <row r="187" spans="1:65" s="2" customFormat="1" ht="44.25" customHeight="1">
      <c r="A187" s="30"/>
      <c r="B187" s="153"/>
      <c r="C187" s="154" t="s">
        <v>304</v>
      </c>
      <c r="D187" s="154" t="s">
        <v>123</v>
      </c>
      <c r="E187" s="155" t="s">
        <v>305</v>
      </c>
      <c r="F187" s="156" t="s">
        <v>306</v>
      </c>
      <c r="G187" s="157" t="s">
        <v>171</v>
      </c>
      <c r="H187" s="158">
        <v>241.63</v>
      </c>
      <c r="I187" s="159"/>
      <c r="J187" s="160">
        <f>ROUND(I187*H187,2)</f>
        <v>0</v>
      </c>
      <c r="K187" s="156" t="s">
        <v>127</v>
      </c>
      <c r="L187" s="31"/>
      <c r="M187" s="161" t="s">
        <v>1</v>
      </c>
      <c r="N187" s="162" t="s">
        <v>43</v>
      </c>
      <c r="O187" s="56"/>
      <c r="P187" s="163">
        <f>O187*H187</f>
        <v>0</v>
      </c>
      <c r="Q187" s="163">
        <v>0</v>
      </c>
      <c r="R187" s="163">
        <f>Q187*H187</f>
        <v>0</v>
      </c>
      <c r="S187" s="163">
        <v>0</v>
      </c>
      <c r="T187" s="164">
        <f>S187*H187</f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65" t="s">
        <v>128</v>
      </c>
      <c r="AT187" s="165" t="s">
        <v>123</v>
      </c>
      <c r="AU187" s="165" t="s">
        <v>85</v>
      </c>
      <c r="AY187" s="15" t="s">
        <v>121</v>
      </c>
      <c r="BE187" s="166">
        <f>IF(N187="základní",J187,0)</f>
        <v>0</v>
      </c>
      <c r="BF187" s="166">
        <f>IF(N187="snížená",J187,0)</f>
        <v>0</v>
      </c>
      <c r="BG187" s="166">
        <f>IF(N187="zákl. přenesená",J187,0)</f>
        <v>0</v>
      </c>
      <c r="BH187" s="166">
        <f>IF(N187="sníž. přenesená",J187,0)</f>
        <v>0</v>
      </c>
      <c r="BI187" s="166">
        <f>IF(N187="nulová",J187,0)</f>
        <v>0</v>
      </c>
      <c r="BJ187" s="15" t="s">
        <v>83</v>
      </c>
      <c r="BK187" s="166">
        <f>ROUND(I187*H187,2)</f>
        <v>0</v>
      </c>
      <c r="BL187" s="15" t="s">
        <v>128</v>
      </c>
      <c r="BM187" s="165" t="s">
        <v>307</v>
      </c>
    </row>
    <row r="188" spans="1:65" s="12" customFormat="1" ht="25.9" customHeight="1">
      <c r="B188" s="140"/>
      <c r="D188" s="141" t="s">
        <v>77</v>
      </c>
      <c r="E188" s="142" t="s">
        <v>308</v>
      </c>
      <c r="F188" s="142" t="s">
        <v>309</v>
      </c>
      <c r="I188" s="143"/>
      <c r="J188" s="144">
        <f>BK188</f>
        <v>0</v>
      </c>
      <c r="L188" s="140"/>
      <c r="M188" s="145"/>
      <c r="N188" s="146"/>
      <c r="O188" s="146"/>
      <c r="P188" s="147">
        <f>P189</f>
        <v>0</v>
      </c>
      <c r="Q188" s="146"/>
      <c r="R188" s="147">
        <f>R189</f>
        <v>4.5092880000000002E-2</v>
      </c>
      <c r="S188" s="146"/>
      <c r="T188" s="148">
        <f>T189</f>
        <v>0</v>
      </c>
      <c r="AR188" s="141" t="s">
        <v>85</v>
      </c>
      <c r="AT188" s="149" t="s">
        <v>77</v>
      </c>
      <c r="AU188" s="149" t="s">
        <v>78</v>
      </c>
      <c r="AY188" s="141" t="s">
        <v>121</v>
      </c>
      <c r="BK188" s="150">
        <f>BK189</f>
        <v>0</v>
      </c>
    </row>
    <row r="189" spans="1:65" s="12" customFormat="1" ht="22.9" customHeight="1">
      <c r="B189" s="140"/>
      <c r="D189" s="141" t="s">
        <v>77</v>
      </c>
      <c r="E189" s="151" t="s">
        <v>310</v>
      </c>
      <c r="F189" s="151" t="s">
        <v>311</v>
      </c>
      <c r="I189" s="143"/>
      <c r="J189" s="152">
        <f>BK189</f>
        <v>0</v>
      </c>
      <c r="L189" s="140"/>
      <c r="M189" s="145"/>
      <c r="N189" s="146"/>
      <c r="O189" s="146"/>
      <c r="P189" s="147">
        <f>SUM(P190:P192)</f>
        <v>0</v>
      </c>
      <c r="Q189" s="146"/>
      <c r="R189" s="147">
        <f>SUM(R190:R192)</f>
        <v>4.5092880000000002E-2</v>
      </c>
      <c r="S189" s="146"/>
      <c r="T189" s="148">
        <f>SUM(T190:T192)</f>
        <v>0</v>
      </c>
      <c r="AR189" s="141" t="s">
        <v>85</v>
      </c>
      <c r="AT189" s="149" t="s">
        <v>77</v>
      </c>
      <c r="AU189" s="149" t="s">
        <v>83</v>
      </c>
      <c r="AY189" s="141" t="s">
        <v>121</v>
      </c>
      <c r="BK189" s="150">
        <f>SUM(BK190:BK192)</f>
        <v>0</v>
      </c>
    </row>
    <row r="190" spans="1:65" s="2" customFormat="1" ht="21.75" customHeight="1">
      <c r="A190" s="30"/>
      <c r="B190" s="153"/>
      <c r="C190" s="154" t="s">
        <v>312</v>
      </c>
      <c r="D190" s="154" t="s">
        <v>123</v>
      </c>
      <c r="E190" s="155" t="s">
        <v>313</v>
      </c>
      <c r="F190" s="156" t="s">
        <v>314</v>
      </c>
      <c r="G190" s="157" t="s">
        <v>126</v>
      </c>
      <c r="H190" s="158">
        <v>98.028000000000006</v>
      </c>
      <c r="I190" s="159"/>
      <c r="J190" s="160">
        <f>ROUND(I190*H190,2)</f>
        <v>0</v>
      </c>
      <c r="K190" s="156" t="s">
        <v>127</v>
      </c>
      <c r="L190" s="31"/>
      <c r="M190" s="161" t="s">
        <v>1</v>
      </c>
      <c r="N190" s="162" t="s">
        <v>43</v>
      </c>
      <c r="O190" s="56"/>
      <c r="P190" s="163">
        <f>O190*H190</f>
        <v>0</v>
      </c>
      <c r="Q190" s="163">
        <v>1.7000000000000001E-4</v>
      </c>
      <c r="R190" s="163">
        <f>Q190*H190</f>
        <v>1.6664760000000001E-2</v>
      </c>
      <c r="S190" s="163">
        <v>0</v>
      </c>
      <c r="T190" s="164">
        <f>S190*H190</f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65" t="s">
        <v>192</v>
      </c>
      <c r="AT190" s="165" t="s">
        <v>123</v>
      </c>
      <c r="AU190" s="165" t="s">
        <v>85</v>
      </c>
      <c r="AY190" s="15" t="s">
        <v>121</v>
      </c>
      <c r="BE190" s="166">
        <f>IF(N190="základní",J190,0)</f>
        <v>0</v>
      </c>
      <c r="BF190" s="166">
        <f>IF(N190="snížená",J190,0)</f>
        <v>0</v>
      </c>
      <c r="BG190" s="166">
        <f>IF(N190="zákl. přenesená",J190,0)</f>
        <v>0</v>
      </c>
      <c r="BH190" s="166">
        <f>IF(N190="sníž. přenesená",J190,0)</f>
        <v>0</v>
      </c>
      <c r="BI190" s="166">
        <f>IF(N190="nulová",J190,0)</f>
        <v>0</v>
      </c>
      <c r="BJ190" s="15" t="s">
        <v>83</v>
      </c>
      <c r="BK190" s="166">
        <f>ROUND(I190*H190,2)</f>
        <v>0</v>
      </c>
      <c r="BL190" s="15" t="s">
        <v>192</v>
      </c>
      <c r="BM190" s="165" t="s">
        <v>315</v>
      </c>
    </row>
    <row r="191" spans="1:65" s="13" customFormat="1" ht="11.25">
      <c r="B191" s="167"/>
      <c r="D191" s="168" t="s">
        <v>161</v>
      </c>
      <c r="E191" s="169" t="s">
        <v>1</v>
      </c>
      <c r="F191" s="170" t="s">
        <v>316</v>
      </c>
      <c r="H191" s="171">
        <v>98.028000000000006</v>
      </c>
      <c r="I191" s="172"/>
      <c r="L191" s="167"/>
      <c r="M191" s="173"/>
      <c r="N191" s="174"/>
      <c r="O191" s="174"/>
      <c r="P191" s="174"/>
      <c r="Q191" s="174"/>
      <c r="R191" s="174"/>
      <c r="S191" s="174"/>
      <c r="T191" s="175"/>
      <c r="AT191" s="169" t="s">
        <v>161</v>
      </c>
      <c r="AU191" s="169" t="s">
        <v>85</v>
      </c>
      <c r="AV191" s="13" t="s">
        <v>85</v>
      </c>
      <c r="AW191" s="13" t="s">
        <v>34</v>
      </c>
      <c r="AX191" s="13" t="s">
        <v>83</v>
      </c>
      <c r="AY191" s="169" t="s">
        <v>121</v>
      </c>
    </row>
    <row r="192" spans="1:65" s="2" customFormat="1" ht="21.75" customHeight="1">
      <c r="A192" s="30"/>
      <c r="B192" s="153"/>
      <c r="C192" s="154" t="s">
        <v>317</v>
      </c>
      <c r="D192" s="154" t="s">
        <v>123</v>
      </c>
      <c r="E192" s="155" t="s">
        <v>318</v>
      </c>
      <c r="F192" s="156" t="s">
        <v>319</v>
      </c>
      <c r="G192" s="157" t="s">
        <v>126</v>
      </c>
      <c r="H192" s="158">
        <v>98.028000000000006</v>
      </c>
      <c r="I192" s="159"/>
      <c r="J192" s="160">
        <f>ROUND(I192*H192,2)</f>
        <v>0</v>
      </c>
      <c r="K192" s="156" t="s">
        <v>127</v>
      </c>
      <c r="L192" s="31"/>
      <c r="M192" s="161" t="s">
        <v>1</v>
      </c>
      <c r="N192" s="162" t="s">
        <v>43</v>
      </c>
      <c r="O192" s="56"/>
      <c r="P192" s="163">
        <f>O192*H192</f>
        <v>0</v>
      </c>
      <c r="Q192" s="163">
        <v>2.9E-4</v>
      </c>
      <c r="R192" s="163">
        <f>Q192*H192</f>
        <v>2.8428120000000001E-2</v>
      </c>
      <c r="S192" s="163">
        <v>0</v>
      </c>
      <c r="T192" s="164">
        <f>S192*H192</f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65" t="s">
        <v>192</v>
      </c>
      <c r="AT192" s="165" t="s">
        <v>123</v>
      </c>
      <c r="AU192" s="165" t="s">
        <v>85</v>
      </c>
      <c r="AY192" s="15" t="s">
        <v>121</v>
      </c>
      <c r="BE192" s="166">
        <f>IF(N192="základní",J192,0)</f>
        <v>0</v>
      </c>
      <c r="BF192" s="166">
        <f>IF(N192="snížená",J192,0)</f>
        <v>0</v>
      </c>
      <c r="BG192" s="166">
        <f>IF(N192="zákl. přenesená",J192,0)</f>
        <v>0</v>
      </c>
      <c r="BH192" s="166">
        <f>IF(N192="sníž. přenesená",J192,0)</f>
        <v>0</v>
      </c>
      <c r="BI192" s="166">
        <f>IF(N192="nulová",J192,0)</f>
        <v>0</v>
      </c>
      <c r="BJ192" s="15" t="s">
        <v>83</v>
      </c>
      <c r="BK192" s="166">
        <f>ROUND(I192*H192,2)</f>
        <v>0</v>
      </c>
      <c r="BL192" s="15" t="s">
        <v>192</v>
      </c>
      <c r="BM192" s="165" t="s">
        <v>320</v>
      </c>
    </row>
    <row r="193" spans="1:65" s="12" customFormat="1" ht="25.9" customHeight="1">
      <c r="B193" s="140"/>
      <c r="D193" s="141" t="s">
        <v>77</v>
      </c>
      <c r="E193" s="142" t="s">
        <v>321</v>
      </c>
      <c r="F193" s="142" t="s">
        <v>322</v>
      </c>
      <c r="I193" s="143"/>
      <c r="J193" s="144">
        <f>BK193</f>
        <v>0</v>
      </c>
      <c r="L193" s="140"/>
      <c r="M193" s="145"/>
      <c r="N193" s="146"/>
      <c r="O193" s="146"/>
      <c r="P193" s="147">
        <f>P194+P196+P199</f>
        <v>0</v>
      </c>
      <c r="Q193" s="146"/>
      <c r="R193" s="147">
        <f>R194+R196+R199</f>
        <v>0</v>
      </c>
      <c r="S193" s="146"/>
      <c r="T193" s="148">
        <f>T194+T196+T199</f>
        <v>0</v>
      </c>
      <c r="AR193" s="141" t="s">
        <v>140</v>
      </c>
      <c r="AT193" s="149" t="s">
        <v>77</v>
      </c>
      <c r="AU193" s="149" t="s">
        <v>78</v>
      </c>
      <c r="AY193" s="141" t="s">
        <v>121</v>
      </c>
      <c r="BK193" s="150">
        <f>BK194+BK196+BK199</f>
        <v>0</v>
      </c>
    </row>
    <row r="194" spans="1:65" s="12" customFormat="1" ht="22.9" customHeight="1">
      <c r="B194" s="140"/>
      <c r="D194" s="141" t="s">
        <v>77</v>
      </c>
      <c r="E194" s="151" t="s">
        <v>323</v>
      </c>
      <c r="F194" s="151" t="s">
        <v>324</v>
      </c>
      <c r="I194" s="143"/>
      <c r="J194" s="152">
        <f>BK194</f>
        <v>0</v>
      </c>
      <c r="L194" s="140"/>
      <c r="M194" s="145"/>
      <c r="N194" s="146"/>
      <c r="O194" s="146"/>
      <c r="P194" s="147">
        <f>P195</f>
        <v>0</v>
      </c>
      <c r="Q194" s="146"/>
      <c r="R194" s="147">
        <f>R195</f>
        <v>0</v>
      </c>
      <c r="S194" s="146"/>
      <c r="T194" s="148">
        <f>T195</f>
        <v>0</v>
      </c>
      <c r="AR194" s="141" t="s">
        <v>140</v>
      </c>
      <c r="AT194" s="149" t="s">
        <v>77</v>
      </c>
      <c r="AU194" s="149" t="s">
        <v>83</v>
      </c>
      <c r="AY194" s="141" t="s">
        <v>121</v>
      </c>
      <c r="BK194" s="150">
        <f>BK195</f>
        <v>0</v>
      </c>
    </row>
    <row r="195" spans="1:65" s="2" customFormat="1" ht="16.5" customHeight="1">
      <c r="A195" s="30"/>
      <c r="B195" s="153"/>
      <c r="C195" s="154" t="s">
        <v>325</v>
      </c>
      <c r="D195" s="154" t="s">
        <v>123</v>
      </c>
      <c r="E195" s="155" t="s">
        <v>326</v>
      </c>
      <c r="F195" s="156" t="s">
        <v>327</v>
      </c>
      <c r="G195" s="157" t="s">
        <v>206</v>
      </c>
      <c r="H195" s="158">
        <v>1</v>
      </c>
      <c r="I195" s="159"/>
      <c r="J195" s="160">
        <f>ROUND(I195*H195,2)</f>
        <v>0</v>
      </c>
      <c r="K195" s="156" t="s">
        <v>127</v>
      </c>
      <c r="L195" s="31"/>
      <c r="M195" s="161" t="s">
        <v>1</v>
      </c>
      <c r="N195" s="162" t="s">
        <v>43</v>
      </c>
      <c r="O195" s="56"/>
      <c r="P195" s="163">
        <f>O195*H195</f>
        <v>0</v>
      </c>
      <c r="Q195" s="163">
        <v>0</v>
      </c>
      <c r="R195" s="163">
        <f>Q195*H195</f>
        <v>0</v>
      </c>
      <c r="S195" s="163">
        <v>0</v>
      </c>
      <c r="T195" s="164">
        <f>S195*H195</f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65" t="s">
        <v>328</v>
      </c>
      <c r="AT195" s="165" t="s">
        <v>123</v>
      </c>
      <c r="AU195" s="165" t="s">
        <v>85</v>
      </c>
      <c r="AY195" s="15" t="s">
        <v>121</v>
      </c>
      <c r="BE195" s="166">
        <f>IF(N195="základní",J195,0)</f>
        <v>0</v>
      </c>
      <c r="BF195" s="166">
        <f>IF(N195="snížená",J195,0)</f>
        <v>0</v>
      </c>
      <c r="BG195" s="166">
        <f>IF(N195="zákl. přenesená",J195,0)</f>
        <v>0</v>
      </c>
      <c r="BH195" s="166">
        <f>IF(N195="sníž. přenesená",J195,0)</f>
        <v>0</v>
      </c>
      <c r="BI195" s="166">
        <f>IF(N195="nulová",J195,0)</f>
        <v>0</v>
      </c>
      <c r="BJ195" s="15" t="s">
        <v>83</v>
      </c>
      <c r="BK195" s="166">
        <f>ROUND(I195*H195,2)</f>
        <v>0</v>
      </c>
      <c r="BL195" s="15" t="s">
        <v>328</v>
      </c>
      <c r="BM195" s="165" t="s">
        <v>329</v>
      </c>
    </row>
    <row r="196" spans="1:65" s="12" customFormat="1" ht="22.9" customHeight="1">
      <c r="B196" s="140"/>
      <c r="D196" s="141" t="s">
        <v>77</v>
      </c>
      <c r="E196" s="151" t="s">
        <v>330</v>
      </c>
      <c r="F196" s="151" t="s">
        <v>331</v>
      </c>
      <c r="I196" s="143"/>
      <c r="J196" s="152">
        <f>BK196</f>
        <v>0</v>
      </c>
      <c r="L196" s="140"/>
      <c r="M196" s="145"/>
      <c r="N196" s="146"/>
      <c r="O196" s="146"/>
      <c r="P196" s="147">
        <f>SUM(P197:P198)</f>
        <v>0</v>
      </c>
      <c r="Q196" s="146"/>
      <c r="R196" s="147">
        <f>SUM(R197:R198)</f>
        <v>0</v>
      </c>
      <c r="S196" s="146"/>
      <c r="T196" s="148">
        <f>SUM(T197:T198)</f>
        <v>0</v>
      </c>
      <c r="AR196" s="141" t="s">
        <v>140</v>
      </c>
      <c r="AT196" s="149" t="s">
        <v>77</v>
      </c>
      <c r="AU196" s="149" t="s">
        <v>83</v>
      </c>
      <c r="AY196" s="141" t="s">
        <v>121</v>
      </c>
      <c r="BK196" s="150">
        <f>SUM(BK197:BK198)</f>
        <v>0</v>
      </c>
    </row>
    <row r="197" spans="1:65" s="2" customFormat="1" ht="16.5" customHeight="1">
      <c r="A197" s="30"/>
      <c r="B197" s="153"/>
      <c r="C197" s="154" t="s">
        <v>332</v>
      </c>
      <c r="D197" s="154" t="s">
        <v>123</v>
      </c>
      <c r="E197" s="155" t="s">
        <v>333</v>
      </c>
      <c r="F197" s="156" t="s">
        <v>331</v>
      </c>
      <c r="G197" s="157" t="s">
        <v>206</v>
      </c>
      <c r="H197" s="158">
        <v>1</v>
      </c>
      <c r="I197" s="159"/>
      <c r="J197" s="160">
        <f>ROUND(I197*H197,2)</f>
        <v>0</v>
      </c>
      <c r="K197" s="156" t="s">
        <v>127</v>
      </c>
      <c r="L197" s="31"/>
      <c r="M197" s="161" t="s">
        <v>1</v>
      </c>
      <c r="N197" s="162" t="s">
        <v>43</v>
      </c>
      <c r="O197" s="56"/>
      <c r="P197" s="163">
        <f>O197*H197</f>
        <v>0</v>
      </c>
      <c r="Q197" s="163">
        <v>0</v>
      </c>
      <c r="R197" s="163">
        <f>Q197*H197</f>
        <v>0</v>
      </c>
      <c r="S197" s="163">
        <v>0</v>
      </c>
      <c r="T197" s="164">
        <f>S197*H197</f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165" t="s">
        <v>328</v>
      </c>
      <c r="AT197" s="165" t="s">
        <v>123</v>
      </c>
      <c r="AU197" s="165" t="s">
        <v>85</v>
      </c>
      <c r="AY197" s="15" t="s">
        <v>121</v>
      </c>
      <c r="BE197" s="166">
        <f>IF(N197="základní",J197,0)</f>
        <v>0</v>
      </c>
      <c r="BF197" s="166">
        <f>IF(N197="snížená",J197,0)</f>
        <v>0</v>
      </c>
      <c r="BG197" s="166">
        <f>IF(N197="zákl. přenesená",J197,0)</f>
        <v>0</v>
      </c>
      <c r="BH197" s="166">
        <f>IF(N197="sníž. přenesená",J197,0)</f>
        <v>0</v>
      </c>
      <c r="BI197" s="166">
        <f>IF(N197="nulová",J197,0)</f>
        <v>0</v>
      </c>
      <c r="BJ197" s="15" t="s">
        <v>83</v>
      </c>
      <c r="BK197" s="166">
        <f>ROUND(I197*H197,2)</f>
        <v>0</v>
      </c>
      <c r="BL197" s="15" t="s">
        <v>328</v>
      </c>
      <c r="BM197" s="165" t="s">
        <v>334</v>
      </c>
    </row>
    <row r="198" spans="1:65" s="2" customFormat="1" ht="16.5" customHeight="1">
      <c r="A198" s="30"/>
      <c r="B198" s="153"/>
      <c r="C198" s="154" t="s">
        <v>335</v>
      </c>
      <c r="D198" s="154" t="s">
        <v>123</v>
      </c>
      <c r="E198" s="155" t="s">
        <v>336</v>
      </c>
      <c r="F198" s="156" t="s">
        <v>337</v>
      </c>
      <c r="G198" s="157" t="s">
        <v>206</v>
      </c>
      <c r="H198" s="158">
        <v>1</v>
      </c>
      <c r="I198" s="159"/>
      <c r="J198" s="160">
        <f>ROUND(I198*H198,2)</f>
        <v>0</v>
      </c>
      <c r="K198" s="156" t="s">
        <v>127</v>
      </c>
      <c r="L198" s="31"/>
      <c r="M198" s="161" t="s">
        <v>1</v>
      </c>
      <c r="N198" s="162" t="s">
        <v>43</v>
      </c>
      <c r="O198" s="56"/>
      <c r="P198" s="163">
        <f>O198*H198</f>
        <v>0</v>
      </c>
      <c r="Q198" s="163">
        <v>0</v>
      </c>
      <c r="R198" s="163">
        <f>Q198*H198</f>
        <v>0</v>
      </c>
      <c r="S198" s="163">
        <v>0</v>
      </c>
      <c r="T198" s="164">
        <f>S198*H198</f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65" t="s">
        <v>328</v>
      </c>
      <c r="AT198" s="165" t="s">
        <v>123</v>
      </c>
      <c r="AU198" s="165" t="s">
        <v>85</v>
      </c>
      <c r="AY198" s="15" t="s">
        <v>121</v>
      </c>
      <c r="BE198" s="166">
        <f>IF(N198="základní",J198,0)</f>
        <v>0</v>
      </c>
      <c r="BF198" s="166">
        <f>IF(N198="snížená",J198,0)</f>
        <v>0</v>
      </c>
      <c r="BG198" s="166">
        <f>IF(N198="zákl. přenesená",J198,0)</f>
        <v>0</v>
      </c>
      <c r="BH198" s="166">
        <f>IF(N198="sníž. přenesená",J198,0)</f>
        <v>0</v>
      </c>
      <c r="BI198" s="166">
        <f>IF(N198="nulová",J198,0)</f>
        <v>0</v>
      </c>
      <c r="BJ198" s="15" t="s">
        <v>83</v>
      </c>
      <c r="BK198" s="166">
        <f>ROUND(I198*H198,2)</f>
        <v>0</v>
      </c>
      <c r="BL198" s="15" t="s">
        <v>328</v>
      </c>
      <c r="BM198" s="165" t="s">
        <v>338</v>
      </c>
    </row>
    <row r="199" spans="1:65" s="12" customFormat="1" ht="22.9" customHeight="1">
      <c r="B199" s="140"/>
      <c r="D199" s="141" t="s">
        <v>77</v>
      </c>
      <c r="E199" s="151" t="s">
        <v>339</v>
      </c>
      <c r="F199" s="151" t="s">
        <v>340</v>
      </c>
      <c r="I199" s="143"/>
      <c r="J199" s="152">
        <f>BK199</f>
        <v>0</v>
      </c>
      <c r="L199" s="140"/>
      <c r="M199" s="145"/>
      <c r="N199" s="146"/>
      <c r="O199" s="146"/>
      <c r="P199" s="147">
        <f>P200</f>
        <v>0</v>
      </c>
      <c r="Q199" s="146"/>
      <c r="R199" s="147">
        <f>R200</f>
        <v>0</v>
      </c>
      <c r="S199" s="146"/>
      <c r="T199" s="148">
        <f>T200</f>
        <v>0</v>
      </c>
      <c r="AR199" s="141" t="s">
        <v>140</v>
      </c>
      <c r="AT199" s="149" t="s">
        <v>77</v>
      </c>
      <c r="AU199" s="149" t="s">
        <v>83</v>
      </c>
      <c r="AY199" s="141" t="s">
        <v>121</v>
      </c>
      <c r="BK199" s="150">
        <f>BK200</f>
        <v>0</v>
      </c>
    </row>
    <row r="200" spans="1:65" s="2" customFormat="1" ht="16.5" customHeight="1">
      <c r="A200" s="30"/>
      <c r="B200" s="153"/>
      <c r="C200" s="154" t="s">
        <v>341</v>
      </c>
      <c r="D200" s="154" t="s">
        <v>123</v>
      </c>
      <c r="E200" s="155" t="s">
        <v>342</v>
      </c>
      <c r="F200" s="156" t="s">
        <v>343</v>
      </c>
      <c r="G200" s="157" t="s">
        <v>344</v>
      </c>
      <c r="H200" s="158">
        <v>1</v>
      </c>
      <c r="I200" s="159"/>
      <c r="J200" s="160">
        <f>ROUND(I200*H200,2)</f>
        <v>0</v>
      </c>
      <c r="K200" s="156" t="s">
        <v>127</v>
      </c>
      <c r="L200" s="31"/>
      <c r="M200" s="186" t="s">
        <v>1</v>
      </c>
      <c r="N200" s="187" t="s">
        <v>43</v>
      </c>
      <c r="O200" s="188"/>
      <c r="P200" s="189">
        <f>O200*H200</f>
        <v>0</v>
      </c>
      <c r="Q200" s="189">
        <v>0</v>
      </c>
      <c r="R200" s="189">
        <f>Q200*H200</f>
        <v>0</v>
      </c>
      <c r="S200" s="189">
        <v>0</v>
      </c>
      <c r="T200" s="190">
        <f>S200*H200</f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65" t="s">
        <v>328</v>
      </c>
      <c r="AT200" s="165" t="s">
        <v>123</v>
      </c>
      <c r="AU200" s="165" t="s">
        <v>85</v>
      </c>
      <c r="AY200" s="15" t="s">
        <v>121</v>
      </c>
      <c r="BE200" s="166">
        <f>IF(N200="základní",J200,0)</f>
        <v>0</v>
      </c>
      <c r="BF200" s="166">
        <f>IF(N200="snížená",J200,0)</f>
        <v>0</v>
      </c>
      <c r="BG200" s="166">
        <f>IF(N200="zákl. přenesená",J200,0)</f>
        <v>0</v>
      </c>
      <c r="BH200" s="166">
        <f>IF(N200="sníž. přenesená",J200,0)</f>
        <v>0</v>
      </c>
      <c r="BI200" s="166">
        <f>IF(N200="nulová",J200,0)</f>
        <v>0</v>
      </c>
      <c r="BJ200" s="15" t="s">
        <v>83</v>
      </c>
      <c r="BK200" s="166">
        <f>ROUND(I200*H200,2)</f>
        <v>0</v>
      </c>
      <c r="BL200" s="15" t="s">
        <v>328</v>
      </c>
      <c r="BM200" s="165" t="s">
        <v>345</v>
      </c>
    </row>
    <row r="201" spans="1:65" s="2" customFormat="1" ht="6.95" customHeight="1">
      <c r="A201" s="30"/>
      <c r="B201" s="45"/>
      <c r="C201" s="46"/>
      <c r="D201" s="46"/>
      <c r="E201" s="46"/>
      <c r="F201" s="46"/>
      <c r="G201" s="46"/>
      <c r="H201" s="46"/>
      <c r="I201" s="113"/>
      <c r="J201" s="46"/>
      <c r="K201" s="46"/>
      <c r="L201" s="31"/>
      <c r="M201" s="30"/>
      <c r="O201" s="30"/>
      <c r="P201" s="30"/>
      <c r="Q201" s="30"/>
      <c r="R201" s="30"/>
      <c r="S201" s="30"/>
      <c r="T201" s="30"/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</row>
  </sheetData>
  <autoFilter ref="C125:K200"/>
  <mergeCells count="6">
    <mergeCell ref="L2:V2"/>
    <mergeCell ref="E7:H7"/>
    <mergeCell ref="E16:H16"/>
    <mergeCell ref="E25:H25"/>
    <mergeCell ref="E85:H85"/>
    <mergeCell ref="E118:H11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03-20 - Renovace hřiště -...</vt:lpstr>
      <vt:lpstr>'03-20 - Renovace hřiště -...'!Názvy_tisku</vt:lpstr>
      <vt:lpstr>'Rekapitulace stavby'!Názvy_tisku</vt:lpstr>
      <vt:lpstr>'03-20 - Renovace hřiště -...'!Oblast_tisku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Brych Petr</dc:creator>
  <cp:lastModifiedBy>KB</cp:lastModifiedBy>
  <dcterms:created xsi:type="dcterms:W3CDTF">2020-11-02T18:10:40Z</dcterms:created>
  <dcterms:modified xsi:type="dcterms:W3CDTF">2020-11-02T18:19:02Z</dcterms:modified>
</cp:coreProperties>
</file>