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45" yWindow="-120" windowWidth="19440" windowHeight="11370" activeTab="1"/>
  </bookViews>
  <sheets>
    <sheet name="krycí list" sheetId="2" r:id="rId1"/>
    <sheet name="rozpočet" sheetId="1" r:id="rId2"/>
  </sheets>
  <definedNames>
    <definedName name="_xlnm.Print_Area" localSheetId="1">rozpočet!$A$1:$I$117</definedName>
  </definedNames>
  <calcPr calcId="145621"/>
</workbook>
</file>

<file path=xl/calcChain.xml><?xml version="1.0" encoding="utf-8"?>
<calcChain xmlns="http://schemas.openxmlformats.org/spreadsheetml/2006/main">
  <c r="H17" i="1" l="1"/>
  <c r="H14" i="1" l="1"/>
  <c r="F14" i="1"/>
  <c r="H64" i="1" l="1"/>
  <c r="H41" i="1"/>
  <c r="F45" i="1"/>
  <c r="G115" i="1"/>
  <c r="K33" i="1"/>
  <c r="K32" i="1"/>
  <c r="K30" i="1"/>
  <c r="F15" i="1"/>
  <c r="H88" i="1"/>
  <c r="H19" i="1"/>
  <c r="H90" i="1"/>
  <c r="H20" i="1"/>
  <c r="H18" i="1"/>
  <c r="H93" i="1"/>
  <c r="H98" i="1"/>
  <c r="H97" i="1"/>
  <c r="H87" i="1"/>
  <c r="H92" i="1"/>
  <c r="H74" i="1"/>
  <c r="H73" i="1"/>
  <c r="H72" i="1"/>
  <c r="H71" i="1"/>
  <c r="H70" i="1"/>
  <c r="H69" i="1"/>
  <c r="F66" i="1"/>
  <c r="F67" i="1" s="1"/>
  <c r="H65" i="1"/>
  <c r="H63" i="1"/>
  <c r="H62" i="1"/>
  <c r="F77" i="1"/>
  <c r="H80" i="1"/>
  <c r="H79" i="1"/>
  <c r="H22" i="1"/>
  <c r="H99" i="1" l="1"/>
  <c r="H96" i="1" s="1"/>
  <c r="F68" i="1"/>
  <c r="H68" i="1" s="1"/>
  <c r="H67" i="1"/>
  <c r="H66" i="1"/>
  <c r="H36" i="1"/>
  <c r="G116" i="1"/>
  <c r="H34" i="1"/>
  <c r="H35" i="1"/>
  <c r="H37" i="1"/>
  <c r="H33" i="1"/>
  <c r="H32" i="1"/>
  <c r="F27" i="1"/>
  <c r="H106" i="1"/>
  <c r="H105" i="1" s="1"/>
  <c r="F101" i="1"/>
  <c r="H103" i="1"/>
  <c r="H102" i="1"/>
  <c r="H86" i="1"/>
  <c r="H85" i="1"/>
  <c r="H89" i="1"/>
  <c r="H91" i="1"/>
  <c r="H58" i="1"/>
  <c r="H59" i="1" s="1"/>
  <c r="H57" i="1" s="1"/>
  <c r="H77" i="1"/>
  <c r="H78" i="1"/>
  <c r="G81" i="1" s="1"/>
  <c r="H83" i="1"/>
  <c r="H82" i="1" s="1"/>
  <c r="H13" i="1"/>
  <c r="H15" i="1"/>
  <c r="H16" i="1"/>
  <c r="H21" i="1"/>
  <c r="H23" i="1"/>
  <c r="H24" i="1"/>
  <c r="H25" i="1"/>
  <c r="H26" i="1"/>
  <c r="H30" i="1"/>
  <c r="H39" i="1"/>
  <c r="H40" i="1"/>
  <c r="H42" i="1"/>
  <c r="H43" i="1"/>
  <c r="H44" i="1"/>
  <c r="H45" i="1"/>
  <c r="H46" i="1"/>
  <c r="H47" i="1"/>
  <c r="H49" i="1"/>
  <c r="H50" i="1"/>
  <c r="F51" i="1"/>
  <c r="H51" i="1" s="1"/>
  <c r="F52" i="1"/>
  <c r="H52" i="1" s="1"/>
  <c r="H54" i="1"/>
  <c r="H53" i="1" s="1"/>
  <c r="G75" i="1" l="1"/>
  <c r="H75" i="1" s="1"/>
  <c r="H61" i="1" s="1"/>
  <c r="H31" i="1"/>
  <c r="F29" i="1"/>
  <c r="H29" i="1" s="1"/>
  <c r="G117" i="1"/>
  <c r="F28" i="1"/>
  <c r="H28" i="1" s="1"/>
  <c r="H81" i="1"/>
  <c r="H76" i="1" s="1"/>
  <c r="H101" i="1"/>
  <c r="H48" i="1"/>
  <c r="H38" i="1"/>
  <c r="G94" i="1"/>
  <c r="H94" i="1" s="1"/>
  <c r="H84" i="1" s="1"/>
  <c r="H27" i="1"/>
  <c r="E117" i="1" l="1"/>
  <c r="E116" i="1"/>
  <c r="H116" i="1" s="1"/>
  <c r="H56" i="1"/>
  <c r="E24" i="2" s="1"/>
  <c r="H117" i="1"/>
  <c r="H12" i="1"/>
  <c r="H11" i="1" s="1"/>
  <c r="E115" i="1" l="1"/>
  <c r="H115" i="1" s="1"/>
  <c r="E22" i="2"/>
  <c r="E27" i="2" s="1"/>
  <c r="Q30" i="2" s="1"/>
  <c r="H107" i="1"/>
  <c r="Q32" i="2" l="1"/>
  <c r="Q33" i="2" s="1"/>
  <c r="O32" i="2"/>
</calcChain>
</file>

<file path=xl/sharedStrings.xml><?xml version="1.0" encoding="utf-8"?>
<sst xmlns="http://schemas.openxmlformats.org/spreadsheetml/2006/main" count="412" uniqueCount="263">
  <si>
    <t xml:space="preserve">Část:   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</si>
  <si>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</si>
  <si>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</si>
  <si>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</si>
  <si>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</si>
  <si>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</si>
  <si>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</si>
  <si>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</si>
  <si>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</si>
  <si>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</si>
  <si>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</si>
  <si>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</si>
  <si>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</si>
  <si>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</si>
  <si>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</si>
  <si>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</si>
  <si>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</si>
  <si>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</si>
  <si>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>Práce a dodávky HSV</t>
  </si>
  <si>
    <t>610991111</t>
  </si>
  <si>
    <t>Zakrývání výplní vnitřních otvorů, předmětů a konstrukcí</t>
  </si>
  <si>
    <t>m2</t>
  </si>
  <si>
    <t>m</t>
  </si>
  <si>
    <t>620471123</t>
  </si>
  <si>
    <t>620471821</t>
  </si>
  <si>
    <t>620472921</t>
  </si>
  <si>
    <t>622405912</t>
  </si>
  <si>
    <t>622405922</t>
  </si>
  <si>
    <t>KZS dilatační lišta rohová</t>
  </si>
  <si>
    <t>622405932</t>
  </si>
  <si>
    <t>KZS rohová lišta Al 100x100 mm s tkaninou</t>
  </si>
  <si>
    <t>622405941</t>
  </si>
  <si>
    <t>622405942</t>
  </si>
  <si>
    <t>640991111</t>
  </si>
  <si>
    <t>R</t>
  </si>
  <si>
    <t>9</t>
  </si>
  <si>
    <t>Ostatní konstrukce a práce-bourání</t>
  </si>
  <si>
    <t>968061112</t>
  </si>
  <si>
    <t>968062355</t>
  </si>
  <si>
    <t>979011111</t>
  </si>
  <si>
    <t>Svislá doprava suti a vybouraných hmot za prvé podlaží</t>
  </si>
  <si>
    <t>t</t>
  </si>
  <si>
    <t>979081111</t>
  </si>
  <si>
    <t>Odvoz suti a vybouraných hmot na skládku do 1 km</t>
  </si>
  <si>
    <t>979082111</t>
  </si>
  <si>
    <t>Vnitrostaveništní doprava suti a vybouraných hmot do 10 m</t>
  </si>
  <si>
    <t>979082121</t>
  </si>
  <si>
    <t>Vnitrostaveništní doprava suti a vybouraných hmot ZKD 5 m přes 10 m</t>
  </si>
  <si>
    <t>979098131</t>
  </si>
  <si>
    <t>Poplatek za skládku - keramického materiálu bez příměsi</t>
  </si>
  <si>
    <t>979098151</t>
  </si>
  <si>
    <t>Poplatek za skládku - sklo, izolace, azbest, lepenky, dřevo, plechy apod.</t>
  </si>
  <si>
    <t>94</t>
  </si>
  <si>
    <t>Lešení a stavební výtahy</t>
  </si>
  <si>
    <t>941941042</t>
  </si>
  <si>
    <t>Montáž lešení jednořadového s podlahami š do 1,2 m v do 30 m</t>
  </si>
  <si>
    <t>941941292</t>
  </si>
  <si>
    <t>941941842</t>
  </si>
  <si>
    <t>Demontáž lešení jednořadového s podlahami š do 1,2 m v do 30 m</t>
  </si>
  <si>
    <t>944944101</t>
  </si>
  <si>
    <t>99</t>
  </si>
  <si>
    <t>Přesun hmot</t>
  </si>
  <si>
    <t>999281212</t>
  </si>
  <si>
    <t>Přesun hmot pro opravy a údržbu vnějších plášťů budov v do 36 m</t>
  </si>
  <si>
    <t>PSV</t>
  </si>
  <si>
    <t>Práce a dodávky PSV</t>
  </si>
  <si>
    <t>kpl</t>
  </si>
  <si>
    <t>740</t>
  </si>
  <si>
    <t>Elektromontáže - zkoušky a revize</t>
  </si>
  <si>
    <t>Konstrukce klempířské</t>
  </si>
  <si>
    <t>Demontáž oplechování parapetu rš do 330 mm</t>
  </si>
  <si>
    <t>784</t>
  </si>
  <si>
    <t>Dokončovací práce - malby</t>
  </si>
  <si>
    <t>784453601</t>
  </si>
  <si>
    <t>Celkem</t>
  </si>
  <si>
    <t>713</t>
  </si>
  <si>
    <t>Izolace tepelné</t>
  </si>
  <si>
    <t>711</t>
  </si>
  <si>
    <t>Izolace proti vodě, vlhkosti a plynům</t>
  </si>
  <si>
    <t>711413111</t>
  </si>
  <si>
    <t>712</t>
  </si>
  <si>
    <t>Povlakové krytiny</t>
  </si>
  <si>
    <t>Průměrné celkové ceny</t>
  </si>
  <si>
    <t>název:</t>
  </si>
  <si>
    <t>celková cena</t>
  </si>
  <si>
    <t>plocha kce</t>
  </si>
  <si>
    <t>průměrná cena</t>
  </si>
  <si>
    <t>Kč</t>
  </si>
  <si>
    <t>1/m2</t>
  </si>
  <si>
    <t>ochlazované stěny celkem</t>
  </si>
  <si>
    <t>střešní konstrukce celkem</t>
  </si>
  <si>
    <t>výplně otvorů celkem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</si>
  <si>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</si>
  <si>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</si>
  <si>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</si>
  <si>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</si>
  <si>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</si>
  <si>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</si>
  <si>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</si>
  <si>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</si>
  <si>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</si>
  <si>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</si>
  <si>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</si>
  <si>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</si>
  <si>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</si>
  <si>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</si>
  <si>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</si>
  <si>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</si>
  <si>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</si>
  <si>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</si>
  <si>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</si>
  <si>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</si>
  <si>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</si>
  <si>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</si>
  <si>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A</t>
  </si>
  <si>
    <t>Základní rozp. náklady</t>
  </si>
  <si>
    <t>B</t>
  </si>
  <si>
    <t>Doplňkové náklady</t>
  </si>
  <si>
    <t>C</t>
  </si>
  <si>
    <t>Náklady na umístění stavby</t>
  </si>
  <si>
    <t>Dodávky</t>
  </si>
  <si>
    <t>Práce přesčas</t>
  </si>
  <si>
    <t>13</t>
  </si>
  <si>
    <t>Zařízení staveniště</t>
  </si>
  <si>
    <t>Montáž</t>
  </si>
  <si>
    <t>Bez pevné podl.</t>
  </si>
  <si>
    <t>14</t>
  </si>
  <si>
    <t>Mimostav. doprava</t>
  </si>
  <si>
    <t>10</t>
  </si>
  <si>
    <t>Kulturní památka</t>
  </si>
  <si>
    <t>15</t>
  </si>
  <si>
    <t>Územní vlivy</t>
  </si>
  <si>
    <t>11</t>
  </si>
  <si>
    <t>16</t>
  </si>
  <si>
    <t>Provozní vlivy</t>
  </si>
  <si>
    <t>"M"</t>
  </si>
  <si>
    <t>17</t>
  </si>
  <si>
    <t>Ostatní</t>
  </si>
  <si>
    <t>18</t>
  </si>
  <si>
    <t>NUS z rozpočtu</t>
  </si>
  <si>
    <t>ZRN (ř. 1-6)</t>
  </si>
  <si>
    <t>12</t>
  </si>
  <si>
    <t>DN (ř. 8-11)</t>
  </si>
  <si>
    <t>19</t>
  </si>
  <si>
    <t>NUS (ř. 13-18)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</si>
  <si>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</si>
  <si>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</si>
  <si>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</si>
  <si>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</si>
  <si>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</si>
  <si>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</si>
  <si>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</si>
  <si>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</si>
  <si>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</si>
  <si>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</si>
  <si>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</si>
  <si>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</si>
  <si>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</si>
  <si>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%</t>
  </si>
  <si>
    <t>DPH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</si>
  <si>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</si>
  <si>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</si>
  <si>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</si>
  <si>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</si>
  <si>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</si>
  <si>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</si>
  <si>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</si>
  <si>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</si>
  <si>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</si>
  <si>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</si>
  <si>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</si>
  <si>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>Demontáž oplechování atiky rš do 330 mm</t>
  </si>
  <si>
    <t>Vyrovnání podkladu pro tenkovrstvé omítky tmelem a skelnou tkaninou</t>
  </si>
  <si>
    <t>Přesun hmot pro krytiny povlakové v objektech v do 12 m</t>
  </si>
  <si>
    <t>Přesun hmot pro izolace proti vodě, vlhkosti a plynům v objektech výšky do 12 m</t>
  </si>
  <si>
    <t>Přesun hmot pro izolace tepelné v objektech v do 12 m</t>
  </si>
  <si>
    <t>Přesun hmot pro konstrukce klempířské v objektech v do 12 m</t>
  </si>
  <si>
    <t xml:space="preserve">Stavba: </t>
  </si>
  <si>
    <t xml:space="preserve">Záchytná síť z umělých vláken nebo ocelových drátů </t>
  </si>
  <si>
    <t>CZ</t>
  </si>
  <si>
    <t>Objekt:     obj.1_dětské oddělení_pavilon 24</t>
  </si>
  <si>
    <t>Zakrývání vnějších výplní otvorů, předmětů a konstrukcí</t>
  </si>
  <si>
    <t>Vnější omítka - silikonová tenkovrstvá probarvená zatřená (zrnitá) tl 1,5mm, barevnostní odstín dle RAL</t>
  </si>
  <si>
    <t xml:space="preserve">Nátěr základní  pod tenkovrstvé omítky </t>
  </si>
  <si>
    <t>KZS  ostění budov z minerální vlny MW tl 40 mm</t>
  </si>
  <si>
    <t>Izolace proti vodě - penetrace</t>
  </si>
  <si>
    <t>Malby směsi tekuté hlinkové bílé dvojnásobné v místnostech v do 3,8 m</t>
  </si>
  <si>
    <t>Vyrovnání podkladu pro montáž KZS_ v ploše do tl. 50 mm</t>
  </si>
  <si>
    <t>MČ Praha 14</t>
  </si>
  <si>
    <t>Vyvěšení nebo zavěšení  kovových křídel oken, dveří</t>
  </si>
  <si>
    <t xml:space="preserve">Vybourání kovových rámů dveří, oken dvojitých nebo zdvojených </t>
  </si>
  <si>
    <t xml:space="preserve">Konstrukce výplní </t>
  </si>
  <si>
    <t xml:space="preserve">Příplatek k lešení jednořadovému s podlahami š do 1,2 m v do 30 m za první a ZKD měsíc použití </t>
  </si>
  <si>
    <t>Demontáž plechového exteriérového opláštění objektu</t>
  </si>
  <si>
    <t>Úpravy povrchu</t>
  </si>
  <si>
    <t>Fasádní plášť - konstrukce zámečnické</t>
  </si>
  <si>
    <t>00231312</t>
  </si>
  <si>
    <t xml:space="preserve">Objednatel:   MČ Praha 14  </t>
  </si>
  <si>
    <t>802.29</t>
  </si>
  <si>
    <t>Praha 14</t>
  </si>
  <si>
    <t>František Soukup</t>
  </si>
  <si>
    <t>SEN objektu Sportovní volnočasové zařízení Plechárna, P-14</t>
  </si>
  <si>
    <t>Sportovní volnočasové zařízení  pro mládež Plechárna, Praha 14</t>
  </si>
  <si>
    <t>AAA atelier, s.r.o.</t>
  </si>
  <si>
    <t>JKSO:  802.29</t>
  </si>
  <si>
    <t xml:space="preserve">EČO:     </t>
  </si>
  <si>
    <t>Zpracoval:   František Soukup</t>
  </si>
  <si>
    <t>Datum:  květen 2014</t>
  </si>
  <si>
    <t xml:space="preserve">Zhotovitel:    </t>
  </si>
  <si>
    <t>Snížení energetické náročnosti objektu Sportovního volnočasového zařízení Plechárna,  Praha 14</t>
  </si>
  <si>
    <t>SEN objektu Sportovního volnočasového zařízení Plechárna,  Praha 14</t>
  </si>
  <si>
    <t>KZS soklová lišta tl 1,0 mm (přístavba)</t>
  </si>
  <si>
    <t>ZS začišťovací okenní lišta</t>
  </si>
  <si>
    <t>ZS začišťovací parapetní lišta</t>
  </si>
  <si>
    <r>
      <t>D+M oken plastových izolačních Uw=1,10 W/(m</t>
    </r>
    <r>
      <rPr>
        <vertAlign val="superscript"/>
        <sz val="8"/>
        <rFont val="Arial CE"/>
        <charset val="238"/>
      </rPr>
      <t>2</t>
    </r>
    <r>
      <rPr>
        <sz val="8"/>
        <rFont val="Arial CE"/>
        <charset val="238"/>
      </rPr>
      <t>K),vč. vnitřních parapetů</t>
    </r>
  </si>
  <si>
    <r>
      <t>D+M hliníkových dveří izolačních Ud=1,20 W/(m</t>
    </r>
    <r>
      <rPr>
        <vertAlign val="superscript"/>
        <sz val="8"/>
        <rFont val="Arial CE"/>
        <charset val="238"/>
      </rPr>
      <t>2</t>
    </r>
    <r>
      <rPr>
        <sz val="8"/>
        <rFont val="Arial CE"/>
        <charset val="238"/>
      </rPr>
      <t>K),vč. vnitřních prahů</t>
    </r>
  </si>
  <si>
    <t>Tepelný izolant  EPS 100 S tl. 260 mm, včetně doplnění spádových klínů (přístavba)</t>
  </si>
  <si>
    <t>Tepelný izolant  EPS 100 S tl. 260 mm (hala)</t>
  </si>
  <si>
    <t>Tepelný izolant  EPS 100 S tl. 100 mm (atikov část přístavby)</t>
  </si>
  <si>
    <t xml:space="preserve">Odstranění povlakové krytiny střechy  do 10° </t>
  </si>
  <si>
    <t>Demontáž a montáž souvrsví střechy - včetně dodávky materiálu</t>
  </si>
  <si>
    <t>Poplatek za skládku - sklo, izolace, lepenky, dřevo, plechy apod.</t>
  </si>
  <si>
    <t>283220011</t>
  </si>
  <si>
    <r>
      <t>Folie střešní mPVC tl. 2,0mm + separační vrstva z geotextilie 300g/m</t>
    </r>
    <r>
      <rPr>
        <vertAlign val="superscript"/>
        <sz val="8"/>
        <rFont val="Arial CE"/>
        <charset val="238"/>
      </rPr>
      <t>2</t>
    </r>
  </si>
  <si>
    <t>712363314</t>
  </si>
  <si>
    <t>kus</t>
  </si>
  <si>
    <t>712363318</t>
  </si>
  <si>
    <t>D+M střešních vpustí, odvětrávacích komínků ZTI, VZT a pod.</t>
  </si>
  <si>
    <t>Provedení povlakové krytiny střech do 10° folií mech. kotvenou vč. spoj. materialu a souvisejících konstrukcí</t>
  </si>
  <si>
    <t>Povlakové krytiny střech do 10° fóliové plechy - stěnová lišta vyhnutá    dl 2m (hala)</t>
  </si>
  <si>
    <t>Povlakové krytiny střech do 10° fóliové plechy - závětrná lišta dl 1m (přístavba)</t>
  </si>
  <si>
    <t>D+M střešních atypických tepelněizolačních světlovodů DN700mm</t>
  </si>
  <si>
    <t>Montáž izolace tepelné střech plochých, včetně atik, šrouby vnitřní pole, budova do 32 m</t>
  </si>
  <si>
    <t>D+M plechové krytiny - lakovaný plech PZn 0,70mm</t>
  </si>
  <si>
    <t>Demontáž plechové krytiny</t>
  </si>
  <si>
    <t>Demontáž a montáž hromosvodné soustavy - vodorovná jímací a svislá svodová část, zemnící část, měření, revizní zpráva</t>
  </si>
  <si>
    <t>Oplechování parapetu rš 420 mm - lakovaný plech PZn 0,70mm</t>
  </si>
  <si>
    <t>Oplechování atiky rš 650 mm - lakovaný plech PZn 0,70mm</t>
  </si>
  <si>
    <t>Konstrukce zámečnické</t>
  </si>
  <si>
    <t>Přesun hmot pro konstrukce zámečnické v objektech v do 12 m</t>
  </si>
  <si>
    <t>Úpravy kotvení stávajících technologických a informačních zařízení</t>
  </si>
  <si>
    <t>D+M zakončení přechodových částí ETICS/plechové opláštění - lakovaný plech PZn 0,70mm</t>
  </si>
  <si>
    <t>011</t>
  </si>
  <si>
    <t>KZS parapetní části spádové klíny EPS Perimetr,  tl.40-30mm</t>
  </si>
  <si>
    <t>KZS soklové části EPS Perimetr,  tl.180mm (přístavba)</t>
  </si>
  <si>
    <t>ZS soklové části EPS Perimetr,  tl.120mm (hala)</t>
  </si>
  <si>
    <t>ZS soklová lišta tl 1,0 mm (hala)</t>
  </si>
  <si>
    <t>Oplechování parapetu rš 180 mm - lakovaný plech PZn 0,70mm</t>
  </si>
  <si>
    <t>D+M plechového fasádního opláštění (hala)</t>
  </si>
  <si>
    <t>Demontáž plechového fasádního opláštění (přístavba + hala)</t>
  </si>
  <si>
    <t>ZS fasádního pláště F1a - minerální vlna MW tl. 300 mm</t>
  </si>
  <si>
    <t>ZS fasádního pláště F1b - minerální vlna MW tl. 300 mm</t>
  </si>
  <si>
    <t>ZS fasádního pláště F1c - minerální vlna MW tl. 120 mm</t>
  </si>
  <si>
    <t>Úprava a repase zámečnických konstrukcí a prvků (zábradlí, žebříky, schodiště, mříže, instal. otvory) včetně 2x nátěru (základní+ochranný)</t>
  </si>
  <si>
    <t>Vybourání obvodové stěny v úrovni 1.np (hala)</t>
  </si>
  <si>
    <t>m3</t>
  </si>
  <si>
    <t>KZS fasádního pláště F2a, F2b - minerální vlna MW tl. 180 mm</t>
  </si>
  <si>
    <t>Nátěr 2x (základní+ochranný) nosných prvků ocelové konstrukce obvodového pláště</t>
  </si>
  <si>
    <t>D+M souvrsví stříšky - včetně dodávky materiálu</t>
  </si>
  <si>
    <t>014</t>
  </si>
  <si>
    <t>mytí a odmaštění vnějších omítek stupně složitosti 1 a 2 tlakovou vodou</t>
  </si>
  <si>
    <t>KRYCÍ LIST VÝKAZU VÝMĚR - SLEPÉHO ROZPOČTU</t>
  </si>
  <si>
    <t>VÝKAZ VÝMĚR - 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</si>
</sst>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-#,##0"/>
    <numFmt numFmtId="165" formatCode="#,##0.000;\-#,##0.000"/>
    <numFmt numFmtId="166" formatCode="#,##0.00;\-#,##0.00"/>
    <numFmt numFmtId="167" formatCode="0.00000"/>
    <numFmt numFmtId="168" formatCode="###0;\-###0"/>
    <numFmt numFmtId="169" formatCode="0.00%;\-0.00%"/>
    <numFmt numFmtId="170" formatCode="#,##0.00000_ ;\-#,##0.00000\ "/>
  </numFmts>
  <fonts count="28">
    <font>
      <sz val="8"/>
      <name val="MS Sans Serif"/>
      <charset val="1"/>
    </font>
    <font>
      <b/>
      <sz val="14"/>
      <color indexed="10"/>
      <name val="Arial CE"/>
      <charset val="238"/>
    </font>
    <font>
      <b/>
      <i/>
      <sz val="14"/>
      <color indexed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u/>
      <sz val="8"/>
      <color indexed="10"/>
      <name val="Arial CE"/>
      <charset val="238"/>
    </font>
    <font>
      <b/>
      <sz val="8"/>
      <name val="MS Sans Serif"/>
      <family val="2"/>
      <charset val="238"/>
    </font>
    <font>
      <sz val="8"/>
      <name val="MS Sans Serif"/>
      <family val="2"/>
      <charset val="238"/>
    </font>
    <font>
      <sz val="10"/>
      <name val="Arial"/>
      <charset val="110"/>
    </font>
    <font>
      <sz val="10"/>
      <name val="Arial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sz val="7"/>
      <name val="Arial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0"/>
      <name val="MS Sans Serif"/>
      <family val="2"/>
      <charset val="238"/>
    </font>
    <font>
      <b/>
      <sz val="12"/>
      <name val="MS Sans Serif"/>
      <family val="2"/>
      <charset val="238"/>
    </font>
    <font>
      <vertAlign val="superscript"/>
      <sz val="8"/>
      <name val="Arial CE"/>
      <charset val="238"/>
    </font>
    <font>
      <sz val="8"/>
      <name val="Arial"/>
      <family val="2"/>
      <charset val="238"/>
    </font>
    <font>
      <b/>
      <sz val="10"/>
      <color rgb="FFFF0000"/>
      <name val="MS Sans Serif"/>
      <family val="2"/>
    </font>
    <font>
      <b/>
      <sz val="12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0" fillId="0" borderId="0" xfId="0" applyFont="1" applyAlignment="1" applyProtection="1">
      <alignment horizontal="left" vertical="top"/>
      <protection locked="0"/>
    </xf>
  </cellStyleXfs>
  <cellXfs count="275">
    <xf numFmtId="0" fontId="0" fillId="0" borderId="0" xfId="0" applyAlignment="1" applyProtection="1"/>
    <xf numFmtId="0" fontId="0" fillId="0" borderId="0" xfId="1" applyFont="1" applyAlignment="1" applyProtection="1">
      <alignment horizontal="lef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right"/>
      <protection locked="0"/>
    </xf>
    <xf numFmtId="0" fontId="4" fillId="0" borderId="0" xfId="0" applyFont="1" applyAlignment="1">
      <alignment horizontal="left" wrapText="1"/>
      <protection locked="0"/>
    </xf>
    <xf numFmtId="165" fontId="4" fillId="0" borderId="0" xfId="0" applyNumberFormat="1" applyFont="1" applyAlignment="1">
      <alignment horizontal="right"/>
      <protection locked="0"/>
    </xf>
    <xf numFmtId="166" fontId="4" fillId="0" borderId="0" xfId="0" applyNumberFormat="1" applyFont="1" applyAlignment="1">
      <alignment horizontal="right"/>
      <protection locked="0"/>
    </xf>
    <xf numFmtId="166" fontId="5" fillId="0" borderId="4" xfId="0" applyNumberFormat="1" applyFont="1" applyBorder="1" applyAlignment="1">
      <alignment horizontal="right"/>
      <protection locked="0"/>
    </xf>
    <xf numFmtId="164" fontId="7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wrapText="1"/>
      <protection locked="0"/>
    </xf>
    <xf numFmtId="165" fontId="7" fillId="0" borderId="0" xfId="0" applyNumberFormat="1" applyFont="1" applyAlignment="1">
      <alignment horizontal="right"/>
      <protection locked="0"/>
    </xf>
    <xf numFmtId="166" fontId="7" fillId="0" borderId="0" xfId="0" applyNumberFormat="1" applyFont="1" applyAlignment="1">
      <alignment horizontal="right"/>
      <protection locked="0"/>
    </xf>
    <xf numFmtId="166" fontId="5" fillId="0" borderId="8" xfId="0" applyNumberFormat="1" applyFont="1" applyBorder="1" applyAlignment="1">
      <alignment horizontal="right"/>
      <protection locked="0"/>
    </xf>
    <xf numFmtId="166" fontId="5" fillId="0" borderId="10" xfId="0" applyNumberFormat="1" applyFont="1" applyBorder="1" applyAlignment="1">
      <alignment horizontal="right"/>
      <protection locked="0"/>
    </xf>
    <xf numFmtId="166" fontId="5" fillId="0" borderId="13" xfId="0" applyNumberFormat="1" applyFont="1" applyBorder="1" applyAlignment="1">
      <alignment horizontal="right"/>
      <protection locked="0"/>
    </xf>
    <xf numFmtId="166" fontId="5" fillId="0" borderId="8" xfId="0" applyNumberFormat="1" applyFont="1" applyFill="1" applyBorder="1" applyAlignment="1">
      <alignment horizontal="right"/>
      <protection locked="0"/>
    </xf>
    <xf numFmtId="0" fontId="8" fillId="0" borderId="0" xfId="0" applyFont="1" applyAlignment="1">
      <alignment horizontal="left" vertical="top" wrapText="1"/>
      <protection locked="0"/>
    </xf>
    <xf numFmtId="164" fontId="0" fillId="0" borderId="14" xfId="0" applyNumberFormat="1" applyBorder="1" applyAlignment="1">
      <alignment horizontal="right" vertical="top"/>
      <protection locked="0"/>
    </xf>
    <xf numFmtId="0" fontId="0" fillId="0" borderId="15" xfId="0" applyBorder="1" applyAlignment="1">
      <alignment horizontal="left" vertical="top" wrapText="1"/>
      <protection locked="0"/>
    </xf>
    <xf numFmtId="0" fontId="9" fillId="0" borderId="16" xfId="0" applyFont="1" applyBorder="1" applyAlignment="1">
      <alignment horizontal="left" vertical="top" wrapText="1"/>
      <protection locked="0"/>
    </xf>
    <xf numFmtId="166" fontId="0" fillId="0" borderId="17" xfId="0" applyNumberFormat="1" applyBorder="1" applyAlignment="1">
      <alignment horizontal="left" vertical="top"/>
      <protection locked="0"/>
    </xf>
    <xf numFmtId="166" fontId="0" fillId="0" borderId="18" xfId="0" applyNumberFormat="1" applyBorder="1" applyAlignment="1">
      <alignment horizontal="left" vertical="top"/>
      <protection locked="0"/>
    </xf>
    <xf numFmtId="164" fontId="0" fillId="0" borderId="19" xfId="0" applyNumberFormat="1" applyBorder="1" applyAlignment="1">
      <alignment horizontal="right" vertical="top"/>
      <protection locked="0"/>
    </xf>
    <xf numFmtId="0" fontId="0" fillId="0" borderId="0" xfId="0" applyBorder="1" applyAlignment="1">
      <alignment horizontal="left" vertical="top" wrapText="1"/>
      <protection locked="0"/>
    </xf>
    <xf numFmtId="0" fontId="9" fillId="0" borderId="20" xfId="0" applyFont="1" applyBorder="1" applyAlignment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  <protection locked="0"/>
    </xf>
    <xf numFmtId="0" fontId="0" fillId="0" borderId="20" xfId="0" applyBorder="1" applyAlignment="1">
      <alignment horizontal="left" vertical="top" wrapText="1"/>
      <protection locked="0"/>
    </xf>
    <xf numFmtId="166" fontId="0" fillId="0" borderId="22" xfId="0" applyNumberFormat="1" applyBorder="1" applyAlignment="1">
      <alignment horizontal="left" vertical="top"/>
      <protection locked="0"/>
    </xf>
    <xf numFmtId="166" fontId="0" fillId="0" borderId="23" xfId="0" applyNumberFormat="1" applyBorder="1" applyAlignment="1">
      <alignment horizontal="left" vertical="top"/>
      <protection locked="0"/>
    </xf>
    <xf numFmtId="166" fontId="0" fillId="0" borderId="24" xfId="0" applyNumberFormat="1" applyBorder="1" applyAlignment="1">
      <alignment horizontal="left" vertical="top"/>
      <protection locked="0"/>
    </xf>
    <xf numFmtId="164" fontId="0" fillId="0" borderId="25" xfId="0" applyNumberFormat="1" applyBorder="1" applyAlignment="1">
      <alignment horizontal="right" vertical="top"/>
      <protection locked="0"/>
    </xf>
    <xf numFmtId="0" fontId="0" fillId="0" borderId="26" xfId="0" applyBorder="1" applyAlignment="1">
      <alignment horizontal="left" vertical="top" wrapText="1"/>
      <protection locked="0"/>
    </xf>
    <xf numFmtId="0" fontId="8" fillId="0" borderId="27" xfId="0" applyFont="1" applyBorder="1" applyAlignment="1">
      <alignment horizontal="left" vertical="top" wrapText="1"/>
      <protection locked="0"/>
    </xf>
    <xf numFmtId="167" fontId="0" fillId="0" borderId="5" xfId="0" applyNumberFormat="1" applyBorder="1" applyAlignment="1">
      <alignment horizontal="right" vertical="top"/>
      <protection locked="0"/>
    </xf>
    <xf numFmtId="166" fontId="8" fillId="0" borderId="10" xfId="0" applyNumberFormat="1" applyFont="1" applyBorder="1" applyAlignment="1">
      <alignment horizontal="right" vertical="top"/>
      <protection locked="0"/>
    </xf>
    <xf numFmtId="164" fontId="0" fillId="0" borderId="28" xfId="0" applyNumberFormat="1" applyBorder="1" applyAlignment="1">
      <alignment horizontal="right" vertical="top"/>
      <protection locked="0"/>
    </xf>
    <xf numFmtId="0" fontId="0" fillId="0" borderId="29" xfId="0" applyBorder="1" applyAlignment="1">
      <alignment horizontal="left" vertical="top" wrapText="1"/>
      <protection locked="0"/>
    </xf>
    <xf numFmtId="0" fontId="8" fillId="0" borderId="30" xfId="0" applyFont="1" applyBorder="1" applyAlignment="1">
      <alignment horizontal="left" vertical="top" wrapText="1"/>
      <protection locked="0"/>
    </xf>
    <xf numFmtId="167" fontId="0" fillId="0" borderId="12" xfId="0" applyNumberFormat="1" applyBorder="1" applyAlignment="1">
      <alignment horizontal="right" vertical="top"/>
      <protection locked="0"/>
    </xf>
    <xf numFmtId="166" fontId="8" fillId="0" borderId="13" xfId="0" applyNumberFormat="1" applyFont="1" applyBorder="1" applyAlignment="1">
      <alignment horizontal="right" vertical="top"/>
      <protection locked="0"/>
    </xf>
    <xf numFmtId="0" fontId="10" fillId="0" borderId="33" xfId="0" applyFont="1" applyBorder="1" applyAlignment="1" applyProtection="1">
      <alignment horizontal="left"/>
    </xf>
    <xf numFmtId="0" fontId="11" fillId="0" borderId="34" xfId="0" applyFont="1" applyBorder="1" applyAlignment="1" applyProtection="1">
      <alignment horizontal="left"/>
    </xf>
    <xf numFmtId="0" fontId="11" fillId="0" borderId="35" xfId="0" applyFont="1" applyBorder="1" applyAlignment="1" applyProtection="1">
      <alignment horizontal="left"/>
    </xf>
    <xf numFmtId="0" fontId="11" fillId="0" borderId="37" xfId="0" applyFont="1" applyBorder="1" applyAlignment="1" applyProtection="1">
      <alignment horizontal="left"/>
    </xf>
    <xf numFmtId="0" fontId="11" fillId="0" borderId="38" xfId="0" applyFont="1" applyBorder="1" applyAlignment="1" applyProtection="1">
      <alignment horizontal="left"/>
    </xf>
    <xf numFmtId="0" fontId="11" fillId="0" borderId="39" xfId="0" applyFont="1" applyBorder="1" applyAlignment="1" applyProtection="1">
      <alignment horizontal="left"/>
    </xf>
    <xf numFmtId="0" fontId="11" fillId="0" borderId="40" xfId="0" applyFont="1" applyBorder="1" applyAlignment="1" applyProtection="1">
      <alignment horizontal="left"/>
    </xf>
    <xf numFmtId="0" fontId="13" fillId="0" borderId="33" xfId="0" applyFont="1" applyBorder="1" applyAlignment="1" applyProtection="1">
      <alignment horizontal="left" vertical="center"/>
    </xf>
    <xf numFmtId="0" fontId="13" fillId="0" borderId="34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left" vertical="center"/>
    </xf>
    <xf numFmtId="0" fontId="13" fillId="0" borderId="37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13" fillId="0" borderId="44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left" vertical="center"/>
    </xf>
    <xf numFmtId="0" fontId="13" fillId="0" borderId="47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13" fillId="0" borderId="49" xfId="0" applyFont="1" applyBorder="1" applyAlignment="1" applyProtection="1">
      <alignment horizontal="left" vertical="center"/>
    </xf>
    <xf numFmtId="0" fontId="13" fillId="0" borderId="5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4" fontId="5" fillId="0" borderId="1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3" fillId="0" borderId="38" xfId="0" applyFont="1" applyBorder="1" applyAlignment="1" applyProtection="1">
      <alignment horizontal="left" vertical="center"/>
    </xf>
    <xf numFmtId="0" fontId="13" fillId="0" borderId="39" xfId="0" applyFont="1" applyBorder="1" applyAlignment="1" applyProtection="1">
      <alignment horizontal="left" vertical="center"/>
    </xf>
    <xf numFmtId="0" fontId="13" fillId="0" borderId="40" xfId="0" applyFont="1" applyBorder="1" applyAlignment="1" applyProtection="1">
      <alignment horizontal="left" vertical="center"/>
    </xf>
    <xf numFmtId="0" fontId="13" fillId="0" borderId="52" xfId="0" applyFont="1" applyBorder="1" applyAlignment="1" applyProtection="1">
      <alignment horizontal="left" vertical="center"/>
    </xf>
    <xf numFmtId="0" fontId="13" fillId="0" borderId="53" xfId="0" applyFont="1" applyBorder="1" applyAlignment="1" applyProtection="1">
      <alignment horizontal="left" vertical="center"/>
    </xf>
    <xf numFmtId="0" fontId="15" fillId="0" borderId="53" xfId="0" applyFont="1" applyBorder="1" applyAlignment="1" applyProtection="1">
      <alignment horizontal="left" vertical="center"/>
    </xf>
    <xf numFmtId="0" fontId="13" fillId="0" borderId="54" xfId="0" applyFont="1" applyBorder="1" applyAlignment="1" applyProtection="1">
      <alignment horizontal="left" vertical="center"/>
    </xf>
    <xf numFmtId="0" fontId="13" fillId="0" borderId="55" xfId="0" applyFont="1" applyBorder="1" applyAlignment="1" applyProtection="1">
      <alignment horizontal="left" vertical="center"/>
    </xf>
    <xf numFmtId="0" fontId="13" fillId="0" borderId="56" xfId="0" applyFont="1" applyBorder="1" applyAlignment="1" applyProtection="1">
      <alignment horizontal="left" vertical="center"/>
    </xf>
    <xf numFmtId="0" fontId="13" fillId="0" borderId="57" xfId="0" applyFont="1" applyBorder="1" applyAlignment="1" applyProtection="1">
      <alignment horizontal="left" vertical="center"/>
    </xf>
    <xf numFmtId="0" fontId="13" fillId="0" borderId="58" xfId="0" applyFont="1" applyBorder="1" applyAlignment="1" applyProtection="1">
      <alignment horizontal="left" vertical="center"/>
    </xf>
    <xf numFmtId="0" fontId="13" fillId="0" borderId="59" xfId="0" applyFont="1" applyBorder="1" applyAlignment="1" applyProtection="1">
      <alignment horizontal="left" vertical="center"/>
    </xf>
    <xf numFmtId="168" fontId="11" fillId="0" borderId="60" xfId="0" applyNumberFormat="1" applyFont="1" applyBorder="1" applyAlignment="1" applyProtection="1">
      <alignment horizontal="right" vertical="center"/>
    </xf>
    <xf numFmtId="168" fontId="11" fillId="0" borderId="61" xfId="0" applyNumberFormat="1" applyFont="1" applyBorder="1" applyAlignment="1" applyProtection="1">
      <alignment horizontal="right" vertical="center"/>
    </xf>
    <xf numFmtId="164" fontId="16" fillId="0" borderId="62" xfId="0" applyNumberFormat="1" applyFont="1" applyBorder="1" applyAlignment="1" applyProtection="1">
      <alignment horizontal="right" vertical="center"/>
    </xf>
    <xf numFmtId="164" fontId="16" fillId="0" borderId="63" xfId="0" applyNumberFormat="1" applyFont="1" applyBorder="1" applyAlignment="1" applyProtection="1">
      <alignment horizontal="right" vertical="center"/>
    </xf>
    <xf numFmtId="168" fontId="11" fillId="0" borderId="62" xfId="0" applyNumberFormat="1" applyFont="1" applyBorder="1" applyAlignment="1" applyProtection="1">
      <alignment horizontal="right" vertical="center"/>
    </xf>
    <xf numFmtId="168" fontId="11" fillId="0" borderId="63" xfId="0" applyNumberFormat="1" applyFont="1" applyBorder="1" applyAlignment="1" applyProtection="1">
      <alignment horizontal="right" vertical="center"/>
    </xf>
    <xf numFmtId="168" fontId="16" fillId="0" borderId="61" xfId="0" applyNumberFormat="1" applyFont="1" applyBorder="1" applyAlignment="1" applyProtection="1">
      <alignment horizontal="right" vertical="center"/>
    </xf>
    <xf numFmtId="164" fontId="16" fillId="0" borderId="61" xfId="0" applyNumberFormat="1" applyFont="1" applyBorder="1" applyAlignment="1" applyProtection="1">
      <alignment horizontal="right" vertical="center"/>
    </xf>
    <xf numFmtId="168" fontId="11" fillId="0" borderId="64" xfId="0" applyNumberFormat="1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left" vertical="center" wrapText="1"/>
    </xf>
    <xf numFmtId="0" fontId="17" fillId="0" borderId="55" xfId="0" applyFont="1" applyBorder="1" applyAlignment="1" applyProtection="1">
      <alignment horizontal="left" vertical="center"/>
    </xf>
    <xf numFmtId="0" fontId="17" fillId="0" borderId="57" xfId="0" applyFont="1" applyBorder="1" applyAlignment="1" applyProtection="1">
      <alignment horizontal="left" vertical="center"/>
    </xf>
    <xf numFmtId="0" fontId="15" fillId="0" borderId="58" xfId="0" applyFont="1" applyBorder="1" applyAlignment="1" applyProtection="1">
      <alignment horizontal="left" vertical="center"/>
    </xf>
    <xf numFmtId="0" fontId="15" fillId="0" borderId="56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59" xfId="0" applyFont="1" applyBorder="1" applyAlignment="1" applyProtection="1">
      <alignment horizontal="left" vertical="center"/>
    </xf>
    <xf numFmtId="0" fontId="15" fillId="0" borderId="57" xfId="0" applyFont="1" applyBorder="1" applyAlignment="1" applyProtection="1">
      <alignment horizontal="left" vertical="center"/>
    </xf>
    <xf numFmtId="0" fontId="13" fillId="0" borderId="65" xfId="0" applyFont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left" vertical="center"/>
    </xf>
    <xf numFmtId="0" fontId="13" fillId="0" borderId="67" xfId="0" applyFont="1" applyBorder="1" applyAlignment="1" applyProtection="1">
      <alignment horizontal="left" vertical="center"/>
    </xf>
    <xf numFmtId="0" fontId="13" fillId="0" borderId="68" xfId="0" applyFont="1" applyBorder="1" applyAlignment="1" applyProtection="1">
      <alignment horizontal="left" vertical="center"/>
    </xf>
    <xf numFmtId="164" fontId="16" fillId="0" borderId="32" xfId="0" applyNumberFormat="1" applyFont="1" applyBorder="1" applyAlignment="1" applyProtection="1">
      <alignment horizontal="right" vertical="center"/>
    </xf>
    <xf numFmtId="0" fontId="13" fillId="0" borderId="69" xfId="0" applyFont="1" applyBorder="1" applyAlignment="1" applyProtection="1">
      <alignment horizontal="left" vertical="center"/>
    </xf>
    <xf numFmtId="0" fontId="13" fillId="0" borderId="70" xfId="0" applyFont="1" applyBorder="1" applyAlignment="1" applyProtection="1">
      <alignment horizontal="left" vertical="center"/>
    </xf>
    <xf numFmtId="164" fontId="11" fillId="0" borderId="68" xfId="0" applyNumberFormat="1" applyFont="1" applyBorder="1" applyAlignment="1" applyProtection="1">
      <alignment horizontal="right" vertical="center"/>
    </xf>
    <xf numFmtId="168" fontId="11" fillId="0" borderId="71" xfId="0" applyNumberFormat="1" applyFont="1" applyBorder="1" applyAlignment="1" applyProtection="1">
      <alignment horizontal="right" vertical="center"/>
    </xf>
    <xf numFmtId="0" fontId="5" fillId="0" borderId="68" xfId="0" applyFont="1" applyBorder="1" applyAlignment="1" applyProtection="1">
      <alignment horizontal="left" vertical="center"/>
    </xf>
    <xf numFmtId="0" fontId="13" fillId="0" borderId="71" xfId="0" applyFont="1" applyBorder="1" applyAlignment="1" applyProtection="1">
      <alignment horizontal="left" vertical="center"/>
    </xf>
    <xf numFmtId="169" fontId="5" fillId="0" borderId="72" xfId="0" applyNumberFormat="1" applyFont="1" applyBorder="1" applyAlignment="1" applyProtection="1">
      <alignment horizontal="right" vertical="center"/>
    </xf>
    <xf numFmtId="164" fontId="16" fillId="0" borderId="68" xfId="0" applyNumberFormat="1" applyFont="1" applyBorder="1" applyAlignment="1" applyProtection="1">
      <alignment horizontal="right" vertical="center"/>
    </xf>
    <xf numFmtId="0" fontId="13" fillId="0" borderId="73" xfId="0" applyFont="1" applyBorder="1" applyAlignment="1" applyProtection="1">
      <alignment horizontal="left" vertical="center"/>
    </xf>
    <xf numFmtId="0" fontId="13" fillId="0" borderId="74" xfId="0" applyFont="1" applyBorder="1" applyAlignment="1" applyProtection="1">
      <alignment horizontal="left" vertical="center"/>
    </xf>
    <xf numFmtId="164" fontId="16" fillId="0" borderId="22" xfId="0" applyNumberFormat="1" applyFont="1" applyBorder="1" applyAlignment="1" applyProtection="1">
      <alignment horizontal="right" vertical="center"/>
    </xf>
    <xf numFmtId="164" fontId="16" fillId="0" borderId="75" xfId="0" applyNumberFormat="1" applyFont="1" applyBorder="1" applyAlignment="1" applyProtection="1">
      <alignment horizontal="right" vertical="center"/>
    </xf>
    <xf numFmtId="0" fontId="13" fillId="0" borderId="72" xfId="0" applyFont="1" applyBorder="1" applyAlignment="1" applyProtection="1">
      <alignment horizontal="left" vertical="center"/>
    </xf>
    <xf numFmtId="164" fontId="16" fillId="0" borderId="73" xfId="0" applyNumberFormat="1" applyFont="1" applyBorder="1" applyAlignment="1" applyProtection="1">
      <alignment horizontal="right" vertical="center"/>
    </xf>
    <xf numFmtId="0" fontId="13" fillId="0" borderId="76" xfId="0" applyFont="1" applyBorder="1" applyAlignment="1" applyProtection="1">
      <alignment horizontal="center" vertical="center"/>
    </xf>
    <xf numFmtId="164" fontId="16" fillId="0" borderId="52" xfId="0" applyNumberFormat="1" applyFont="1" applyBorder="1" applyAlignment="1" applyProtection="1">
      <alignment horizontal="right" vertical="center"/>
    </xf>
    <xf numFmtId="0" fontId="18" fillId="0" borderId="68" xfId="0" applyFont="1" applyBorder="1" applyAlignment="1" applyProtection="1">
      <alignment horizontal="left" vertical="center"/>
    </xf>
    <xf numFmtId="164" fontId="11" fillId="0" borderId="52" xfId="0" applyNumberFormat="1" applyFont="1" applyBorder="1" applyAlignment="1" applyProtection="1">
      <alignment horizontal="right" vertical="center"/>
    </xf>
    <xf numFmtId="168" fontId="11" fillId="0" borderId="54" xfId="0" applyNumberFormat="1" applyFont="1" applyBorder="1" applyAlignment="1" applyProtection="1">
      <alignment horizontal="right" vertical="center"/>
    </xf>
    <xf numFmtId="0" fontId="13" fillId="0" borderId="77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left" vertical="center"/>
    </xf>
    <xf numFmtId="0" fontId="13" fillId="0" borderId="61" xfId="0" applyFont="1" applyBorder="1" applyAlignment="1" applyProtection="1">
      <alignment horizontal="left" vertical="center"/>
    </xf>
    <xf numFmtId="0" fontId="13" fillId="0" borderId="62" xfId="0" applyFont="1" applyBorder="1" applyAlignment="1" applyProtection="1">
      <alignment horizontal="left" vertical="center"/>
    </xf>
    <xf numFmtId="164" fontId="16" fillId="0" borderId="78" xfId="0" applyNumberFormat="1" applyFont="1" applyBorder="1" applyAlignment="1" applyProtection="1">
      <alignment horizontal="right" vertical="center"/>
    </xf>
    <xf numFmtId="164" fontId="16" fillId="0" borderId="53" xfId="0" applyNumberFormat="1" applyFont="1" applyBorder="1" applyAlignment="1" applyProtection="1">
      <alignment horizontal="right" vertical="center"/>
    </xf>
    <xf numFmtId="168" fontId="16" fillId="0" borderId="39" xfId="0" applyNumberFormat="1" applyFont="1" applyBorder="1" applyAlignment="1" applyProtection="1">
      <alignment horizontal="right" vertical="center"/>
    </xf>
    <xf numFmtId="0" fontId="15" fillId="0" borderId="33" xfId="0" applyFont="1" applyBorder="1" applyAlignment="1" applyProtection="1">
      <alignment horizontal="left" vertical="top"/>
    </xf>
    <xf numFmtId="0" fontId="13" fillId="0" borderId="79" xfId="0" applyFont="1" applyBorder="1" applyAlignment="1" applyProtection="1">
      <alignment horizontal="left" vertical="center"/>
    </xf>
    <xf numFmtId="0" fontId="13" fillId="0" borderId="80" xfId="0" applyFont="1" applyBorder="1" applyAlignment="1" applyProtection="1">
      <alignment horizontal="left" vertical="center"/>
    </xf>
    <xf numFmtId="0" fontId="13" fillId="0" borderId="81" xfId="0" applyFont="1" applyBorder="1" applyAlignment="1" applyProtection="1">
      <alignment horizontal="left" vertical="center"/>
    </xf>
    <xf numFmtId="0" fontId="13" fillId="0" borderId="82" xfId="0" applyFont="1" applyBorder="1" applyAlignment="1" applyProtection="1">
      <alignment horizontal="left" vertical="center"/>
    </xf>
    <xf numFmtId="166" fontId="16" fillId="0" borderId="52" xfId="0" applyNumberFormat="1" applyFont="1" applyBorder="1" applyAlignment="1" applyProtection="1">
      <alignment horizontal="right" vertical="center"/>
    </xf>
    <xf numFmtId="0" fontId="13" fillId="0" borderId="83" xfId="0" applyFont="1" applyBorder="1" applyAlignment="1" applyProtection="1">
      <alignment horizontal="left"/>
    </xf>
    <xf numFmtId="0" fontId="13" fillId="0" borderId="84" xfId="0" applyFont="1" applyBorder="1" applyAlignment="1" applyProtection="1">
      <alignment horizontal="left" vertical="center"/>
    </xf>
    <xf numFmtId="0" fontId="13" fillId="0" borderId="73" xfId="0" applyFont="1" applyBorder="1" applyAlignment="1" applyProtection="1">
      <alignment horizontal="left"/>
    </xf>
    <xf numFmtId="168" fontId="5" fillId="0" borderId="68" xfId="0" applyNumberFormat="1" applyFont="1" applyBorder="1" applyAlignment="1" applyProtection="1">
      <alignment horizontal="right" vertical="center"/>
    </xf>
    <xf numFmtId="166" fontId="5" fillId="0" borderId="71" xfId="0" applyNumberFormat="1" applyFont="1" applyBorder="1" applyAlignment="1" applyProtection="1">
      <alignment horizontal="right" vertical="center"/>
    </xf>
    <xf numFmtId="166" fontId="16" fillId="0" borderId="73" xfId="0" applyNumberFormat="1" applyFont="1" applyBorder="1" applyAlignment="1" applyProtection="1">
      <alignment horizontal="right" vertical="center"/>
    </xf>
    <xf numFmtId="0" fontId="13" fillId="0" borderId="85" xfId="0" applyFont="1" applyBorder="1" applyAlignment="1" applyProtection="1">
      <alignment horizontal="left" vertical="center"/>
    </xf>
    <xf numFmtId="0" fontId="15" fillId="0" borderId="86" xfId="0" applyFont="1" applyBorder="1" applyAlignment="1" applyProtection="1">
      <alignment horizontal="left" vertical="top"/>
    </xf>
    <xf numFmtId="0" fontId="13" fillId="0" borderId="87" xfId="0" applyFont="1" applyBorder="1" applyAlignment="1" applyProtection="1">
      <alignment horizontal="left" vertical="center"/>
    </xf>
    <xf numFmtId="0" fontId="13" fillId="0" borderId="66" xfId="0" applyFont="1" applyBorder="1" applyAlignment="1" applyProtection="1">
      <alignment horizontal="left" vertical="center"/>
    </xf>
    <xf numFmtId="166" fontId="16" fillId="0" borderId="68" xfId="0" applyNumberFormat="1" applyFont="1" applyBorder="1" applyAlignment="1" applyProtection="1">
      <alignment horizontal="right" vertical="center"/>
    </xf>
    <xf numFmtId="0" fontId="15" fillId="0" borderId="63" xfId="0" applyFont="1" applyBorder="1" applyAlignment="1" applyProtection="1">
      <alignment horizontal="left" vertical="center"/>
    </xf>
    <xf numFmtId="166" fontId="19" fillId="0" borderId="48" xfId="0" applyNumberFormat="1" applyFont="1" applyBorder="1" applyAlignment="1" applyProtection="1">
      <alignment horizontal="right" vertical="center"/>
    </xf>
    <xf numFmtId="0" fontId="11" fillId="0" borderId="56" xfId="0" applyFont="1" applyBorder="1" applyAlignment="1" applyProtection="1">
      <alignment horizontal="left" vertical="center"/>
    </xf>
    <xf numFmtId="0" fontId="13" fillId="0" borderId="38" xfId="0" applyFont="1" applyBorder="1" applyAlignment="1" applyProtection="1">
      <alignment horizontal="left"/>
    </xf>
    <xf numFmtId="0" fontId="13" fillId="0" borderId="88" xfId="0" applyFont="1" applyBorder="1" applyAlignment="1" applyProtection="1">
      <alignment horizontal="left" vertical="center"/>
    </xf>
    <xf numFmtId="0" fontId="13" fillId="0" borderId="78" xfId="0" applyFont="1" applyBorder="1" applyAlignment="1" applyProtection="1">
      <alignment horizontal="left"/>
    </xf>
    <xf numFmtId="0" fontId="13" fillId="0" borderId="6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ill="1" applyBorder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0" fontId="6" fillId="4" borderId="4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top"/>
      <protection locked="0"/>
    </xf>
    <xf numFmtId="1" fontId="0" fillId="0" borderId="0" xfId="0" applyNumberFormat="1" applyAlignment="1">
      <alignment horizontal="left" vertical="top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166" fontId="5" fillId="0" borderId="13" xfId="0" applyNumberFormat="1" applyFont="1" applyFill="1" applyBorder="1" applyAlignment="1">
      <alignment horizontal="right"/>
      <protection locked="0"/>
    </xf>
    <xf numFmtId="0" fontId="4" fillId="0" borderId="41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166" fontId="5" fillId="0" borderId="0" xfId="0" applyNumberFormat="1" applyFont="1" applyFill="1" applyBorder="1" applyAlignment="1">
      <alignment horizontal="right"/>
      <protection locked="0"/>
    </xf>
    <xf numFmtId="166" fontId="4" fillId="0" borderId="0" xfId="0" applyNumberFormat="1" applyFont="1" applyFill="1" applyAlignment="1">
      <alignment horizontal="right"/>
      <protection locked="0"/>
    </xf>
    <xf numFmtId="166" fontId="5" fillId="0" borderId="10" xfId="0" applyNumberFormat="1" applyFont="1" applyFill="1" applyBorder="1" applyAlignment="1">
      <alignment horizontal="right"/>
      <protection locked="0"/>
    </xf>
    <xf numFmtId="49" fontId="25" fillId="0" borderId="49" xfId="0" applyNumberFormat="1" applyFont="1" applyBorder="1" applyAlignment="1" applyProtection="1">
      <alignment horizontal="left" vertical="center"/>
    </xf>
    <xf numFmtId="0" fontId="0" fillId="0" borderId="0" xfId="1" applyFont="1" applyAlignment="1" applyProtection="1">
      <alignment horizontal="left" vertical="top"/>
      <protection locked="0"/>
    </xf>
    <xf numFmtId="0" fontId="4" fillId="0" borderId="91" xfId="0" applyFont="1" applyBorder="1" applyAlignment="1" applyProtection="1">
      <alignment horizontal="left" vertical="center"/>
    </xf>
    <xf numFmtId="0" fontId="13" fillId="0" borderId="92" xfId="0" applyFont="1" applyBorder="1" applyAlignment="1" applyProtection="1">
      <alignment horizontal="left" vertical="center"/>
    </xf>
    <xf numFmtId="0" fontId="13" fillId="0" borderId="93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0" fontId="13" fillId="0" borderId="95" xfId="0" applyFont="1" applyBorder="1" applyAlignment="1" applyProtection="1">
      <alignment horizontal="left" vertical="center"/>
    </xf>
    <xf numFmtId="0" fontId="13" fillId="0" borderId="96" xfId="0" applyFont="1" applyBorder="1" applyAlignment="1" applyProtection="1">
      <alignment horizontal="left" vertical="center"/>
    </xf>
    <xf numFmtId="0" fontId="4" fillId="0" borderId="94" xfId="0" applyFont="1" applyBorder="1" applyAlignment="1" applyProtection="1">
      <alignment vertical="center"/>
    </xf>
    <xf numFmtId="0" fontId="4" fillId="0" borderId="95" xfId="0" applyFont="1" applyBorder="1" applyAlignment="1" applyProtection="1">
      <alignment vertical="center"/>
    </xf>
    <xf numFmtId="2" fontId="5" fillId="0" borderId="7" xfId="0" applyNumberFormat="1" applyFont="1" applyBorder="1" applyAlignment="1">
      <alignment horizontal="right"/>
      <protection locked="0"/>
    </xf>
    <xf numFmtId="2" fontId="5" fillId="0" borderId="8" xfId="0" applyNumberFormat="1" applyFont="1" applyBorder="1" applyAlignment="1">
      <alignment horizontal="right"/>
      <protection locked="0"/>
    </xf>
    <xf numFmtId="2" fontId="5" fillId="0" borderId="5" xfId="0" applyNumberFormat="1" applyFont="1" applyBorder="1" applyAlignment="1">
      <alignment horizontal="right"/>
      <protection locked="0"/>
    </xf>
    <xf numFmtId="2" fontId="5" fillId="0" borderId="10" xfId="0" applyNumberFormat="1" applyFont="1" applyBorder="1" applyAlignment="1">
      <alignment horizontal="right"/>
      <protection locked="0"/>
    </xf>
    <xf numFmtId="2" fontId="5" fillId="0" borderId="5" xfId="0" applyNumberFormat="1" applyFont="1" applyFill="1" applyBorder="1" applyAlignment="1">
      <alignment horizontal="right"/>
      <protection locked="0"/>
    </xf>
    <xf numFmtId="2" fontId="21" fillId="0" borderId="12" xfId="0" applyNumberFormat="1" applyFont="1" applyFill="1" applyBorder="1" applyAlignment="1">
      <alignment horizontal="right"/>
      <protection locked="0"/>
    </xf>
    <xf numFmtId="2" fontId="5" fillId="0" borderId="13" xfId="0" applyNumberFormat="1" applyFont="1" applyBorder="1" applyAlignment="1">
      <alignment horizontal="right"/>
      <protection locked="0"/>
    </xf>
    <xf numFmtId="2" fontId="5" fillId="0" borderId="7" xfId="0" applyNumberFormat="1" applyFont="1" applyFill="1" applyBorder="1" applyAlignment="1">
      <alignment horizontal="right"/>
      <protection locked="0"/>
    </xf>
    <xf numFmtId="2" fontId="5" fillId="0" borderId="12" xfId="0" applyNumberFormat="1" applyFont="1" applyFill="1" applyBorder="1" applyAlignment="1">
      <alignment horizontal="right"/>
      <protection locked="0"/>
    </xf>
    <xf numFmtId="2" fontId="4" fillId="0" borderId="0" xfId="0" applyNumberFormat="1" applyFont="1" applyAlignment="1">
      <alignment horizontal="right"/>
      <protection locked="0"/>
    </xf>
    <xf numFmtId="2" fontId="5" fillId="0" borderId="3" xfId="0" applyNumberFormat="1" applyFont="1" applyFill="1" applyBorder="1" applyAlignment="1">
      <alignment horizontal="right"/>
      <protection locked="0"/>
    </xf>
    <xf numFmtId="2" fontId="21" fillId="0" borderId="0" xfId="0" applyNumberFormat="1" applyFont="1" applyFill="1" applyBorder="1" applyAlignment="1">
      <alignment horizontal="right"/>
      <protection locked="0"/>
    </xf>
    <xf numFmtId="2" fontId="5" fillId="0" borderId="3" xfId="0" applyNumberFormat="1" applyFont="1" applyBorder="1" applyAlignment="1">
      <alignment horizontal="right"/>
      <protection locked="0"/>
    </xf>
    <xf numFmtId="2" fontId="4" fillId="0" borderId="0" xfId="0" applyNumberFormat="1" applyFont="1" applyFill="1" applyAlignment="1">
      <alignment horizontal="right"/>
      <protection locked="0"/>
    </xf>
    <xf numFmtId="166" fontId="5" fillId="0" borderId="0" xfId="0" applyNumberFormat="1" applyFont="1" applyBorder="1" applyAlignment="1">
      <alignment horizontal="right"/>
      <protection locked="0"/>
    </xf>
    <xf numFmtId="2" fontId="0" fillId="0" borderId="0" xfId="0" applyNumberFormat="1" applyAlignment="1">
      <alignment horizontal="left" vertical="top"/>
      <protection locked="0"/>
    </xf>
    <xf numFmtId="2" fontId="26" fillId="0" borderId="32" xfId="0" applyNumberFormat="1" applyFont="1" applyBorder="1" applyAlignment="1">
      <alignment horizontal="left" vertical="top"/>
      <protection locked="0"/>
    </xf>
    <xf numFmtId="2" fontId="0" fillId="0" borderId="22" xfId="0" applyNumberFormat="1" applyBorder="1" applyAlignment="1">
      <alignment horizontal="left" vertical="top"/>
      <protection locked="0"/>
    </xf>
    <xf numFmtId="2" fontId="26" fillId="0" borderId="75" xfId="0" applyNumberFormat="1" applyFont="1" applyBorder="1" applyAlignment="1">
      <alignment horizontal="left" vertical="top"/>
      <protection locked="0"/>
    </xf>
    <xf numFmtId="2" fontId="27" fillId="0" borderId="0" xfId="0" applyNumberFormat="1" applyFont="1" applyAlignment="1">
      <alignment horizontal="left" vertical="top"/>
      <protection locked="0"/>
    </xf>
    <xf numFmtId="2" fontId="5" fillId="0" borderId="0" xfId="0" applyNumberFormat="1" applyFont="1" applyFill="1" applyBorder="1" applyAlignment="1">
      <alignment horizontal="right"/>
      <protection locked="0"/>
    </xf>
    <xf numFmtId="165" fontId="0" fillId="0" borderId="0" xfId="0" applyNumberFormat="1" applyBorder="1" applyAlignment="1">
      <alignment horizontal="right" vertical="top"/>
      <protection locked="0"/>
    </xf>
    <xf numFmtId="166" fontId="0" fillId="0" borderId="0" xfId="0" applyNumberFormat="1" applyBorder="1" applyAlignment="1">
      <alignment horizontal="right" vertical="top"/>
      <protection locked="0"/>
    </xf>
    <xf numFmtId="0" fontId="0" fillId="0" borderId="0" xfId="0" applyFont="1" applyBorder="1" applyAlignment="1">
      <alignment horizontal="right" vertical="top"/>
      <protection locked="0"/>
    </xf>
    <xf numFmtId="0" fontId="0" fillId="0" borderId="0" xfId="1" applyFont="1" applyBorder="1" applyAlignment="1" applyProtection="1">
      <alignment horizontal="left" vertical="top"/>
      <protection locked="0"/>
    </xf>
    <xf numFmtId="170" fontId="23" fillId="0" borderId="0" xfId="0" applyNumberFormat="1" applyFont="1" applyBorder="1" applyAlignment="1">
      <alignment horizontal="center" vertical="top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13" fillId="0" borderId="48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165" fontId="22" fillId="0" borderId="0" xfId="0" applyNumberFormat="1" applyFont="1" applyBorder="1" applyAlignment="1">
      <alignment horizontal="right" vertical="top"/>
      <protection locked="0"/>
    </xf>
    <xf numFmtId="0" fontId="0" fillId="0" borderId="89" xfId="0" applyBorder="1" applyAlignment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  <protection locked="0"/>
    </xf>
    <xf numFmtId="2" fontId="0" fillId="0" borderId="5" xfId="0" applyNumberFormat="1" applyBorder="1" applyAlignment="1">
      <alignment horizontal="right" vertical="top" wrapText="1"/>
      <protection locked="0"/>
    </xf>
    <xf numFmtId="2" fontId="0" fillId="0" borderId="90" xfId="0" applyNumberFormat="1" applyBorder="1" applyAlignment="1">
      <alignment horizontal="right" vertical="top" wrapText="1"/>
      <protection locked="0"/>
    </xf>
    <xf numFmtId="2" fontId="0" fillId="0" borderId="30" xfId="0" applyNumberFormat="1" applyBorder="1" applyAlignment="1">
      <alignment horizontal="right" vertical="top" wrapText="1"/>
      <protection locked="0"/>
    </xf>
    <xf numFmtId="164" fontId="5" fillId="0" borderId="6" xfId="0" applyNumberFormat="1" applyFont="1" applyBorder="1" applyAlignment="1" applyProtection="1">
      <alignment horizontal="right"/>
    </xf>
    <xf numFmtId="49" fontId="5" fillId="0" borderId="7" xfId="0" applyNumberFormat="1" applyFont="1" applyBorder="1" applyAlignment="1" applyProtection="1">
      <alignment horizontal="left" wrapText="1"/>
    </xf>
    <xf numFmtId="0" fontId="5" fillId="0" borderId="7" xfId="0" applyFont="1" applyBorder="1" applyAlignment="1" applyProtection="1">
      <alignment horizontal="left" wrapText="1"/>
    </xf>
    <xf numFmtId="2" fontId="21" fillId="0" borderId="7" xfId="0" applyNumberFormat="1" applyFont="1" applyBorder="1" applyAlignment="1" applyProtection="1">
      <alignment horizontal="right"/>
    </xf>
    <xf numFmtId="164" fontId="5" fillId="0" borderId="9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2" fontId="21" fillId="0" borderId="5" xfId="0" applyNumberFormat="1" applyFont="1" applyBorder="1" applyAlignment="1" applyProtection="1">
      <alignment horizontal="right"/>
    </xf>
    <xf numFmtId="0" fontId="21" fillId="0" borderId="5" xfId="0" applyFont="1" applyBorder="1" applyAlignment="1" applyProtection="1">
      <alignment horizontal="left" wrapText="1"/>
    </xf>
    <xf numFmtId="2" fontId="21" fillId="0" borderId="5" xfId="0" applyNumberFormat="1" applyFont="1" applyFill="1" applyBorder="1" applyAlignment="1" applyProtection="1">
      <alignment horizontal="right"/>
    </xf>
    <xf numFmtId="0" fontId="5" fillId="0" borderId="5" xfId="0" applyFont="1" applyBorder="1" applyAlignment="1" applyProtection="1">
      <alignment horizontal="left" vertical="top" wrapText="1"/>
    </xf>
    <xf numFmtId="164" fontId="5" fillId="0" borderId="11" xfId="0" applyNumberFormat="1" applyFont="1" applyBorder="1" applyAlignment="1" applyProtection="1">
      <alignment horizontal="right"/>
    </xf>
    <xf numFmtId="49" fontId="5" fillId="0" borderId="12" xfId="0" applyNumberFormat="1" applyFont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left" wrapText="1"/>
    </xf>
    <xf numFmtId="2" fontId="21" fillId="0" borderId="12" xfId="0" applyNumberFormat="1" applyFont="1" applyBorder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 wrapText="1"/>
    </xf>
    <xf numFmtId="2" fontId="20" fillId="0" borderId="0" xfId="0" applyNumberFormat="1" applyFont="1" applyAlignment="1" applyProtection="1">
      <alignment horizontal="right"/>
    </xf>
    <xf numFmtId="0" fontId="5" fillId="0" borderId="7" xfId="0" applyFont="1" applyFill="1" applyBorder="1" applyAlignment="1" applyProtection="1">
      <alignment horizontal="left" wrapText="1"/>
    </xf>
    <xf numFmtId="164" fontId="5" fillId="0" borderId="9" xfId="0" applyNumberFormat="1" applyFont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wrapText="1"/>
    </xf>
    <xf numFmtId="164" fontId="5" fillId="0" borderId="11" xfId="0" applyNumberFormat="1" applyFont="1" applyBorder="1" applyAlignment="1" applyProtection="1">
      <alignment horizontal="right" vertical="top"/>
    </xf>
    <xf numFmtId="0" fontId="5" fillId="0" borderId="12" xfId="0" applyFont="1" applyFill="1" applyBorder="1" applyAlignment="1" applyProtection="1">
      <alignment horizontal="left" wrapText="1"/>
    </xf>
    <xf numFmtId="164" fontId="5" fillId="0" borderId="2" xfId="0" applyNumberFormat="1" applyFont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left" wrapText="1"/>
    </xf>
    <xf numFmtId="2" fontId="21" fillId="0" borderId="3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2" fontId="21" fillId="0" borderId="0" xfId="0" applyNumberFormat="1" applyFont="1" applyBorder="1" applyAlignment="1" applyProtection="1">
      <alignment horizontal="right"/>
    </xf>
    <xf numFmtId="164" fontId="5" fillId="0" borderId="6" xfId="0" applyNumberFormat="1" applyFont="1" applyFill="1" applyBorder="1" applyAlignment="1" applyProtection="1">
      <alignment horizontal="right"/>
    </xf>
    <xf numFmtId="2" fontId="21" fillId="0" borderId="7" xfId="0" applyNumberFormat="1" applyFont="1" applyFill="1" applyBorder="1" applyAlignment="1" applyProtection="1">
      <alignment horizontal="right"/>
    </xf>
    <xf numFmtId="164" fontId="5" fillId="0" borderId="11" xfId="0" applyNumberFormat="1" applyFont="1" applyFill="1" applyBorder="1" applyAlignment="1" applyProtection="1">
      <alignment horizontal="right" vertical="top"/>
    </xf>
    <xf numFmtId="0" fontId="5" fillId="0" borderId="12" xfId="0" applyFont="1" applyFill="1" applyBorder="1" applyAlignment="1" applyProtection="1">
      <alignment horizontal="left" vertical="top" wrapText="1"/>
    </xf>
    <xf numFmtId="2" fontId="21" fillId="0" borderId="12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left" vertical="top" wrapText="1"/>
    </xf>
    <xf numFmtId="2" fontId="21" fillId="0" borderId="0" xfId="0" applyNumberFormat="1" applyFont="1" applyFill="1" applyBorder="1" applyAlignment="1" applyProtection="1">
      <alignment horizontal="right"/>
    </xf>
    <xf numFmtId="2" fontId="20" fillId="0" borderId="0" xfId="0" applyNumberFormat="1" applyFont="1" applyBorder="1" applyAlignment="1" applyProtection="1">
      <alignment horizontal="right"/>
    </xf>
    <xf numFmtId="164" fontId="5" fillId="0" borderId="6" xfId="0" applyNumberFormat="1" applyFont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horizontal="left" vertical="top" wrapText="1"/>
    </xf>
    <xf numFmtId="164" fontId="5" fillId="0" borderId="31" xfId="0" applyNumberFormat="1" applyFont="1" applyBorder="1" applyAlignment="1" applyProtection="1">
      <alignment horizontal="right"/>
    </xf>
    <xf numFmtId="0" fontId="5" fillId="0" borderId="32" xfId="0" applyFont="1" applyFill="1" applyBorder="1" applyAlignment="1" applyProtection="1">
      <alignment horizontal="left" wrapText="1"/>
    </xf>
    <xf numFmtId="0" fontId="5" fillId="0" borderId="32" xfId="0" applyFont="1" applyBorder="1" applyAlignment="1" applyProtection="1">
      <alignment horizontal="left" wrapText="1"/>
    </xf>
    <xf numFmtId="164" fontId="5" fillId="0" borderId="2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view="pageBreakPreview" zoomScale="106" zoomScaleSheetLayoutView="106" workbookViewId="0">
      <pane ySplit="3" topLeftCell="A22" activePane="bottomLeft" state="frozenSplit"/>
      <selection pane="bottomLeft" activeCell="J14" sqref="J14"/>
    </sheetView>
  </sheetViews>
  <sheetFormatPr defaultColWidth="10.6640625" defaultRowHeight="12" customHeight="1"/>
  <cols>
    <col min="1" max="1" width="3.1640625" style="6" customWidth="1"/>
    <col min="2" max="2" width="2.6640625" style="6" customWidth="1"/>
    <col min="3" max="3" width="4" style="6" customWidth="1"/>
    <col min="4" max="4" width="8" style="6" customWidth="1"/>
    <col min="5" max="5" width="15" style="6" customWidth="1"/>
    <col min="6" max="6" width="0.6640625" style="6" customWidth="1"/>
    <col min="7" max="7" width="3.33203125" style="6" customWidth="1"/>
    <col min="8" max="8" width="3.1640625" style="6" customWidth="1"/>
    <col min="9" max="9" width="12.5" style="6" customWidth="1"/>
    <col min="10" max="10" width="16.33203125" style="6" customWidth="1"/>
    <col min="11" max="11" width="0.83203125" style="6" customWidth="1"/>
    <col min="12" max="12" width="3.1640625" style="6" customWidth="1"/>
    <col min="13" max="13" width="3.33203125" style="6" customWidth="1"/>
    <col min="14" max="14" width="4.1640625" style="6" customWidth="1"/>
    <col min="15" max="15" width="15.5" style="6" customWidth="1"/>
    <col min="16" max="16" width="7.6640625" style="6" customWidth="1"/>
    <col min="17" max="17" width="15" style="6" customWidth="1"/>
    <col min="18" max="18" width="0.6640625" style="6" customWidth="1"/>
    <col min="19" max="16384" width="10.6640625" style="163"/>
  </cols>
  <sheetData>
    <row r="1" spans="1:18" s="6" customFormat="1" ht="14.2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s="6" customFormat="1" ht="27.75" customHeight="1">
      <c r="A2" s="218" t="s">
        <v>261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53"/>
    </row>
    <row r="3" spans="1:18" s="6" customFormat="1" ht="14.25" customHeigh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1:18" s="6" customFormat="1" ht="9" customHeight="1" thickBo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8" s="6" customFormat="1" ht="18.75" customHeight="1">
      <c r="A5" s="60"/>
      <c r="B5" s="61" t="s">
        <v>92</v>
      </c>
      <c r="C5" s="61"/>
      <c r="D5" s="61"/>
      <c r="E5" s="179" t="s">
        <v>201</v>
      </c>
      <c r="F5" s="180"/>
      <c r="G5" s="180"/>
      <c r="H5" s="180"/>
      <c r="I5" s="180"/>
      <c r="J5" s="180"/>
      <c r="K5" s="180"/>
      <c r="L5" s="180"/>
      <c r="M5" s="181"/>
      <c r="N5" s="61"/>
      <c r="O5" s="61" t="s">
        <v>93</v>
      </c>
      <c r="P5" s="62" t="s">
        <v>198</v>
      </c>
      <c r="Q5" s="63"/>
      <c r="R5" s="64"/>
    </row>
    <row r="6" spans="1:18" s="6" customFormat="1" ht="18.75" customHeight="1">
      <c r="A6" s="60"/>
      <c r="B6" s="61" t="s">
        <v>94</v>
      </c>
      <c r="C6" s="61"/>
      <c r="D6" s="61"/>
      <c r="E6" s="182" t="s">
        <v>202</v>
      </c>
      <c r="F6" s="65"/>
      <c r="G6" s="65"/>
      <c r="H6" s="65"/>
      <c r="I6" s="65"/>
      <c r="J6" s="65"/>
      <c r="K6" s="65"/>
      <c r="L6" s="65"/>
      <c r="M6" s="183"/>
      <c r="N6" s="61"/>
      <c r="O6" s="61" t="s">
        <v>95</v>
      </c>
      <c r="P6" s="66"/>
      <c r="Q6" s="67"/>
      <c r="R6" s="64"/>
    </row>
    <row r="7" spans="1:18" s="6" customFormat="1" ht="18.75" customHeight="1" thickBot="1">
      <c r="A7" s="60"/>
      <c r="B7" s="61" t="s">
        <v>96</v>
      </c>
      <c r="C7" s="61"/>
      <c r="D7" s="61"/>
      <c r="E7" s="186" t="s">
        <v>201</v>
      </c>
      <c r="F7" s="187"/>
      <c r="G7" s="187"/>
      <c r="H7" s="187"/>
      <c r="I7" s="187"/>
      <c r="J7" s="187"/>
      <c r="K7" s="184"/>
      <c r="L7" s="184"/>
      <c r="M7" s="185"/>
      <c r="N7" s="61"/>
      <c r="O7" s="61" t="s">
        <v>97</v>
      </c>
      <c r="P7" s="68" t="s">
        <v>199</v>
      </c>
      <c r="Q7" s="69"/>
      <c r="R7" s="64"/>
    </row>
    <row r="8" spans="1:18" s="6" customFormat="1" ht="18.75" customHeight="1" thickBot="1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 t="s">
        <v>98</v>
      </c>
      <c r="P8" s="61" t="s">
        <v>99</v>
      </c>
      <c r="Q8" s="61"/>
      <c r="R8" s="64"/>
    </row>
    <row r="9" spans="1:18" s="6" customFormat="1" ht="18.75" customHeight="1" thickBot="1">
      <c r="A9" s="60"/>
      <c r="B9" s="61" t="s">
        <v>100</v>
      </c>
      <c r="C9" s="61"/>
      <c r="D9" s="61"/>
      <c r="E9" s="171" t="s">
        <v>188</v>
      </c>
      <c r="F9" s="70"/>
      <c r="G9" s="70"/>
      <c r="H9" s="70"/>
      <c r="I9" s="70"/>
      <c r="J9" s="63"/>
      <c r="K9" s="61"/>
      <c r="L9" s="61"/>
      <c r="M9" s="61"/>
      <c r="N9" s="61"/>
      <c r="O9" s="173" t="s">
        <v>196</v>
      </c>
      <c r="P9" s="72" t="s">
        <v>179</v>
      </c>
      <c r="Q9" s="177" t="s">
        <v>196</v>
      </c>
      <c r="R9" s="64"/>
    </row>
    <row r="10" spans="1:18" s="6" customFormat="1" ht="18.75" customHeight="1" thickBot="1">
      <c r="A10" s="60"/>
      <c r="B10" s="61" t="s">
        <v>101</v>
      </c>
      <c r="C10" s="61"/>
      <c r="D10" s="61"/>
      <c r="E10" s="172" t="s">
        <v>203</v>
      </c>
      <c r="F10" s="61"/>
      <c r="G10" s="61"/>
      <c r="H10" s="61"/>
      <c r="I10" s="61"/>
      <c r="J10" s="67"/>
      <c r="K10" s="61"/>
      <c r="L10" s="61"/>
      <c r="M10" s="61"/>
      <c r="N10" s="61"/>
      <c r="O10" s="71">
        <v>25647571</v>
      </c>
      <c r="P10" s="72" t="s">
        <v>179</v>
      </c>
      <c r="Q10" s="73">
        <v>25647571</v>
      </c>
      <c r="R10" s="64"/>
    </row>
    <row r="11" spans="1:18" s="6" customFormat="1" ht="18.75" customHeight="1" thickBot="1">
      <c r="A11" s="60"/>
      <c r="B11" s="61" t="s">
        <v>102</v>
      </c>
      <c r="C11" s="61"/>
      <c r="D11" s="61"/>
      <c r="E11" s="66"/>
      <c r="F11" s="61"/>
      <c r="G11" s="61"/>
      <c r="H11" s="61"/>
      <c r="I11" s="61"/>
      <c r="J11" s="67"/>
      <c r="K11" s="61"/>
      <c r="L11" s="61"/>
      <c r="M11" s="61"/>
      <c r="N11" s="61"/>
      <c r="O11" s="71"/>
      <c r="P11" s="72"/>
      <c r="Q11" s="73"/>
      <c r="R11" s="64"/>
    </row>
    <row r="12" spans="1:18" s="6" customFormat="1" ht="18.75" customHeight="1" thickBot="1">
      <c r="A12" s="60"/>
      <c r="B12" s="61"/>
      <c r="C12" s="61"/>
      <c r="D12" s="61"/>
      <c r="E12" s="68"/>
      <c r="F12" s="74"/>
      <c r="G12" s="74"/>
      <c r="H12" s="74"/>
      <c r="I12" s="74"/>
      <c r="J12" s="69"/>
      <c r="K12" s="61"/>
      <c r="L12" s="61"/>
      <c r="M12" s="61"/>
      <c r="N12" s="61"/>
      <c r="O12" s="75"/>
      <c r="P12" s="75"/>
      <c r="Q12" s="61"/>
      <c r="R12" s="64"/>
    </row>
    <row r="13" spans="1:18" s="6" customFormat="1" ht="18.75" customHeight="1" thickBot="1">
      <c r="A13" s="60"/>
      <c r="B13" s="61"/>
      <c r="C13" s="61"/>
      <c r="D13" s="61"/>
      <c r="E13" s="75" t="s">
        <v>103</v>
      </c>
      <c r="F13" s="61"/>
      <c r="G13" s="61" t="s">
        <v>104</v>
      </c>
      <c r="H13" s="61"/>
      <c r="I13" s="61"/>
      <c r="J13" s="61"/>
      <c r="K13" s="61"/>
      <c r="L13" s="61"/>
      <c r="M13" s="61"/>
      <c r="N13" s="61"/>
      <c r="O13" s="75" t="s">
        <v>105</v>
      </c>
      <c r="P13" s="75"/>
      <c r="Q13" s="76"/>
      <c r="R13" s="64"/>
    </row>
    <row r="14" spans="1:18" s="6" customFormat="1" ht="18.75" customHeight="1" thickBot="1">
      <c r="A14" s="60"/>
      <c r="B14" s="61"/>
      <c r="C14" s="61"/>
      <c r="D14" s="61"/>
      <c r="E14" s="71"/>
      <c r="F14" s="61"/>
      <c r="G14" s="215" t="s">
        <v>200</v>
      </c>
      <c r="H14" s="216"/>
      <c r="I14" s="217"/>
      <c r="J14" s="61"/>
      <c r="K14" s="61"/>
      <c r="L14" s="61"/>
      <c r="M14" s="61"/>
      <c r="N14" s="61"/>
      <c r="O14" s="77">
        <v>41771</v>
      </c>
      <c r="P14" s="75"/>
      <c r="Q14" s="78"/>
      <c r="R14" s="64"/>
    </row>
    <row r="15" spans="1:18" s="6" customFormat="1" ht="9" customHeight="1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6" customFormat="1" ht="20.25" customHeight="1">
      <c r="A16" s="82"/>
      <c r="B16" s="83"/>
      <c r="C16" s="83"/>
      <c r="D16" s="83"/>
      <c r="E16" s="84" t="s">
        <v>106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5"/>
    </row>
    <row r="17" spans="1:18" s="6" customFormat="1" ht="21.75" customHeight="1">
      <c r="A17" s="86" t="s">
        <v>107</v>
      </c>
      <c r="B17" s="87"/>
      <c r="C17" s="87"/>
      <c r="D17" s="88"/>
      <c r="E17" s="89" t="s">
        <v>108</v>
      </c>
      <c r="F17" s="88"/>
      <c r="G17" s="89" t="s">
        <v>109</v>
      </c>
      <c r="H17" s="87"/>
      <c r="I17" s="88"/>
      <c r="J17" s="89" t="s">
        <v>110</v>
      </c>
      <c r="K17" s="87"/>
      <c r="L17" s="89" t="s">
        <v>111</v>
      </c>
      <c r="M17" s="87"/>
      <c r="N17" s="87"/>
      <c r="O17" s="88"/>
      <c r="P17" s="89" t="s">
        <v>112</v>
      </c>
      <c r="Q17" s="87"/>
      <c r="R17" s="90"/>
    </row>
    <row r="18" spans="1:18" s="6" customFormat="1" ht="19.5" customHeight="1">
      <c r="A18" s="91"/>
      <c r="B18" s="92"/>
      <c r="C18" s="92"/>
      <c r="D18" s="93"/>
      <c r="E18" s="94"/>
      <c r="F18" s="95"/>
      <c r="G18" s="96"/>
      <c r="H18" s="92"/>
      <c r="I18" s="93"/>
      <c r="J18" s="94"/>
      <c r="K18" s="97"/>
      <c r="L18" s="96"/>
      <c r="M18" s="92"/>
      <c r="N18" s="92"/>
      <c r="O18" s="93"/>
      <c r="P18" s="96"/>
      <c r="Q18" s="98"/>
      <c r="R18" s="99"/>
    </row>
    <row r="19" spans="1:18" s="6" customFormat="1" ht="20.25" customHeight="1">
      <c r="A19" s="82"/>
      <c r="B19" s="83"/>
      <c r="C19" s="83"/>
      <c r="D19" s="83"/>
      <c r="E19" s="84" t="s">
        <v>113</v>
      </c>
      <c r="F19" s="83"/>
      <c r="G19" s="83"/>
      <c r="H19" s="83"/>
      <c r="I19" s="83"/>
      <c r="J19" s="100" t="s">
        <v>87</v>
      </c>
      <c r="K19" s="83"/>
      <c r="L19" s="83"/>
      <c r="M19" s="83"/>
      <c r="N19" s="83"/>
      <c r="O19" s="83"/>
      <c r="P19" s="83"/>
      <c r="Q19" s="83"/>
      <c r="R19" s="85"/>
    </row>
    <row r="20" spans="1:18" s="6" customFormat="1" ht="19.5" customHeight="1">
      <c r="A20" s="101" t="s">
        <v>114</v>
      </c>
      <c r="B20" s="102"/>
      <c r="C20" s="103" t="s">
        <v>115</v>
      </c>
      <c r="D20" s="104"/>
      <c r="E20" s="105"/>
      <c r="F20" s="106"/>
      <c r="G20" s="101" t="s">
        <v>116</v>
      </c>
      <c r="H20" s="107"/>
      <c r="I20" s="103" t="s">
        <v>117</v>
      </c>
      <c r="J20" s="104"/>
      <c r="K20" s="104"/>
      <c r="L20" s="101" t="s">
        <v>118</v>
      </c>
      <c r="M20" s="107"/>
      <c r="N20" s="103" t="s">
        <v>119</v>
      </c>
      <c r="O20" s="104"/>
      <c r="P20" s="104"/>
      <c r="Q20" s="104"/>
      <c r="R20" s="106"/>
    </row>
    <row r="21" spans="1:18" s="6" customFormat="1" ht="19.5" customHeight="1">
      <c r="A21" s="108" t="s">
        <v>9</v>
      </c>
      <c r="B21" s="109" t="s">
        <v>17</v>
      </c>
      <c r="C21" s="110"/>
      <c r="D21" s="111" t="s">
        <v>120</v>
      </c>
      <c r="E21" s="112"/>
      <c r="F21" s="113"/>
      <c r="G21" s="108" t="s">
        <v>16</v>
      </c>
      <c r="H21" s="111" t="s">
        <v>121</v>
      </c>
      <c r="I21" s="114"/>
      <c r="J21" s="115"/>
      <c r="K21" s="116"/>
      <c r="L21" s="108" t="s">
        <v>122</v>
      </c>
      <c r="M21" s="117" t="s">
        <v>123</v>
      </c>
      <c r="N21" s="118"/>
      <c r="O21" s="118"/>
      <c r="P21" s="119"/>
      <c r="Q21" s="120"/>
      <c r="R21" s="113"/>
    </row>
    <row r="22" spans="1:18" s="6" customFormat="1" ht="19.5" customHeight="1">
      <c r="A22" s="108" t="s">
        <v>10</v>
      </c>
      <c r="B22" s="121"/>
      <c r="C22" s="122"/>
      <c r="D22" s="111" t="s">
        <v>124</v>
      </c>
      <c r="E22" s="123">
        <f>rozpočet!H11</f>
        <v>0</v>
      </c>
      <c r="F22" s="113"/>
      <c r="G22" s="108" t="s">
        <v>35</v>
      </c>
      <c r="H22" s="61" t="s">
        <v>125</v>
      </c>
      <c r="I22" s="114"/>
      <c r="J22" s="115"/>
      <c r="K22" s="116"/>
      <c r="L22" s="108" t="s">
        <v>126</v>
      </c>
      <c r="M22" s="117" t="s">
        <v>127</v>
      </c>
      <c r="N22" s="118"/>
      <c r="O22" s="118"/>
      <c r="P22" s="119"/>
      <c r="Q22" s="120"/>
      <c r="R22" s="113"/>
    </row>
    <row r="23" spans="1:18" s="6" customFormat="1" ht="19.5" customHeight="1">
      <c r="A23" s="108" t="s">
        <v>11</v>
      </c>
      <c r="B23" s="109" t="s">
        <v>64</v>
      </c>
      <c r="C23" s="110"/>
      <c r="D23" s="111" t="s">
        <v>120</v>
      </c>
      <c r="E23" s="112"/>
      <c r="F23" s="113"/>
      <c r="G23" s="108" t="s">
        <v>128</v>
      </c>
      <c r="H23" s="111" t="s">
        <v>129</v>
      </c>
      <c r="I23" s="114"/>
      <c r="J23" s="115"/>
      <c r="K23" s="116"/>
      <c r="L23" s="108" t="s">
        <v>130</v>
      </c>
      <c r="M23" s="117" t="s">
        <v>131</v>
      </c>
      <c r="N23" s="118"/>
      <c r="O23" s="118"/>
      <c r="P23" s="119"/>
      <c r="Q23" s="120"/>
      <c r="R23" s="113"/>
    </row>
    <row r="24" spans="1:18" s="6" customFormat="1" ht="19.5" customHeight="1">
      <c r="A24" s="108" t="s">
        <v>12</v>
      </c>
      <c r="B24" s="121"/>
      <c r="C24" s="122"/>
      <c r="D24" s="111" t="s">
        <v>124</v>
      </c>
      <c r="E24" s="124">
        <f>rozpočet!H56</f>
        <v>0</v>
      </c>
      <c r="F24" s="113"/>
      <c r="G24" s="108" t="s">
        <v>132</v>
      </c>
      <c r="H24" s="111"/>
      <c r="I24" s="114"/>
      <c r="J24" s="115"/>
      <c r="K24" s="116"/>
      <c r="L24" s="108" t="s">
        <v>133</v>
      </c>
      <c r="M24" s="117" t="s">
        <v>134</v>
      </c>
      <c r="N24" s="118"/>
      <c r="O24" s="118"/>
      <c r="P24" s="119"/>
      <c r="Q24" s="120"/>
      <c r="R24" s="113"/>
    </row>
    <row r="25" spans="1:18" s="6" customFormat="1" ht="19.5" customHeight="1">
      <c r="A25" s="108" t="s">
        <v>13</v>
      </c>
      <c r="B25" s="109" t="s">
        <v>135</v>
      </c>
      <c r="C25" s="110"/>
      <c r="D25" s="125" t="s">
        <v>120</v>
      </c>
      <c r="E25" s="126"/>
      <c r="F25" s="113"/>
      <c r="G25" s="127"/>
      <c r="H25" s="118"/>
      <c r="I25" s="114"/>
      <c r="J25" s="115"/>
      <c r="K25" s="116"/>
      <c r="L25" s="108" t="s">
        <v>136</v>
      </c>
      <c r="M25" s="117" t="s">
        <v>137</v>
      </c>
      <c r="N25" s="118"/>
      <c r="O25" s="118"/>
      <c r="P25" s="119"/>
      <c r="Q25" s="120"/>
      <c r="R25" s="113"/>
    </row>
    <row r="26" spans="1:18" s="6" customFormat="1" ht="19.5" customHeight="1">
      <c r="A26" s="108" t="s">
        <v>14</v>
      </c>
      <c r="B26" s="121"/>
      <c r="C26" s="122"/>
      <c r="D26" s="125" t="s">
        <v>124</v>
      </c>
      <c r="E26" s="120"/>
      <c r="F26" s="113"/>
      <c r="G26" s="127"/>
      <c r="H26" s="118"/>
      <c r="I26" s="114"/>
      <c r="J26" s="115"/>
      <c r="K26" s="116"/>
      <c r="L26" s="108" t="s">
        <v>138</v>
      </c>
      <c r="M26" s="111" t="s">
        <v>139</v>
      </c>
      <c r="N26" s="118"/>
      <c r="O26" s="118"/>
      <c r="P26" s="114"/>
      <c r="Q26" s="120"/>
      <c r="R26" s="113"/>
    </row>
    <row r="27" spans="1:18" s="6" customFormat="1" ht="19.5" customHeight="1">
      <c r="A27" s="108" t="s">
        <v>15</v>
      </c>
      <c r="B27" s="1" t="s">
        <v>140</v>
      </c>
      <c r="C27" s="214"/>
      <c r="D27" s="214"/>
      <c r="E27" s="128">
        <f>SUM(E22,E24)</f>
        <v>0</v>
      </c>
      <c r="F27" s="85"/>
      <c r="G27" s="108" t="s">
        <v>141</v>
      </c>
      <c r="H27" s="129" t="s">
        <v>142</v>
      </c>
      <c r="I27" s="114"/>
      <c r="J27" s="130">
        <v>0</v>
      </c>
      <c r="K27" s="131"/>
      <c r="L27" s="108" t="s">
        <v>143</v>
      </c>
      <c r="M27" s="129" t="s">
        <v>144</v>
      </c>
      <c r="N27" s="118"/>
      <c r="O27" s="118"/>
      <c r="P27" s="114"/>
      <c r="Q27" s="128">
        <v>0</v>
      </c>
      <c r="R27" s="85"/>
    </row>
    <row r="28" spans="1:18" s="6" customFormat="1" ht="19.5" customHeight="1">
      <c r="A28" s="132" t="s">
        <v>145</v>
      </c>
      <c r="B28" s="133" t="s">
        <v>146</v>
      </c>
      <c r="C28" s="134"/>
      <c r="D28" s="135"/>
      <c r="E28" s="136"/>
      <c r="F28" s="81"/>
      <c r="G28" s="132" t="s">
        <v>147</v>
      </c>
      <c r="H28" s="133" t="s">
        <v>148</v>
      </c>
      <c r="I28" s="135"/>
      <c r="J28" s="137"/>
      <c r="K28" s="138"/>
      <c r="L28" s="132" t="s">
        <v>149</v>
      </c>
      <c r="M28" s="133" t="s">
        <v>150</v>
      </c>
      <c r="N28" s="134"/>
      <c r="O28" s="134"/>
      <c r="P28" s="135"/>
      <c r="Q28" s="136"/>
      <c r="R28" s="81"/>
    </row>
    <row r="29" spans="1:18" s="6" customFormat="1" ht="19.5" customHeight="1">
      <c r="A29" s="139" t="s">
        <v>101</v>
      </c>
      <c r="B29" s="58"/>
      <c r="C29" s="58"/>
      <c r="D29" s="58"/>
      <c r="E29" s="58"/>
      <c r="F29" s="140"/>
      <c r="G29" s="141"/>
      <c r="H29" s="58"/>
      <c r="I29" s="58"/>
      <c r="J29" s="58"/>
      <c r="K29" s="58"/>
      <c r="L29" s="101" t="s">
        <v>151</v>
      </c>
      <c r="M29" s="88"/>
      <c r="N29" s="103" t="s">
        <v>152</v>
      </c>
      <c r="O29" s="87"/>
      <c r="P29" s="87"/>
      <c r="Q29" s="87"/>
      <c r="R29" s="90"/>
    </row>
    <row r="30" spans="1:18" s="6" customFormat="1" ht="19.5" customHeight="1">
      <c r="A30" s="60"/>
      <c r="B30" s="61"/>
      <c r="C30" s="61"/>
      <c r="D30" s="61"/>
      <c r="E30" s="61"/>
      <c r="F30" s="142"/>
      <c r="G30" s="143"/>
      <c r="H30" s="61"/>
      <c r="I30" s="61"/>
      <c r="J30" s="61"/>
      <c r="K30" s="61"/>
      <c r="L30" s="108" t="s">
        <v>153</v>
      </c>
      <c r="M30" s="111" t="s">
        <v>154</v>
      </c>
      <c r="N30" s="118"/>
      <c r="O30" s="118"/>
      <c r="P30" s="114"/>
      <c r="Q30" s="144">
        <f>SUM(E27,J28,Q27)</f>
        <v>0</v>
      </c>
      <c r="R30" s="85"/>
    </row>
    <row r="31" spans="1:18" s="6" customFormat="1" ht="19.5" customHeight="1">
      <c r="A31" s="145" t="s">
        <v>155</v>
      </c>
      <c r="B31" s="146"/>
      <c r="C31" s="146"/>
      <c r="D31" s="146"/>
      <c r="E31" s="146"/>
      <c r="F31" s="122"/>
      <c r="G31" s="147" t="s">
        <v>156</v>
      </c>
      <c r="H31" s="146"/>
      <c r="I31" s="146"/>
      <c r="J31" s="146"/>
      <c r="K31" s="146"/>
      <c r="L31" s="108" t="s">
        <v>157</v>
      </c>
      <c r="M31" s="148">
        <v>15</v>
      </c>
      <c r="N31" s="114" t="s">
        <v>158</v>
      </c>
      <c r="O31" s="149"/>
      <c r="P31" s="114" t="s">
        <v>159</v>
      </c>
      <c r="Q31" s="150"/>
      <c r="R31" s="151"/>
    </row>
    <row r="32" spans="1:18" s="6" customFormat="1" ht="20.25" customHeight="1">
      <c r="A32" s="152" t="s">
        <v>100</v>
      </c>
      <c r="B32" s="153"/>
      <c r="C32" s="153"/>
      <c r="D32" s="153"/>
      <c r="E32" s="153"/>
      <c r="F32" s="110"/>
      <c r="G32" s="154"/>
      <c r="H32" s="153"/>
      <c r="I32" s="153"/>
      <c r="J32" s="153"/>
      <c r="K32" s="153"/>
      <c r="L32" s="108" t="s">
        <v>160</v>
      </c>
      <c r="M32" s="148">
        <v>21</v>
      </c>
      <c r="N32" s="114" t="s">
        <v>158</v>
      </c>
      <c r="O32" s="149">
        <f>PRODUCT(Q30,1)</f>
        <v>0</v>
      </c>
      <c r="P32" s="114" t="s">
        <v>159</v>
      </c>
      <c r="Q32" s="155">
        <f>PRODUCT(Q30,0.21)</f>
        <v>0</v>
      </c>
      <c r="R32" s="113"/>
    </row>
    <row r="33" spans="1:18" s="6" customFormat="1" ht="20.25" customHeight="1">
      <c r="A33" s="60"/>
      <c r="B33" s="61"/>
      <c r="C33" s="61"/>
      <c r="D33" s="61"/>
      <c r="E33" s="61"/>
      <c r="F33" s="142"/>
      <c r="G33" s="143"/>
      <c r="H33" s="61"/>
      <c r="I33" s="61"/>
      <c r="J33" s="61"/>
      <c r="K33" s="61"/>
      <c r="L33" s="132" t="s">
        <v>161</v>
      </c>
      <c r="M33" s="156" t="s">
        <v>162</v>
      </c>
      <c r="N33" s="134"/>
      <c r="O33" s="134"/>
      <c r="P33" s="135"/>
      <c r="Q33" s="157">
        <f>SUM(Q30,Q32)</f>
        <v>0</v>
      </c>
      <c r="R33" s="73"/>
    </row>
    <row r="34" spans="1:18" s="6" customFormat="1" ht="19.5" customHeight="1">
      <c r="A34" s="145" t="s">
        <v>155</v>
      </c>
      <c r="B34" s="146"/>
      <c r="C34" s="146"/>
      <c r="D34" s="146"/>
      <c r="E34" s="146"/>
      <c r="F34" s="122"/>
      <c r="G34" s="147" t="s">
        <v>156</v>
      </c>
      <c r="H34" s="146"/>
      <c r="I34" s="146"/>
      <c r="J34" s="146"/>
      <c r="K34" s="146"/>
      <c r="L34" s="101" t="s">
        <v>163</v>
      </c>
      <c r="M34" s="88"/>
      <c r="N34" s="103" t="s">
        <v>164</v>
      </c>
      <c r="O34" s="87"/>
      <c r="P34" s="87"/>
      <c r="Q34" s="158"/>
      <c r="R34" s="90"/>
    </row>
    <row r="35" spans="1:18" s="6" customFormat="1" ht="20.25" customHeight="1">
      <c r="A35" s="152" t="s">
        <v>102</v>
      </c>
      <c r="B35" s="153"/>
      <c r="C35" s="153"/>
      <c r="D35" s="153"/>
      <c r="E35" s="153"/>
      <c r="F35" s="110"/>
      <c r="G35" s="154"/>
      <c r="H35" s="153"/>
      <c r="I35" s="153"/>
      <c r="J35" s="153"/>
      <c r="K35" s="153"/>
      <c r="L35" s="108" t="s">
        <v>165</v>
      </c>
      <c r="M35" s="111" t="s">
        <v>166</v>
      </c>
      <c r="N35" s="118"/>
      <c r="O35" s="118"/>
      <c r="P35" s="114"/>
      <c r="Q35" s="120"/>
      <c r="R35" s="113"/>
    </row>
    <row r="36" spans="1:18" s="6" customFormat="1" ht="19.5" customHeight="1">
      <c r="A36" s="60"/>
      <c r="B36" s="61"/>
      <c r="C36" s="61"/>
      <c r="D36" s="61"/>
      <c r="E36" s="61"/>
      <c r="F36" s="142"/>
      <c r="G36" s="143"/>
      <c r="H36" s="61"/>
      <c r="I36" s="61"/>
      <c r="J36" s="61"/>
      <c r="K36" s="61"/>
      <c r="L36" s="108" t="s">
        <v>167</v>
      </c>
      <c r="M36" s="111" t="s">
        <v>168</v>
      </c>
      <c r="N36" s="118"/>
      <c r="O36" s="118"/>
      <c r="P36" s="114"/>
      <c r="Q36" s="120"/>
      <c r="R36" s="113"/>
    </row>
    <row r="37" spans="1:18" s="6" customFormat="1" ht="19.5" customHeight="1">
      <c r="A37" s="159" t="s">
        <v>155</v>
      </c>
      <c r="B37" s="80"/>
      <c r="C37" s="80"/>
      <c r="D37" s="80"/>
      <c r="E37" s="80"/>
      <c r="F37" s="160"/>
      <c r="G37" s="161" t="s">
        <v>156</v>
      </c>
      <c r="H37" s="80"/>
      <c r="I37" s="80"/>
      <c r="J37" s="80"/>
      <c r="K37" s="80"/>
      <c r="L37" s="132" t="s">
        <v>169</v>
      </c>
      <c r="M37" s="133" t="s">
        <v>170</v>
      </c>
      <c r="N37" s="134"/>
      <c r="O37" s="134"/>
      <c r="P37" s="135"/>
      <c r="Q37" s="94"/>
      <c r="R37" s="162"/>
    </row>
  </sheetData>
  <mergeCells count="3">
    <mergeCell ref="B27:D27"/>
    <mergeCell ref="G14:I14"/>
    <mergeCell ref="A2:Q2"/>
  </mergeCells>
  <phoneticPr fontId="0" type="noConversion"/>
  <pageMargins left="0.39375001192092896" right="0.39375001192092896" top="0.78750002384185791" bottom="0.78750002384185791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showGridLines="0" tabSelected="1" view="pageBreakPreview" zoomScale="130" zoomScaleSheetLayoutView="130" workbookViewId="0">
      <selection activeCell="F17" sqref="F17"/>
    </sheetView>
  </sheetViews>
  <sheetFormatPr defaultColWidth="10.6640625" defaultRowHeight="12" customHeight="1"/>
  <cols>
    <col min="1" max="1" width="4.1640625" style="2" customWidth="1"/>
    <col min="2" max="2" width="4.6640625" style="3" customWidth="1"/>
    <col min="3" max="3" width="11.1640625" style="3" customWidth="1"/>
    <col min="4" max="4" width="59.5" style="3" customWidth="1"/>
    <col min="5" max="5" width="4.5" style="3" customWidth="1"/>
    <col min="6" max="6" width="11" style="4" customWidth="1"/>
    <col min="7" max="7" width="11" style="5" customWidth="1"/>
    <col min="8" max="8" width="13.5" style="5" customWidth="1"/>
    <col min="9" max="9" width="11.6640625" style="1" customWidth="1"/>
    <col min="10" max="10" width="9.5" style="1" customWidth="1"/>
    <col min="11" max="11" width="13" style="1" customWidth="1"/>
    <col min="12" max="12" width="8" style="1" customWidth="1"/>
    <col min="13" max="13" width="10.6640625" style="1" customWidth="1"/>
    <col min="14" max="14" width="6" style="1" customWidth="1"/>
    <col min="15" max="16384" width="10.6640625" style="1"/>
  </cols>
  <sheetData>
    <row r="1" spans="1:17" s="6" customFormat="1" ht="19.5" customHeight="1">
      <c r="A1" s="7"/>
      <c r="B1" s="8"/>
      <c r="C1" s="220" t="s">
        <v>262</v>
      </c>
      <c r="D1" s="220"/>
      <c r="E1" s="220"/>
      <c r="F1" s="220"/>
      <c r="G1" s="220"/>
      <c r="H1" s="9"/>
    </row>
    <row r="2" spans="1:17" s="6" customFormat="1" ht="12.75" customHeight="1">
      <c r="A2" s="10" t="s">
        <v>177</v>
      </c>
      <c r="B2" s="11"/>
      <c r="C2" s="10" t="s">
        <v>209</v>
      </c>
      <c r="D2" s="11"/>
      <c r="E2" s="11"/>
      <c r="F2" s="11"/>
      <c r="G2" s="9"/>
      <c r="H2" s="9"/>
    </row>
    <row r="3" spans="1:17" s="6" customFormat="1" ht="12.75" customHeight="1">
      <c r="A3" s="10" t="s">
        <v>180</v>
      </c>
      <c r="B3" s="11"/>
      <c r="C3" s="10" t="s">
        <v>202</v>
      </c>
      <c r="D3" s="11"/>
      <c r="E3" s="11"/>
      <c r="F3" s="11" t="s">
        <v>204</v>
      </c>
      <c r="G3" s="9"/>
      <c r="H3" s="9"/>
    </row>
    <row r="4" spans="1:17" s="6" customFormat="1" ht="12.75" customHeight="1">
      <c r="A4" s="10" t="s">
        <v>0</v>
      </c>
      <c r="B4" s="11"/>
      <c r="C4" s="11" t="s">
        <v>210</v>
      </c>
      <c r="D4" s="11"/>
      <c r="E4" s="11"/>
      <c r="F4" s="11" t="s">
        <v>205</v>
      </c>
      <c r="G4" s="9"/>
      <c r="H4" s="9"/>
      <c r="J4" s="165"/>
      <c r="K4" s="165"/>
    </row>
    <row r="5" spans="1:17" s="6" customFormat="1" ht="12.75" customHeight="1">
      <c r="A5" s="11" t="s">
        <v>197</v>
      </c>
      <c r="B5" s="11"/>
      <c r="C5" s="11"/>
      <c r="D5" s="11"/>
      <c r="E5" s="11"/>
      <c r="F5" s="11" t="s">
        <v>206</v>
      </c>
      <c r="G5" s="9"/>
      <c r="H5" s="9"/>
    </row>
    <row r="6" spans="1:17" s="6" customFormat="1" ht="12.75" customHeight="1">
      <c r="A6" s="11" t="s">
        <v>208</v>
      </c>
      <c r="B6" s="11"/>
      <c r="C6" s="11"/>
      <c r="D6" s="11"/>
      <c r="E6" s="11"/>
      <c r="F6" s="11" t="s">
        <v>207</v>
      </c>
      <c r="G6" s="9"/>
      <c r="H6" s="9"/>
    </row>
    <row r="7" spans="1:17" s="6" customFormat="1" ht="6" customHeight="1">
      <c r="A7" s="9"/>
      <c r="B7" s="9"/>
      <c r="C7" s="9"/>
      <c r="D7" s="9"/>
      <c r="E7" s="9"/>
      <c r="F7" s="9"/>
      <c r="G7" s="9"/>
      <c r="H7" s="9"/>
      <c r="O7" s="165"/>
    </row>
    <row r="8" spans="1:17" s="6" customFormat="1" ht="25.5" customHeight="1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66"/>
      <c r="J8" s="169"/>
      <c r="O8" s="167"/>
    </row>
    <row r="9" spans="1:17" s="6" customFormat="1" ht="12.75" customHeight="1">
      <c r="A9" s="12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  <c r="G9" s="12" t="s">
        <v>15</v>
      </c>
      <c r="H9" s="12" t="s">
        <v>16</v>
      </c>
      <c r="O9" s="165"/>
    </row>
    <row r="10" spans="1:17" s="6" customFormat="1" ht="4.5" customHeight="1">
      <c r="A10" s="9"/>
      <c r="B10" s="9"/>
      <c r="C10" s="9"/>
      <c r="D10" s="9"/>
      <c r="E10" s="9"/>
      <c r="F10" s="9"/>
      <c r="G10" s="9"/>
      <c r="H10" s="9"/>
      <c r="O10" s="165"/>
    </row>
    <row r="11" spans="1:17" s="6" customFormat="1" ht="17.45" customHeight="1">
      <c r="A11" s="13"/>
      <c r="B11" s="14"/>
      <c r="C11" s="14" t="s">
        <v>17</v>
      </c>
      <c r="D11" s="14" t="s">
        <v>18</v>
      </c>
      <c r="E11" s="14"/>
      <c r="F11" s="15"/>
      <c r="G11" s="16"/>
      <c r="H11" s="16">
        <f>SUM(H12,H31,H38,H48,H53)</f>
        <v>0</v>
      </c>
      <c r="O11" s="165"/>
    </row>
    <row r="12" spans="1:17" s="6" customFormat="1" ht="21" customHeight="1" thickBot="1">
      <c r="A12" s="13"/>
      <c r="B12" s="14"/>
      <c r="C12" s="14" t="s">
        <v>14</v>
      </c>
      <c r="D12" s="14" t="s">
        <v>194</v>
      </c>
      <c r="E12" s="14"/>
      <c r="F12" s="15"/>
      <c r="G12" s="16"/>
      <c r="H12" s="16">
        <f>SUM(H13:H30)</f>
        <v>0</v>
      </c>
      <c r="O12" s="165"/>
    </row>
    <row r="13" spans="1:17" s="6" customFormat="1" ht="13.5" customHeight="1">
      <c r="A13" s="227">
        <v>1</v>
      </c>
      <c r="B13" s="228" t="s">
        <v>259</v>
      </c>
      <c r="C13" s="229" t="s">
        <v>19</v>
      </c>
      <c r="D13" s="229" t="s">
        <v>20</v>
      </c>
      <c r="E13" s="229" t="s">
        <v>21</v>
      </c>
      <c r="F13" s="230">
        <v>125</v>
      </c>
      <c r="G13" s="195">
        <v>0</v>
      </c>
      <c r="H13" s="22">
        <f t="shared" ref="H13:H30" si="0">PRODUCT(F13,G13)</f>
        <v>0</v>
      </c>
      <c r="O13" s="165"/>
      <c r="Q13" s="168"/>
    </row>
    <row r="14" spans="1:17" s="6" customFormat="1" ht="13.5" customHeight="1">
      <c r="A14" s="231">
        <v>2</v>
      </c>
      <c r="B14" s="232" t="s">
        <v>259</v>
      </c>
      <c r="C14" s="233">
        <v>622903110</v>
      </c>
      <c r="D14" s="233" t="s">
        <v>260</v>
      </c>
      <c r="E14" s="233" t="s">
        <v>21</v>
      </c>
      <c r="F14" s="234">
        <f>K30</f>
        <v>450.28499999999997</v>
      </c>
      <c r="G14" s="192">
        <v>0</v>
      </c>
      <c r="H14" s="23">
        <f t="shared" si="0"/>
        <v>0</v>
      </c>
      <c r="O14" s="165"/>
      <c r="Q14" s="168"/>
    </row>
    <row r="15" spans="1:17" s="6" customFormat="1" ht="13.5" customHeight="1">
      <c r="A15" s="231">
        <v>3</v>
      </c>
      <c r="B15" s="232" t="s">
        <v>242</v>
      </c>
      <c r="C15" s="233">
        <v>632450134</v>
      </c>
      <c r="D15" s="233" t="s">
        <v>187</v>
      </c>
      <c r="E15" s="233" t="s">
        <v>21</v>
      </c>
      <c r="F15" s="234">
        <f>PRODUCT(F17,0.75)</f>
        <v>270.20999999999998</v>
      </c>
      <c r="G15" s="192">
        <v>0</v>
      </c>
      <c r="H15" s="23">
        <f t="shared" si="0"/>
        <v>0</v>
      </c>
      <c r="O15" s="165"/>
      <c r="Q15" s="168"/>
    </row>
    <row r="16" spans="1:17" s="6" customFormat="1" ht="13.5" customHeight="1">
      <c r="A16" s="231">
        <v>4</v>
      </c>
      <c r="B16" s="232" t="s">
        <v>242</v>
      </c>
      <c r="C16" s="235">
        <v>622405434</v>
      </c>
      <c r="D16" s="235" t="s">
        <v>184</v>
      </c>
      <c r="E16" s="233" t="s">
        <v>21</v>
      </c>
      <c r="F16" s="234">
        <v>12</v>
      </c>
      <c r="G16" s="192">
        <v>0</v>
      </c>
      <c r="H16" s="23">
        <f t="shared" ref="H16:H26" si="1">PRODUCT(F16,G16)</f>
        <v>0</v>
      </c>
      <c r="O16" s="165"/>
      <c r="Q16" s="168"/>
    </row>
    <row r="17" spans="1:17" s="6" customFormat="1" ht="13.5" customHeight="1">
      <c r="A17" s="231">
        <v>5</v>
      </c>
      <c r="B17" s="232" t="s">
        <v>242</v>
      </c>
      <c r="C17" s="235">
        <v>622405495</v>
      </c>
      <c r="D17" s="235" t="s">
        <v>256</v>
      </c>
      <c r="E17" s="233" t="s">
        <v>21</v>
      </c>
      <c r="F17" s="236">
        <v>360.28</v>
      </c>
      <c r="G17" s="192">
        <v>0</v>
      </c>
      <c r="H17" s="176">
        <f>PRODUCT(F17,G17)</f>
        <v>0</v>
      </c>
      <c r="O17" s="165"/>
      <c r="Q17" s="168"/>
    </row>
    <row r="18" spans="1:17" s="6" customFormat="1" ht="13.5" customHeight="1">
      <c r="A18" s="231">
        <v>6</v>
      </c>
      <c r="B18" s="232" t="s">
        <v>242</v>
      </c>
      <c r="C18" s="235">
        <v>622405497</v>
      </c>
      <c r="D18" s="235" t="s">
        <v>244</v>
      </c>
      <c r="E18" s="233" t="s">
        <v>21</v>
      </c>
      <c r="F18" s="234">
        <v>38.625</v>
      </c>
      <c r="G18" s="192">
        <v>0</v>
      </c>
      <c r="H18" s="191">
        <f>PRODUCT(F18,G18)</f>
        <v>0</v>
      </c>
      <c r="O18" s="165"/>
      <c r="Q18" s="168"/>
    </row>
    <row r="19" spans="1:17" s="6" customFormat="1" ht="13.5" customHeight="1">
      <c r="A19" s="231">
        <v>7</v>
      </c>
      <c r="B19" s="232" t="s">
        <v>242</v>
      </c>
      <c r="C19" s="235">
        <v>622405496</v>
      </c>
      <c r="D19" s="235" t="s">
        <v>245</v>
      </c>
      <c r="E19" s="233" t="s">
        <v>21</v>
      </c>
      <c r="F19" s="234">
        <v>39.380000000000003</v>
      </c>
      <c r="G19" s="192">
        <v>0</v>
      </c>
      <c r="H19" s="191">
        <f>PRODUCT(F19,G19)</f>
        <v>0</v>
      </c>
      <c r="O19" s="165"/>
      <c r="Q19" s="168"/>
    </row>
    <row r="20" spans="1:17" s="6" customFormat="1" ht="13.5" customHeight="1">
      <c r="A20" s="231">
        <v>8</v>
      </c>
      <c r="B20" s="232" t="s">
        <v>242</v>
      </c>
      <c r="C20" s="235">
        <v>622405498</v>
      </c>
      <c r="D20" s="235" t="s">
        <v>243</v>
      </c>
      <c r="E20" s="233" t="s">
        <v>21</v>
      </c>
      <c r="F20" s="234">
        <v>8.8000000000000007</v>
      </c>
      <c r="G20" s="192">
        <v>0</v>
      </c>
      <c r="H20" s="191">
        <f>PRODUCT(F20,G20)</f>
        <v>0</v>
      </c>
      <c r="O20" s="165"/>
      <c r="Q20" s="168"/>
    </row>
    <row r="21" spans="1:17" s="6" customFormat="1" ht="13.5" customHeight="1">
      <c r="A21" s="231">
        <v>9</v>
      </c>
      <c r="B21" s="232" t="s">
        <v>242</v>
      </c>
      <c r="C21" s="233" t="s">
        <v>26</v>
      </c>
      <c r="D21" s="233" t="s">
        <v>211</v>
      </c>
      <c r="E21" s="233" t="s">
        <v>22</v>
      </c>
      <c r="F21" s="234">
        <v>51.5</v>
      </c>
      <c r="G21" s="192">
        <v>0</v>
      </c>
      <c r="H21" s="23">
        <f t="shared" si="1"/>
        <v>0</v>
      </c>
      <c r="O21" s="165"/>
      <c r="Q21" s="168"/>
    </row>
    <row r="22" spans="1:17" s="6" customFormat="1" ht="13.5" customHeight="1">
      <c r="A22" s="231">
        <v>10</v>
      </c>
      <c r="B22" s="232" t="s">
        <v>242</v>
      </c>
      <c r="C22" s="233">
        <v>622405913</v>
      </c>
      <c r="D22" s="233" t="s">
        <v>246</v>
      </c>
      <c r="E22" s="233" t="s">
        <v>22</v>
      </c>
      <c r="F22" s="234">
        <v>52.5</v>
      </c>
      <c r="G22" s="192">
        <v>0</v>
      </c>
      <c r="H22" s="23">
        <f t="shared" si="1"/>
        <v>0</v>
      </c>
      <c r="O22" s="165"/>
      <c r="Q22" s="168"/>
    </row>
    <row r="23" spans="1:17" s="6" customFormat="1" ht="13.5" customHeight="1">
      <c r="A23" s="231">
        <v>11</v>
      </c>
      <c r="B23" s="232" t="s">
        <v>242</v>
      </c>
      <c r="C23" s="233" t="s">
        <v>27</v>
      </c>
      <c r="D23" s="233" t="s">
        <v>28</v>
      </c>
      <c r="E23" s="233" t="s">
        <v>22</v>
      </c>
      <c r="F23" s="234">
        <v>16.399999999999999</v>
      </c>
      <c r="G23" s="192">
        <v>0</v>
      </c>
      <c r="H23" s="23">
        <f t="shared" si="1"/>
        <v>0</v>
      </c>
      <c r="O23" s="165"/>
      <c r="Q23" s="168"/>
    </row>
    <row r="24" spans="1:17" s="6" customFormat="1" ht="13.5" customHeight="1">
      <c r="A24" s="231">
        <v>12</v>
      </c>
      <c r="B24" s="232" t="s">
        <v>242</v>
      </c>
      <c r="C24" s="233" t="s">
        <v>29</v>
      </c>
      <c r="D24" s="233" t="s">
        <v>30</v>
      </c>
      <c r="E24" s="233" t="s">
        <v>22</v>
      </c>
      <c r="F24" s="234">
        <v>114.8</v>
      </c>
      <c r="G24" s="192">
        <v>0</v>
      </c>
      <c r="H24" s="23">
        <f t="shared" si="1"/>
        <v>0</v>
      </c>
      <c r="O24" s="165"/>
      <c r="Q24" s="168"/>
    </row>
    <row r="25" spans="1:17" s="6" customFormat="1" ht="13.5" customHeight="1">
      <c r="A25" s="231">
        <v>13</v>
      </c>
      <c r="B25" s="232" t="s">
        <v>242</v>
      </c>
      <c r="C25" s="233" t="s">
        <v>31</v>
      </c>
      <c r="D25" s="233" t="s">
        <v>212</v>
      </c>
      <c r="E25" s="233" t="s">
        <v>22</v>
      </c>
      <c r="F25" s="234">
        <v>366.4</v>
      </c>
      <c r="G25" s="192">
        <v>0</v>
      </c>
      <c r="H25" s="23">
        <f t="shared" si="1"/>
        <v>0</v>
      </c>
      <c r="O25" s="165"/>
      <c r="Q25" s="168"/>
    </row>
    <row r="26" spans="1:17" s="6" customFormat="1" ht="13.5" customHeight="1">
      <c r="A26" s="231">
        <v>14</v>
      </c>
      <c r="B26" s="232" t="s">
        <v>242</v>
      </c>
      <c r="C26" s="233" t="s">
        <v>32</v>
      </c>
      <c r="D26" s="233" t="s">
        <v>213</v>
      </c>
      <c r="E26" s="233" t="s">
        <v>22</v>
      </c>
      <c r="F26" s="234">
        <v>71.25</v>
      </c>
      <c r="G26" s="192">
        <v>0</v>
      </c>
      <c r="H26" s="23">
        <f t="shared" si="1"/>
        <v>0</v>
      </c>
      <c r="O26" s="165"/>
      <c r="Q26" s="168"/>
    </row>
    <row r="27" spans="1:17" s="6" customFormat="1" ht="13.5" customHeight="1">
      <c r="A27" s="231">
        <v>15</v>
      </c>
      <c r="B27" s="232" t="s">
        <v>242</v>
      </c>
      <c r="C27" s="233" t="s">
        <v>24</v>
      </c>
      <c r="D27" s="233" t="s">
        <v>183</v>
      </c>
      <c r="E27" s="233" t="s">
        <v>21</v>
      </c>
      <c r="F27" s="234">
        <f>PRODUCT(F17,1.02)</f>
        <v>367.48559999999998</v>
      </c>
      <c r="G27" s="192">
        <v>0</v>
      </c>
      <c r="H27" s="23">
        <f t="shared" si="0"/>
        <v>0</v>
      </c>
      <c r="I27" s="164"/>
      <c r="O27" s="165"/>
      <c r="Q27" s="168"/>
    </row>
    <row r="28" spans="1:17" s="6" customFormat="1" ht="14.25" customHeight="1">
      <c r="A28" s="231">
        <v>16</v>
      </c>
      <c r="B28" s="232" t="s">
        <v>242</v>
      </c>
      <c r="C28" s="233" t="s">
        <v>25</v>
      </c>
      <c r="D28" s="233" t="s">
        <v>172</v>
      </c>
      <c r="E28" s="233" t="s">
        <v>21</v>
      </c>
      <c r="F28" s="234">
        <f>PRODUCT(F27,1.1)</f>
        <v>404.23416000000003</v>
      </c>
      <c r="G28" s="192">
        <v>0</v>
      </c>
      <c r="H28" s="23">
        <f t="shared" si="0"/>
        <v>0</v>
      </c>
      <c r="I28" s="164"/>
      <c r="O28" s="165"/>
      <c r="Q28" s="168"/>
    </row>
    <row r="29" spans="1:17" s="6" customFormat="1" ht="24" customHeight="1">
      <c r="A29" s="231">
        <v>17</v>
      </c>
      <c r="B29" s="232" t="s">
        <v>242</v>
      </c>
      <c r="C29" s="237" t="s">
        <v>23</v>
      </c>
      <c r="D29" s="233" t="s">
        <v>182</v>
      </c>
      <c r="E29" s="233" t="s">
        <v>21</v>
      </c>
      <c r="F29" s="234">
        <f>PRODUCT(F27,1.1)</f>
        <v>404.23416000000003</v>
      </c>
      <c r="G29" s="192">
        <v>0</v>
      </c>
      <c r="H29" s="23">
        <f>PRODUCT(F29,G29)</f>
        <v>0</v>
      </c>
      <c r="I29" s="164"/>
      <c r="K29" s="203"/>
      <c r="O29" s="165"/>
      <c r="Q29" s="168"/>
    </row>
    <row r="30" spans="1:17" s="6" customFormat="1" ht="13.5" customHeight="1" thickBot="1">
      <c r="A30" s="238">
        <v>18</v>
      </c>
      <c r="B30" s="239" t="s">
        <v>259</v>
      </c>
      <c r="C30" s="240" t="s">
        <v>33</v>
      </c>
      <c r="D30" s="240" t="s">
        <v>181</v>
      </c>
      <c r="E30" s="240" t="s">
        <v>21</v>
      </c>
      <c r="F30" s="241">
        <v>125</v>
      </c>
      <c r="G30" s="196">
        <v>0</v>
      </c>
      <c r="H30" s="24">
        <f t="shared" si="0"/>
        <v>0</v>
      </c>
      <c r="I30" s="164"/>
      <c r="K30" s="204">
        <f>SUM(F16:F19)</f>
        <v>450.28499999999997</v>
      </c>
      <c r="O30" s="165"/>
      <c r="Q30" s="168"/>
    </row>
    <row r="31" spans="1:17" s="6" customFormat="1" ht="21" customHeight="1" thickBot="1">
      <c r="A31" s="242"/>
      <c r="B31" s="243"/>
      <c r="C31" s="243">
        <v>767</v>
      </c>
      <c r="D31" s="243" t="s">
        <v>195</v>
      </c>
      <c r="E31" s="243"/>
      <c r="F31" s="244"/>
      <c r="G31" s="197"/>
      <c r="H31" s="16">
        <f>SUM(H32:H37)</f>
        <v>0</v>
      </c>
      <c r="K31" s="205"/>
      <c r="Q31" s="168"/>
    </row>
    <row r="32" spans="1:17" s="6" customFormat="1" ht="27" customHeight="1">
      <c r="A32" s="227">
        <v>19</v>
      </c>
      <c r="B32" s="245">
        <v>767</v>
      </c>
      <c r="C32" s="245">
        <v>767101000</v>
      </c>
      <c r="D32" s="229" t="s">
        <v>257</v>
      </c>
      <c r="E32" s="229" t="s">
        <v>21</v>
      </c>
      <c r="F32" s="230">
        <v>377.52</v>
      </c>
      <c r="G32" s="195">
        <v>0</v>
      </c>
      <c r="H32" s="22">
        <f>PRODUCT(F32,G32)</f>
        <v>0</v>
      </c>
      <c r="K32" s="206">
        <f>SUM(F33:F35)</f>
        <v>620.54999999999995</v>
      </c>
      <c r="Q32" s="168"/>
    </row>
    <row r="33" spans="1:17" s="6" customFormat="1" ht="13.7" customHeight="1">
      <c r="A33" s="246">
        <v>20</v>
      </c>
      <c r="B33" s="247">
        <v>767</v>
      </c>
      <c r="C33" s="247">
        <v>767102000</v>
      </c>
      <c r="D33" s="233" t="s">
        <v>250</v>
      </c>
      <c r="E33" s="233" t="s">
        <v>21</v>
      </c>
      <c r="F33" s="234">
        <v>395.6</v>
      </c>
      <c r="G33" s="192">
        <v>0</v>
      </c>
      <c r="H33" s="23">
        <f>PRODUCT(F33,G33)</f>
        <v>0</v>
      </c>
      <c r="K33" s="207">
        <f>SUM(K30:K32)</f>
        <v>1070.835</v>
      </c>
      <c r="Q33" s="168"/>
    </row>
    <row r="34" spans="1:17" s="6" customFormat="1" ht="13.7" customHeight="1">
      <c r="A34" s="231">
        <v>21</v>
      </c>
      <c r="B34" s="248">
        <v>767</v>
      </c>
      <c r="C34" s="248">
        <v>767103000</v>
      </c>
      <c r="D34" s="233" t="s">
        <v>251</v>
      </c>
      <c r="E34" s="233" t="s">
        <v>21</v>
      </c>
      <c r="F34" s="234">
        <v>119.4</v>
      </c>
      <c r="G34" s="192">
        <v>0</v>
      </c>
      <c r="H34" s="23">
        <f t="shared" ref="H34:H35" si="2">PRODUCT(F34,G34)</f>
        <v>0</v>
      </c>
      <c r="K34" s="203"/>
      <c r="Q34" s="168"/>
    </row>
    <row r="35" spans="1:17" s="6" customFormat="1" ht="13.7" customHeight="1">
      <c r="A35" s="246">
        <v>22</v>
      </c>
      <c r="B35" s="247">
        <v>767</v>
      </c>
      <c r="C35" s="247">
        <v>767104000</v>
      </c>
      <c r="D35" s="233" t="s">
        <v>252</v>
      </c>
      <c r="E35" s="233" t="s">
        <v>21</v>
      </c>
      <c r="F35" s="234">
        <v>105.55</v>
      </c>
      <c r="G35" s="192">
        <v>0</v>
      </c>
      <c r="H35" s="23">
        <f t="shared" si="2"/>
        <v>0</v>
      </c>
      <c r="Q35" s="168"/>
    </row>
    <row r="36" spans="1:17" s="6" customFormat="1" ht="13.7" customHeight="1">
      <c r="A36" s="231">
        <v>23</v>
      </c>
      <c r="B36" s="233">
        <v>767</v>
      </c>
      <c r="C36" s="233">
        <v>764300860</v>
      </c>
      <c r="D36" s="233" t="s">
        <v>193</v>
      </c>
      <c r="E36" s="233" t="s">
        <v>21</v>
      </c>
      <c r="F36" s="234">
        <v>395.56</v>
      </c>
      <c r="G36" s="190">
        <v>0</v>
      </c>
      <c r="H36" s="23">
        <f>PRODUCT(F36,G36)</f>
        <v>0</v>
      </c>
      <c r="Q36" s="168"/>
    </row>
    <row r="37" spans="1:17" s="6" customFormat="1" ht="13.7" customHeight="1" thickBot="1">
      <c r="A37" s="249">
        <v>24</v>
      </c>
      <c r="B37" s="250">
        <v>767</v>
      </c>
      <c r="C37" s="250">
        <v>767105000</v>
      </c>
      <c r="D37" s="240" t="s">
        <v>248</v>
      </c>
      <c r="E37" s="240" t="s">
        <v>21</v>
      </c>
      <c r="F37" s="241">
        <v>105.55</v>
      </c>
      <c r="G37" s="196">
        <v>0</v>
      </c>
      <c r="H37" s="24">
        <f>PRODUCT(F37,G37)</f>
        <v>0</v>
      </c>
      <c r="Q37" s="168"/>
    </row>
    <row r="38" spans="1:17" s="6" customFormat="1" ht="21" customHeight="1" thickBot="1">
      <c r="A38" s="242"/>
      <c r="B38" s="243"/>
      <c r="C38" s="243" t="s">
        <v>35</v>
      </c>
      <c r="D38" s="243" t="s">
        <v>36</v>
      </c>
      <c r="E38" s="243"/>
      <c r="F38" s="244"/>
      <c r="G38" s="197"/>
      <c r="H38" s="16">
        <f>SUM(H39:H47)</f>
        <v>0</v>
      </c>
      <c r="O38" s="165"/>
      <c r="Q38" s="168"/>
    </row>
    <row r="39" spans="1:17" s="6" customFormat="1" ht="13.5" customHeight="1">
      <c r="A39" s="227">
        <v>25</v>
      </c>
      <c r="B39" s="245">
        <v>9</v>
      </c>
      <c r="C39" s="229" t="s">
        <v>37</v>
      </c>
      <c r="D39" s="229" t="s">
        <v>189</v>
      </c>
      <c r="E39" s="229" t="s">
        <v>21</v>
      </c>
      <c r="F39" s="230">
        <v>125</v>
      </c>
      <c r="G39" s="188">
        <v>0</v>
      </c>
      <c r="H39" s="22">
        <f>PRODUCT(F39,G39)</f>
        <v>0</v>
      </c>
      <c r="M39" s="165"/>
      <c r="O39" s="165"/>
      <c r="Q39" s="168"/>
    </row>
    <row r="40" spans="1:17" s="6" customFormat="1" ht="13.5" customHeight="1">
      <c r="A40" s="231">
        <v>26</v>
      </c>
      <c r="B40" s="248">
        <v>9</v>
      </c>
      <c r="C40" s="233" t="s">
        <v>38</v>
      </c>
      <c r="D40" s="233" t="s">
        <v>190</v>
      </c>
      <c r="E40" s="233" t="s">
        <v>21</v>
      </c>
      <c r="F40" s="234">
        <v>125</v>
      </c>
      <c r="G40" s="190">
        <v>0</v>
      </c>
      <c r="H40" s="23">
        <f t="shared" ref="H40:H47" si="3">PRODUCT(F40,G40)</f>
        <v>0</v>
      </c>
      <c r="O40" s="165"/>
      <c r="Q40" s="168"/>
    </row>
    <row r="41" spans="1:17" s="6" customFormat="1" ht="13.5" customHeight="1">
      <c r="A41" s="231">
        <v>27</v>
      </c>
      <c r="B41" s="248">
        <v>9</v>
      </c>
      <c r="C41" s="233">
        <v>981511111</v>
      </c>
      <c r="D41" s="233" t="s">
        <v>254</v>
      </c>
      <c r="E41" s="233" t="s">
        <v>255</v>
      </c>
      <c r="F41" s="234">
        <v>35.82</v>
      </c>
      <c r="G41" s="190">
        <v>0</v>
      </c>
      <c r="H41" s="23">
        <f t="shared" si="3"/>
        <v>0</v>
      </c>
      <c r="O41" s="165"/>
      <c r="Q41" s="168"/>
    </row>
    <row r="42" spans="1:17" s="6" customFormat="1" ht="13.5" customHeight="1">
      <c r="A42" s="231">
        <v>28</v>
      </c>
      <c r="B42" s="248">
        <v>9</v>
      </c>
      <c r="C42" s="233" t="s">
        <v>39</v>
      </c>
      <c r="D42" s="233" t="s">
        <v>40</v>
      </c>
      <c r="E42" s="233" t="s">
        <v>41</v>
      </c>
      <c r="F42" s="234">
        <v>102.07</v>
      </c>
      <c r="G42" s="190">
        <v>0</v>
      </c>
      <c r="H42" s="23">
        <f t="shared" si="3"/>
        <v>0</v>
      </c>
      <c r="O42" s="165"/>
      <c r="Q42" s="168"/>
    </row>
    <row r="43" spans="1:17" s="6" customFormat="1" ht="13.5" customHeight="1">
      <c r="A43" s="231">
        <v>29</v>
      </c>
      <c r="B43" s="248">
        <v>9</v>
      </c>
      <c r="C43" s="233" t="s">
        <v>42</v>
      </c>
      <c r="D43" s="233" t="s">
        <v>43</v>
      </c>
      <c r="E43" s="233" t="s">
        <v>41</v>
      </c>
      <c r="F43" s="234">
        <v>102.07</v>
      </c>
      <c r="G43" s="190">
        <v>0</v>
      </c>
      <c r="H43" s="23">
        <f t="shared" si="3"/>
        <v>0</v>
      </c>
      <c r="O43" s="165"/>
      <c r="Q43" s="168"/>
    </row>
    <row r="44" spans="1:17" s="6" customFormat="1" ht="13.5" customHeight="1">
      <c r="A44" s="231">
        <v>30</v>
      </c>
      <c r="B44" s="248">
        <v>9</v>
      </c>
      <c r="C44" s="233" t="s">
        <v>44</v>
      </c>
      <c r="D44" s="233" t="s">
        <v>45</v>
      </c>
      <c r="E44" s="233" t="s">
        <v>41</v>
      </c>
      <c r="F44" s="234">
        <v>102.07</v>
      </c>
      <c r="G44" s="190">
        <v>0</v>
      </c>
      <c r="H44" s="23">
        <f t="shared" si="3"/>
        <v>0</v>
      </c>
      <c r="Q44" s="168"/>
    </row>
    <row r="45" spans="1:17" s="6" customFormat="1" ht="12.75" customHeight="1">
      <c r="A45" s="231">
        <v>31</v>
      </c>
      <c r="B45" s="248">
        <v>9</v>
      </c>
      <c r="C45" s="233" t="s">
        <v>46</v>
      </c>
      <c r="D45" s="233" t="s">
        <v>47</v>
      </c>
      <c r="E45" s="233" t="s">
        <v>41</v>
      </c>
      <c r="F45" s="234">
        <f>PRODUCT(F44,2)</f>
        <v>204.14</v>
      </c>
      <c r="G45" s="190">
        <v>0</v>
      </c>
      <c r="H45" s="23">
        <f t="shared" si="3"/>
        <v>0</v>
      </c>
      <c r="Q45" s="168"/>
    </row>
    <row r="46" spans="1:17" s="6" customFormat="1" ht="13.5" customHeight="1">
      <c r="A46" s="231">
        <v>32</v>
      </c>
      <c r="B46" s="248">
        <v>9</v>
      </c>
      <c r="C46" s="233" t="s">
        <v>48</v>
      </c>
      <c r="D46" s="233" t="s">
        <v>49</v>
      </c>
      <c r="E46" s="233" t="s">
        <v>41</v>
      </c>
      <c r="F46" s="234">
        <v>86.76</v>
      </c>
      <c r="G46" s="190">
        <v>0</v>
      </c>
      <c r="H46" s="23">
        <f t="shared" si="3"/>
        <v>0</v>
      </c>
      <c r="Q46" s="168"/>
    </row>
    <row r="47" spans="1:17" s="6" customFormat="1" ht="15" customHeight="1" thickBot="1">
      <c r="A47" s="238">
        <v>33</v>
      </c>
      <c r="B47" s="250">
        <v>9</v>
      </c>
      <c r="C47" s="240" t="s">
        <v>50</v>
      </c>
      <c r="D47" s="240" t="s">
        <v>51</v>
      </c>
      <c r="E47" s="240" t="s">
        <v>41</v>
      </c>
      <c r="F47" s="241">
        <v>15.31</v>
      </c>
      <c r="G47" s="196">
        <v>0</v>
      </c>
      <c r="H47" s="24">
        <f t="shared" si="3"/>
        <v>0</v>
      </c>
      <c r="Q47" s="168"/>
    </row>
    <row r="48" spans="1:17" s="6" customFormat="1" ht="21" customHeight="1" thickBot="1">
      <c r="A48" s="242"/>
      <c r="B48" s="243"/>
      <c r="C48" s="243" t="s">
        <v>52</v>
      </c>
      <c r="D48" s="243" t="s">
        <v>53</v>
      </c>
      <c r="E48" s="243"/>
      <c r="F48" s="244"/>
      <c r="G48" s="197"/>
      <c r="H48" s="16">
        <f>SUM(H49:H52)</f>
        <v>0</v>
      </c>
      <c r="Q48" s="168"/>
    </row>
    <row r="49" spans="1:17" s="6" customFormat="1" ht="13.7" customHeight="1">
      <c r="A49" s="227">
        <v>34</v>
      </c>
      <c r="B49" s="245">
        <v>94</v>
      </c>
      <c r="C49" s="245" t="s">
        <v>54</v>
      </c>
      <c r="D49" s="229" t="s">
        <v>55</v>
      </c>
      <c r="E49" s="229" t="s">
        <v>21</v>
      </c>
      <c r="F49" s="230">
        <v>1488</v>
      </c>
      <c r="G49" s="195">
        <v>0</v>
      </c>
      <c r="H49" s="22">
        <f>PRODUCT(F49,G49)</f>
        <v>0</v>
      </c>
      <c r="Q49" s="168"/>
    </row>
    <row r="50" spans="1:17" s="6" customFormat="1" ht="24" customHeight="1">
      <c r="A50" s="246">
        <v>35</v>
      </c>
      <c r="B50" s="247">
        <v>94</v>
      </c>
      <c r="C50" s="247" t="s">
        <v>56</v>
      </c>
      <c r="D50" s="233" t="s">
        <v>192</v>
      </c>
      <c r="E50" s="233" t="s">
        <v>21</v>
      </c>
      <c r="F50" s="234">
        <v>1488</v>
      </c>
      <c r="G50" s="192">
        <v>0</v>
      </c>
      <c r="H50" s="23">
        <f>PRODUCT(F50,G50)</f>
        <v>0</v>
      </c>
      <c r="Q50" s="168"/>
    </row>
    <row r="51" spans="1:17" s="6" customFormat="1" ht="13.7" customHeight="1">
      <c r="A51" s="231">
        <v>36</v>
      </c>
      <c r="B51" s="248">
        <v>94</v>
      </c>
      <c r="C51" s="248" t="s">
        <v>57</v>
      </c>
      <c r="D51" s="233" t="s">
        <v>58</v>
      </c>
      <c r="E51" s="233" t="s">
        <v>21</v>
      </c>
      <c r="F51" s="234">
        <f>F49</f>
        <v>1488</v>
      </c>
      <c r="G51" s="192">
        <v>0</v>
      </c>
      <c r="H51" s="23">
        <f>PRODUCT(F51,G51)</f>
        <v>0</v>
      </c>
      <c r="Q51" s="168"/>
    </row>
    <row r="52" spans="1:17" s="6" customFormat="1" ht="13.5" customHeight="1" thickBot="1">
      <c r="A52" s="238">
        <v>37</v>
      </c>
      <c r="B52" s="250">
        <v>94</v>
      </c>
      <c r="C52" s="250" t="s">
        <v>59</v>
      </c>
      <c r="D52" s="240" t="s">
        <v>178</v>
      </c>
      <c r="E52" s="240" t="s">
        <v>21</v>
      </c>
      <c r="F52" s="241">
        <f>PRODUCT(F49,1)</f>
        <v>1488</v>
      </c>
      <c r="G52" s="196">
        <v>0</v>
      </c>
      <c r="H52" s="24">
        <f>PRODUCT(F52,G52)</f>
        <v>0</v>
      </c>
      <c r="I52" s="164"/>
      <c r="Q52" s="168"/>
    </row>
    <row r="53" spans="1:17" s="6" customFormat="1" ht="21" customHeight="1" thickBot="1">
      <c r="A53" s="242"/>
      <c r="B53" s="243"/>
      <c r="C53" s="243" t="s">
        <v>60</v>
      </c>
      <c r="D53" s="243" t="s">
        <v>61</v>
      </c>
      <c r="E53" s="243"/>
      <c r="F53" s="244"/>
      <c r="G53" s="197"/>
      <c r="H53" s="16">
        <f>SUM(H54)</f>
        <v>0</v>
      </c>
    </row>
    <row r="54" spans="1:17" s="6" customFormat="1" ht="13.7" customHeight="1" thickBot="1">
      <c r="A54" s="251">
        <v>38</v>
      </c>
      <c r="B54" s="252">
        <v>99</v>
      </c>
      <c r="C54" s="253" t="s">
        <v>62</v>
      </c>
      <c r="D54" s="253" t="s">
        <v>63</v>
      </c>
      <c r="E54" s="253" t="s">
        <v>41</v>
      </c>
      <c r="F54" s="254">
        <v>28.896000000000001</v>
      </c>
      <c r="G54" s="198">
        <v>0</v>
      </c>
      <c r="H54" s="17">
        <f>PRODUCT(F54,G54)</f>
        <v>0</v>
      </c>
    </row>
    <row r="55" spans="1:17" s="6" customFormat="1" ht="13.7" customHeight="1">
      <c r="A55" s="255"/>
      <c r="B55" s="256"/>
      <c r="C55" s="257"/>
      <c r="D55" s="257"/>
      <c r="E55" s="257"/>
      <c r="F55" s="258"/>
      <c r="G55" s="208"/>
      <c r="H55" s="202"/>
    </row>
    <row r="56" spans="1:17" s="6" customFormat="1" ht="21" customHeight="1">
      <c r="A56" s="242"/>
      <c r="B56" s="243"/>
      <c r="C56" s="243" t="s">
        <v>64</v>
      </c>
      <c r="D56" s="243" t="s">
        <v>65</v>
      </c>
      <c r="E56" s="243"/>
      <c r="F56" s="244"/>
      <c r="G56" s="197"/>
      <c r="H56" s="16">
        <f>SUM(H57,H61,H76,H82,H84,H96,H101,H105)</f>
        <v>0</v>
      </c>
      <c r="O56" s="165"/>
      <c r="P56" s="165"/>
    </row>
    <row r="57" spans="1:17" s="6" customFormat="1" ht="21" customHeight="1" thickBot="1">
      <c r="A57" s="242"/>
      <c r="B57" s="243"/>
      <c r="C57" s="243" t="s">
        <v>77</v>
      </c>
      <c r="D57" s="243" t="s">
        <v>78</v>
      </c>
      <c r="E57" s="243"/>
      <c r="F57" s="244"/>
      <c r="G57" s="197"/>
      <c r="H57" s="16">
        <f>SUM(H58:H59)</f>
        <v>0</v>
      </c>
      <c r="O57" s="165"/>
      <c r="P57" s="165"/>
    </row>
    <row r="58" spans="1:17" s="6" customFormat="1" ht="13.7" customHeight="1">
      <c r="A58" s="259">
        <v>39</v>
      </c>
      <c r="B58" s="245" t="s">
        <v>77</v>
      </c>
      <c r="C58" s="245" t="s">
        <v>79</v>
      </c>
      <c r="D58" s="245" t="s">
        <v>185</v>
      </c>
      <c r="E58" s="245" t="s">
        <v>21</v>
      </c>
      <c r="F58" s="260">
        <v>65.599999999999994</v>
      </c>
      <c r="G58" s="195">
        <v>0</v>
      </c>
      <c r="H58" s="25">
        <f>PRODUCT(F58,G58)</f>
        <v>0</v>
      </c>
      <c r="O58" s="165"/>
      <c r="P58" s="165"/>
    </row>
    <row r="59" spans="1:17" s="6" customFormat="1" ht="24" customHeight="1" thickBot="1">
      <c r="A59" s="261">
        <v>40</v>
      </c>
      <c r="B59" s="262" t="s">
        <v>77</v>
      </c>
      <c r="C59" s="262">
        <v>711414000</v>
      </c>
      <c r="D59" s="250" t="s">
        <v>174</v>
      </c>
      <c r="E59" s="250" t="s">
        <v>158</v>
      </c>
      <c r="F59" s="263">
        <v>3.21</v>
      </c>
      <c r="G59" s="193">
        <v>0</v>
      </c>
      <c r="H59" s="170">
        <f>PRODUCT(F59,G59)</f>
        <v>0</v>
      </c>
      <c r="O59" s="165"/>
      <c r="P59" s="165"/>
    </row>
    <row r="60" spans="1:17" s="6" customFormat="1" ht="13.5" customHeight="1">
      <c r="A60" s="264"/>
      <c r="B60" s="265"/>
      <c r="C60" s="265"/>
      <c r="D60" s="256"/>
      <c r="E60" s="256"/>
      <c r="F60" s="266"/>
      <c r="G60" s="199"/>
      <c r="H60" s="174"/>
      <c r="O60" s="165"/>
      <c r="P60" s="165"/>
    </row>
    <row r="61" spans="1:17" s="6" customFormat="1" ht="13.5" customHeight="1" thickBot="1">
      <c r="A61" s="242"/>
      <c r="B61" s="243"/>
      <c r="C61" s="243" t="s">
        <v>80</v>
      </c>
      <c r="D61" s="243" t="s">
        <v>81</v>
      </c>
      <c r="E61" s="243"/>
      <c r="F61" s="244"/>
      <c r="G61" s="197"/>
      <c r="H61" s="16">
        <f>SUM(H62:H75)</f>
        <v>0</v>
      </c>
      <c r="O61" s="165"/>
      <c r="P61" s="165"/>
    </row>
    <row r="62" spans="1:17" s="6" customFormat="1" ht="13.5" customHeight="1">
      <c r="A62" s="227">
        <v>41</v>
      </c>
      <c r="B62" s="245" t="s">
        <v>80</v>
      </c>
      <c r="C62" s="229">
        <v>712300841</v>
      </c>
      <c r="D62" s="229" t="s">
        <v>219</v>
      </c>
      <c r="E62" s="229" t="s">
        <v>21</v>
      </c>
      <c r="F62" s="230">
        <v>708.6</v>
      </c>
      <c r="G62" s="188">
        <v>0</v>
      </c>
      <c r="H62" s="189">
        <f t="shared" ref="H62:H75" si="4">PRODUCT(F62,G62)</f>
        <v>0</v>
      </c>
      <c r="O62" s="165"/>
      <c r="P62" s="165"/>
    </row>
    <row r="63" spans="1:17" s="6" customFormat="1" ht="14.25" customHeight="1">
      <c r="A63" s="231">
        <v>42</v>
      </c>
      <c r="B63" s="248" t="s">
        <v>34</v>
      </c>
      <c r="C63" s="233">
        <v>454221000</v>
      </c>
      <c r="D63" s="233" t="s">
        <v>220</v>
      </c>
      <c r="E63" s="233" t="s">
        <v>21</v>
      </c>
      <c r="F63" s="234">
        <v>708.6</v>
      </c>
      <c r="G63" s="190">
        <v>0</v>
      </c>
      <c r="H63" s="191">
        <f t="shared" si="4"/>
        <v>0</v>
      </c>
      <c r="O63" s="165"/>
      <c r="P63" s="165"/>
    </row>
    <row r="64" spans="1:17" s="6" customFormat="1" ht="14.25" customHeight="1">
      <c r="A64" s="231">
        <v>43</v>
      </c>
      <c r="B64" s="248" t="s">
        <v>34</v>
      </c>
      <c r="C64" s="233">
        <v>454220000</v>
      </c>
      <c r="D64" s="233" t="s">
        <v>258</v>
      </c>
      <c r="E64" s="233" t="s">
        <v>21</v>
      </c>
      <c r="F64" s="234">
        <v>2.2000000000000002</v>
      </c>
      <c r="G64" s="190">
        <v>0</v>
      </c>
      <c r="H64" s="191">
        <f t="shared" si="4"/>
        <v>0</v>
      </c>
      <c r="O64" s="165"/>
      <c r="P64" s="165"/>
    </row>
    <row r="65" spans="1:16" s="6" customFormat="1" ht="13.5" customHeight="1">
      <c r="A65" s="231">
        <v>44</v>
      </c>
      <c r="B65" s="248" t="s">
        <v>34</v>
      </c>
      <c r="C65" s="233" t="s">
        <v>39</v>
      </c>
      <c r="D65" s="233" t="s">
        <v>40</v>
      </c>
      <c r="E65" s="233" t="s">
        <v>41</v>
      </c>
      <c r="F65" s="234">
        <v>24.87</v>
      </c>
      <c r="G65" s="190">
        <v>0</v>
      </c>
      <c r="H65" s="191">
        <f t="shared" si="4"/>
        <v>0</v>
      </c>
      <c r="O65" s="165"/>
      <c r="P65" s="165"/>
    </row>
    <row r="66" spans="1:16" s="6" customFormat="1" ht="12.75" customHeight="1">
      <c r="A66" s="231">
        <v>45</v>
      </c>
      <c r="B66" s="248" t="s">
        <v>34</v>
      </c>
      <c r="C66" s="233" t="s">
        <v>42</v>
      </c>
      <c r="D66" s="233" t="s">
        <v>43</v>
      </c>
      <c r="E66" s="233" t="s">
        <v>41</v>
      </c>
      <c r="F66" s="234">
        <f>PRODUCT(F65,1)</f>
        <v>24.87</v>
      </c>
      <c r="G66" s="190">
        <v>0</v>
      </c>
      <c r="H66" s="191">
        <f t="shared" si="4"/>
        <v>0</v>
      </c>
      <c r="O66" s="165"/>
      <c r="P66" s="165"/>
    </row>
    <row r="67" spans="1:16" s="6" customFormat="1" ht="14.25" customHeight="1">
      <c r="A67" s="231">
        <v>46</v>
      </c>
      <c r="B67" s="248" t="s">
        <v>34</v>
      </c>
      <c r="C67" s="233" t="s">
        <v>44</v>
      </c>
      <c r="D67" s="233" t="s">
        <v>45</v>
      </c>
      <c r="E67" s="233" t="s">
        <v>41</v>
      </c>
      <c r="F67" s="234">
        <f>PRODUCT(F66,1)</f>
        <v>24.87</v>
      </c>
      <c r="G67" s="190">
        <v>0</v>
      </c>
      <c r="H67" s="191">
        <f t="shared" si="4"/>
        <v>0</v>
      </c>
      <c r="O67" s="165"/>
      <c r="P67" s="165"/>
    </row>
    <row r="68" spans="1:16" s="6" customFormat="1" ht="13.5" customHeight="1">
      <c r="A68" s="231">
        <v>47</v>
      </c>
      <c r="B68" s="248" t="s">
        <v>34</v>
      </c>
      <c r="C68" s="233" t="s">
        <v>50</v>
      </c>
      <c r="D68" s="233" t="s">
        <v>221</v>
      </c>
      <c r="E68" s="233" t="s">
        <v>41</v>
      </c>
      <c r="F68" s="234">
        <f>PRODUCT(F67,1)</f>
        <v>24.87</v>
      </c>
      <c r="G68" s="190">
        <v>0</v>
      </c>
      <c r="H68" s="191">
        <f t="shared" si="4"/>
        <v>0</v>
      </c>
      <c r="O68" s="165"/>
      <c r="P68" s="165"/>
    </row>
    <row r="69" spans="1:16" s="6" customFormat="1" ht="26.25" customHeight="1">
      <c r="A69" s="231">
        <v>48</v>
      </c>
      <c r="B69" s="248" t="s">
        <v>80</v>
      </c>
      <c r="C69" s="233">
        <v>712363100</v>
      </c>
      <c r="D69" s="233" t="s">
        <v>228</v>
      </c>
      <c r="E69" s="233" t="s">
        <v>21</v>
      </c>
      <c r="F69" s="234">
        <v>716.4</v>
      </c>
      <c r="G69" s="190">
        <v>0</v>
      </c>
      <c r="H69" s="191">
        <f t="shared" si="4"/>
        <v>0</v>
      </c>
      <c r="O69" s="165"/>
      <c r="P69" s="165"/>
    </row>
    <row r="70" spans="1:16" s="6" customFormat="1" ht="13.5" customHeight="1">
      <c r="A70" s="231">
        <v>49</v>
      </c>
      <c r="B70" s="248" t="s">
        <v>34</v>
      </c>
      <c r="C70" s="233" t="s">
        <v>222</v>
      </c>
      <c r="D70" s="233" t="s">
        <v>223</v>
      </c>
      <c r="E70" s="233" t="s">
        <v>21</v>
      </c>
      <c r="F70" s="234">
        <v>716.4</v>
      </c>
      <c r="G70" s="190">
        <v>0</v>
      </c>
      <c r="H70" s="191">
        <f t="shared" si="4"/>
        <v>0</v>
      </c>
      <c r="O70" s="165"/>
      <c r="P70" s="165"/>
    </row>
    <row r="71" spans="1:16" s="6" customFormat="1" ht="26.25" customHeight="1">
      <c r="A71" s="231">
        <v>50</v>
      </c>
      <c r="B71" s="248" t="s">
        <v>80</v>
      </c>
      <c r="C71" s="233" t="s">
        <v>224</v>
      </c>
      <c r="D71" s="233" t="s">
        <v>229</v>
      </c>
      <c r="E71" s="233" t="s">
        <v>225</v>
      </c>
      <c r="F71" s="234">
        <v>46</v>
      </c>
      <c r="G71" s="190">
        <v>0</v>
      </c>
      <c r="H71" s="191">
        <f t="shared" si="4"/>
        <v>0</v>
      </c>
      <c r="O71" s="165"/>
      <c r="P71" s="165"/>
    </row>
    <row r="72" spans="1:16" s="6" customFormat="1" ht="26.25" customHeight="1">
      <c r="A72" s="231">
        <v>51</v>
      </c>
      <c r="B72" s="248" t="s">
        <v>80</v>
      </c>
      <c r="C72" s="233" t="s">
        <v>226</v>
      </c>
      <c r="D72" s="233" t="s">
        <v>230</v>
      </c>
      <c r="E72" s="233" t="s">
        <v>225</v>
      </c>
      <c r="F72" s="234">
        <v>47</v>
      </c>
      <c r="G72" s="190">
        <v>0</v>
      </c>
      <c r="H72" s="191">
        <f t="shared" si="4"/>
        <v>0</v>
      </c>
      <c r="O72" s="165"/>
      <c r="P72" s="165"/>
    </row>
    <row r="73" spans="1:16" s="6" customFormat="1" ht="13.7" customHeight="1">
      <c r="A73" s="231">
        <v>52</v>
      </c>
      <c r="B73" s="248" t="s">
        <v>34</v>
      </c>
      <c r="C73" s="233">
        <v>712901000</v>
      </c>
      <c r="D73" s="233" t="s">
        <v>227</v>
      </c>
      <c r="E73" s="233" t="s">
        <v>66</v>
      </c>
      <c r="F73" s="234">
        <v>16</v>
      </c>
      <c r="G73" s="190">
        <v>0</v>
      </c>
      <c r="H73" s="191">
        <f t="shared" si="4"/>
        <v>0</v>
      </c>
      <c r="O73" s="165"/>
      <c r="P73" s="165"/>
    </row>
    <row r="74" spans="1:16" s="6" customFormat="1" ht="13.7" customHeight="1">
      <c r="A74" s="231">
        <v>53</v>
      </c>
      <c r="B74" s="248" t="s">
        <v>34</v>
      </c>
      <c r="C74" s="233">
        <v>712902000</v>
      </c>
      <c r="D74" s="233" t="s">
        <v>231</v>
      </c>
      <c r="E74" s="233" t="s">
        <v>66</v>
      </c>
      <c r="F74" s="234">
        <v>3</v>
      </c>
      <c r="G74" s="190">
        <v>0</v>
      </c>
      <c r="H74" s="191">
        <f t="shared" ref="H74" si="5">PRODUCT(F74,G74)</f>
        <v>0</v>
      </c>
      <c r="O74" s="165"/>
      <c r="P74" s="165"/>
    </row>
    <row r="75" spans="1:16" s="6" customFormat="1" ht="13.7" customHeight="1" thickBot="1">
      <c r="A75" s="238">
        <v>54</v>
      </c>
      <c r="B75" s="250" t="s">
        <v>80</v>
      </c>
      <c r="C75" s="240">
        <v>998712202</v>
      </c>
      <c r="D75" s="240" t="s">
        <v>173</v>
      </c>
      <c r="E75" s="240" t="s">
        <v>158</v>
      </c>
      <c r="F75" s="241">
        <v>3.15</v>
      </c>
      <c r="G75" s="196">
        <f>SUM(H62:H73)*0.01</f>
        <v>0</v>
      </c>
      <c r="H75" s="194">
        <f t="shared" si="4"/>
        <v>0</v>
      </c>
      <c r="O75" s="165"/>
      <c r="P75" s="165"/>
    </row>
    <row r="76" spans="1:16" s="6" customFormat="1" ht="21" customHeight="1" thickBot="1">
      <c r="A76" s="242"/>
      <c r="B76" s="243"/>
      <c r="C76" s="243" t="s">
        <v>75</v>
      </c>
      <c r="D76" s="243" t="s">
        <v>76</v>
      </c>
      <c r="E76" s="243"/>
      <c r="F76" s="267"/>
      <c r="G76" s="197"/>
      <c r="H76" s="16">
        <f>SUM(H77:H81)</f>
        <v>0</v>
      </c>
    </row>
    <row r="77" spans="1:16" s="6" customFormat="1" ht="26.25" customHeight="1">
      <c r="A77" s="268">
        <v>55</v>
      </c>
      <c r="B77" s="269" t="s">
        <v>75</v>
      </c>
      <c r="C77" s="269">
        <v>713141175</v>
      </c>
      <c r="D77" s="229" t="s">
        <v>232</v>
      </c>
      <c r="E77" s="229" t="s">
        <v>21</v>
      </c>
      <c r="F77" s="230">
        <f>SUM(F78:F80)</f>
        <v>730.73</v>
      </c>
      <c r="G77" s="188">
        <v>0</v>
      </c>
      <c r="H77" s="22">
        <f>PRODUCT(F77,G77)</f>
        <v>0</v>
      </c>
    </row>
    <row r="78" spans="1:16" s="6" customFormat="1" ht="13.7" customHeight="1">
      <c r="A78" s="231">
        <v>56</v>
      </c>
      <c r="B78" s="248" t="s">
        <v>34</v>
      </c>
      <c r="C78" s="248">
        <v>283758830</v>
      </c>
      <c r="D78" s="233" t="s">
        <v>217</v>
      </c>
      <c r="E78" s="233" t="s">
        <v>21</v>
      </c>
      <c r="F78" s="234">
        <v>504.62</v>
      </c>
      <c r="G78" s="190">
        <v>0</v>
      </c>
      <c r="H78" s="23">
        <f>PRODUCT(F78,G78)</f>
        <v>0</v>
      </c>
    </row>
    <row r="79" spans="1:16" s="6" customFormat="1" ht="25.5" customHeight="1">
      <c r="A79" s="231">
        <v>57</v>
      </c>
      <c r="B79" s="248" t="s">
        <v>34</v>
      </c>
      <c r="C79" s="248">
        <v>283758830</v>
      </c>
      <c r="D79" s="233" t="s">
        <v>216</v>
      </c>
      <c r="E79" s="233" t="s">
        <v>21</v>
      </c>
      <c r="F79" s="234">
        <v>191.61</v>
      </c>
      <c r="G79" s="190">
        <v>0</v>
      </c>
      <c r="H79" s="23">
        <f>PRODUCT(F79,G79)</f>
        <v>0</v>
      </c>
    </row>
    <row r="80" spans="1:16" s="6" customFormat="1" ht="15" customHeight="1">
      <c r="A80" s="270">
        <v>58</v>
      </c>
      <c r="B80" s="271" t="s">
        <v>34</v>
      </c>
      <c r="C80" s="271">
        <v>283758831</v>
      </c>
      <c r="D80" s="272" t="s">
        <v>218</v>
      </c>
      <c r="E80" s="272" t="s">
        <v>21</v>
      </c>
      <c r="F80" s="234">
        <v>34.5</v>
      </c>
      <c r="G80" s="190">
        <v>0</v>
      </c>
      <c r="H80" s="23">
        <f>PRODUCT(F80,G80)</f>
        <v>0</v>
      </c>
    </row>
    <row r="81" spans="1:8" s="6" customFormat="1" ht="13.7" customHeight="1" thickBot="1">
      <c r="A81" s="238">
        <v>59</v>
      </c>
      <c r="B81" s="250" t="s">
        <v>75</v>
      </c>
      <c r="C81" s="250">
        <v>998713102</v>
      </c>
      <c r="D81" s="240" t="s">
        <v>175</v>
      </c>
      <c r="E81" s="240" t="s">
        <v>158</v>
      </c>
      <c r="F81" s="241">
        <v>3.46</v>
      </c>
      <c r="G81" s="196">
        <f>SUM(H78,H79,H80)*0.01</f>
        <v>0</v>
      </c>
      <c r="H81" s="24">
        <f>PRODUCT(F81,G81)</f>
        <v>0</v>
      </c>
    </row>
    <row r="82" spans="1:8" s="6" customFormat="1" ht="21" customHeight="1" thickBot="1">
      <c r="A82" s="242"/>
      <c r="B82" s="243"/>
      <c r="C82" s="243" t="s">
        <v>67</v>
      </c>
      <c r="D82" s="243" t="s">
        <v>68</v>
      </c>
      <c r="E82" s="243"/>
      <c r="F82" s="244"/>
      <c r="G82" s="197"/>
      <c r="H82" s="16">
        <f>SUM(H83)</f>
        <v>0</v>
      </c>
    </row>
    <row r="83" spans="1:8" s="6" customFormat="1" ht="30" customHeight="1" thickBot="1">
      <c r="A83" s="273">
        <v>60</v>
      </c>
      <c r="B83" s="253" t="s">
        <v>34</v>
      </c>
      <c r="C83" s="253">
        <v>740010000</v>
      </c>
      <c r="D83" s="253" t="s">
        <v>235</v>
      </c>
      <c r="E83" s="253" t="s">
        <v>66</v>
      </c>
      <c r="F83" s="254">
        <v>8</v>
      </c>
      <c r="G83" s="200">
        <v>0</v>
      </c>
      <c r="H83" s="17">
        <f>PRODUCT(F83,G83)</f>
        <v>0</v>
      </c>
    </row>
    <row r="84" spans="1:8" s="6" customFormat="1" ht="24" customHeight="1" thickBot="1">
      <c r="A84" s="242"/>
      <c r="B84" s="243"/>
      <c r="C84" s="243">
        <v>764</v>
      </c>
      <c r="D84" s="243" t="s">
        <v>69</v>
      </c>
      <c r="E84" s="243"/>
      <c r="F84" s="244"/>
      <c r="G84" s="197"/>
      <c r="H84" s="16">
        <f>SUM(H85:H94)</f>
        <v>0</v>
      </c>
    </row>
    <row r="85" spans="1:8" s="6" customFormat="1" ht="13.7" customHeight="1">
      <c r="A85" s="227">
        <v>61</v>
      </c>
      <c r="B85" s="229">
        <v>764</v>
      </c>
      <c r="C85" s="229">
        <v>764300840</v>
      </c>
      <c r="D85" s="229" t="s">
        <v>171</v>
      </c>
      <c r="E85" s="229" t="s">
        <v>22</v>
      </c>
      <c r="F85" s="230">
        <v>78.8</v>
      </c>
      <c r="G85" s="188">
        <v>0</v>
      </c>
      <c r="H85" s="22">
        <f t="shared" ref="H85:H94" si="6">PRODUCT(F85,G85)</f>
        <v>0</v>
      </c>
    </row>
    <row r="86" spans="1:8" s="6" customFormat="1" ht="13.7" customHeight="1">
      <c r="A86" s="231">
        <v>62</v>
      </c>
      <c r="B86" s="233">
        <v>764</v>
      </c>
      <c r="C86" s="233">
        <v>764410850</v>
      </c>
      <c r="D86" s="233" t="s">
        <v>70</v>
      </c>
      <c r="E86" s="233" t="s">
        <v>22</v>
      </c>
      <c r="F86" s="234">
        <v>71.25</v>
      </c>
      <c r="G86" s="190">
        <v>0</v>
      </c>
      <c r="H86" s="23">
        <f t="shared" si="6"/>
        <v>0</v>
      </c>
    </row>
    <row r="87" spans="1:8" s="6" customFormat="1" ht="13.7" customHeight="1">
      <c r="A87" s="231">
        <v>63</v>
      </c>
      <c r="B87" s="233">
        <v>764</v>
      </c>
      <c r="C87" s="233">
        <v>764110000</v>
      </c>
      <c r="D87" s="233" t="s">
        <v>234</v>
      </c>
      <c r="E87" s="233" t="s">
        <v>21</v>
      </c>
      <c r="F87" s="234">
        <v>2.2000000000000002</v>
      </c>
      <c r="G87" s="190">
        <v>0</v>
      </c>
      <c r="H87" s="191">
        <f t="shared" si="6"/>
        <v>0</v>
      </c>
    </row>
    <row r="88" spans="1:8" s="6" customFormat="1" ht="13.7" customHeight="1">
      <c r="A88" s="231">
        <v>64</v>
      </c>
      <c r="B88" s="233">
        <v>764</v>
      </c>
      <c r="C88" s="233">
        <v>764110001</v>
      </c>
      <c r="D88" s="233" t="s">
        <v>249</v>
      </c>
      <c r="E88" s="233" t="s">
        <v>21</v>
      </c>
      <c r="F88" s="234">
        <v>355.55</v>
      </c>
      <c r="G88" s="190">
        <v>0</v>
      </c>
      <c r="H88" s="191">
        <f t="shared" si="6"/>
        <v>0</v>
      </c>
    </row>
    <row r="89" spans="1:8" s="6" customFormat="1" ht="13.7" customHeight="1">
      <c r="A89" s="231">
        <v>65</v>
      </c>
      <c r="B89" s="233">
        <v>764</v>
      </c>
      <c r="C89" s="233">
        <v>764711116</v>
      </c>
      <c r="D89" s="233" t="s">
        <v>236</v>
      </c>
      <c r="E89" s="233" t="s">
        <v>22</v>
      </c>
      <c r="F89" s="234">
        <v>20.85</v>
      </c>
      <c r="G89" s="190">
        <v>0</v>
      </c>
      <c r="H89" s="23">
        <f t="shared" si="6"/>
        <v>0</v>
      </c>
    </row>
    <row r="90" spans="1:8" s="6" customFormat="1" ht="13.7" customHeight="1">
      <c r="A90" s="231">
        <v>66</v>
      </c>
      <c r="B90" s="233">
        <v>764</v>
      </c>
      <c r="C90" s="233">
        <v>764711116</v>
      </c>
      <c r="D90" s="233" t="s">
        <v>247</v>
      </c>
      <c r="E90" s="233" t="s">
        <v>22</v>
      </c>
      <c r="F90" s="234">
        <v>50.4</v>
      </c>
      <c r="G90" s="190">
        <v>0</v>
      </c>
      <c r="H90" s="23">
        <f t="shared" si="6"/>
        <v>0</v>
      </c>
    </row>
    <row r="91" spans="1:8" s="6" customFormat="1" ht="13.7" customHeight="1">
      <c r="A91" s="231">
        <v>67</v>
      </c>
      <c r="B91" s="233">
        <v>764</v>
      </c>
      <c r="C91" s="233">
        <v>764731117</v>
      </c>
      <c r="D91" s="233" t="s">
        <v>237</v>
      </c>
      <c r="E91" s="233" t="s">
        <v>22</v>
      </c>
      <c r="F91" s="234">
        <v>32.799999999999997</v>
      </c>
      <c r="G91" s="190">
        <v>0</v>
      </c>
      <c r="H91" s="23">
        <f t="shared" si="6"/>
        <v>0</v>
      </c>
    </row>
    <row r="92" spans="1:8" s="6" customFormat="1" ht="13.7" customHeight="1">
      <c r="A92" s="231">
        <v>68</v>
      </c>
      <c r="B92" s="233">
        <v>764</v>
      </c>
      <c r="C92" s="233">
        <v>764140000</v>
      </c>
      <c r="D92" s="233" t="s">
        <v>233</v>
      </c>
      <c r="E92" s="233" t="s">
        <v>21</v>
      </c>
      <c r="F92" s="234">
        <v>2.2000000000000002</v>
      </c>
      <c r="G92" s="190">
        <v>0</v>
      </c>
      <c r="H92" s="191">
        <f t="shared" si="6"/>
        <v>0</v>
      </c>
    </row>
    <row r="93" spans="1:8" s="6" customFormat="1" ht="27" customHeight="1">
      <c r="A93" s="231">
        <v>69</v>
      </c>
      <c r="B93" s="233">
        <v>764</v>
      </c>
      <c r="C93" s="233">
        <v>764140001</v>
      </c>
      <c r="D93" s="233" t="s">
        <v>241</v>
      </c>
      <c r="E93" s="233" t="s">
        <v>22</v>
      </c>
      <c r="F93" s="234">
        <v>104.8</v>
      </c>
      <c r="G93" s="190">
        <v>0</v>
      </c>
      <c r="H93" s="191">
        <f t="shared" si="6"/>
        <v>0</v>
      </c>
    </row>
    <row r="94" spans="1:8" s="6" customFormat="1" ht="13.7" customHeight="1" thickBot="1">
      <c r="A94" s="238">
        <v>70</v>
      </c>
      <c r="B94" s="240">
        <v>764</v>
      </c>
      <c r="C94" s="240">
        <v>998764202</v>
      </c>
      <c r="D94" s="240" t="s">
        <v>176</v>
      </c>
      <c r="E94" s="240" t="s">
        <v>158</v>
      </c>
      <c r="F94" s="241">
        <v>1.56</v>
      </c>
      <c r="G94" s="196">
        <f>SUM(H85:H91)*0.01</f>
        <v>0</v>
      </c>
      <c r="H94" s="24">
        <f t="shared" si="6"/>
        <v>0</v>
      </c>
    </row>
    <row r="95" spans="1:8" s="6" customFormat="1" ht="13.7" customHeight="1">
      <c r="A95" s="255"/>
      <c r="B95" s="257"/>
      <c r="C95" s="257"/>
      <c r="D95" s="257"/>
      <c r="E95" s="257"/>
      <c r="F95" s="258"/>
      <c r="G95" s="208"/>
      <c r="H95" s="202"/>
    </row>
    <row r="96" spans="1:8" s="6" customFormat="1" ht="13.7" customHeight="1" thickBot="1">
      <c r="A96" s="242"/>
      <c r="B96" s="243"/>
      <c r="C96" s="243">
        <v>767</v>
      </c>
      <c r="D96" s="243" t="s">
        <v>238</v>
      </c>
      <c r="E96" s="243"/>
      <c r="F96" s="244"/>
      <c r="G96" s="197"/>
      <c r="H96" s="197">
        <f>SUM(H97:H99)</f>
        <v>0</v>
      </c>
    </row>
    <row r="97" spans="1:9" s="6" customFormat="1" ht="25.5" customHeight="1">
      <c r="A97" s="227">
        <v>71</v>
      </c>
      <c r="B97" s="245">
        <v>767</v>
      </c>
      <c r="C97" s="229">
        <v>767160000</v>
      </c>
      <c r="D97" s="229" t="s">
        <v>253</v>
      </c>
      <c r="E97" s="229" t="s">
        <v>66</v>
      </c>
      <c r="F97" s="230">
        <v>15</v>
      </c>
      <c r="G97" s="188">
        <v>0</v>
      </c>
      <c r="H97" s="189">
        <f>PRODUCT(F97,G97)</f>
        <v>0</v>
      </c>
    </row>
    <row r="98" spans="1:9" s="6" customFormat="1" ht="13.5" customHeight="1">
      <c r="A98" s="231">
        <v>72</v>
      </c>
      <c r="B98" s="248">
        <v>767</v>
      </c>
      <c r="C98" s="233">
        <v>767160001</v>
      </c>
      <c r="D98" s="233" t="s">
        <v>240</v>
      </c>
      <c r="E98" s="233" t="s">
        <v>66</v>
      </c>
      <c r="F98" s="234">
        <v>46</v>
      </c>
      <c r="G98" s="190">
        <v>0</v>
      </c>
      <c r="H98" s="191">
        <f>PRODUCT(F98,G98)</f>
        <v>0</v>
      </c>
    </row>
    <row r="99" spans="1:9" s="6" customFormat="1" ht="13.5" customHeight="1" thickBot="1">
      <c r="A99" s="238">
        <v>73</v>
      </c>
      <c r="B99" s="250" t="s">
        <v>34</v>
      </c>
      <c r="C99" s="240">
        <v>998767202</v>
      </c>
      <c r="D99" s="240" t="s">
        <v>239</v>
      </c>
      <c r="E99" s="240" t="s">
        <v>158</v>
      </c>
      <c r="F99" s="241">
        <v>1.35</v>
      </c>
      <c r="G99" s="193">
        <v>0</v>
      </c>
      <c r="H99" s="194">
        <f>PRODUCT(F99,G99)</f>
        <v>0</v>
      </c>
    </row>
    <row r="100" spans="1:9" s="6" customFormat="1" ht="47.25" customHeight="1">
      <c r="A100" s="255"/>
      <c r="B100" s="257"/>
      <c r="C100" s="257"/>
      <c r="D100" s="257"/>
      <c r="E100" s="257"/>
      <c r="F100" s="258"/>
      <c r="G100" s="199"/>
      <c r="H100" s="202"/>
    </row>
    <row r="101" spans="1:9" s="6" customFormat="1" ht="13.7" customHeight="1" thickBot="1">
      <c r="A101" s="242"/>
      <c r="B101" s="243"/>
      <c r="C101" s="243">
        <v>766</v>
      </c>
      <c r="D101" s="243" t="s">
        <v>191</v>
      </c>
      <c r="E101" s="243"/>
      <c r="F101" s="274">
        <f>SUM(F102:F103)</f>
        <v>125</v>
      </c>
      <c r="G101" s="201"/>
      <c r="H101" s="175">
        <f>SUM(H102:H103)</f>
        <v>0</v>
      </c>
    </row>
    <row r="102" spans="1:9" s="6" customFormat="1" ht="14.25" customHeight="1">
      <c r="A102" s="227">
        <v>74</v>
      </c>
      <c r="B102" s="245" t="s">
        <v>34</v>
      </c>
      <c r="C102" s="229">
        <v>766010000</v>
      </c>
      <c r="D102" s="229" t="s">
        <v>214</v>
      </c>
      <c r="E102" s="229" t="s">
        <v>21</v>
      </c>
      <c r="F102" s="260">
        <v>95.52</v>
      </c>
      <c r="G102" s="195">
        <v>0</v>
      </c>
      <c r="H102" s="25">
        <f>PRODUCT(F102,G102)</f>
        <v>0</v>
      </c>
    </row>
    <row r="103" spans="1:9" ht="13.5" customHeight="1" thickBot="1">
      <c r="A103" s="238">
        <v>75</v>
      </c>
      <c r="B103" s="250" t="s">
        <v>34</v>
      </c>
      <c r="C103" s="240">
        <v>766010001</v>
      </c>
      <c r="D103" s="240" t="s">
        <v>215</v>
      </c>
      <c r="E103" s="240" t="s">
        <v>21</v>
      </c>
      <c r="F103" s="263">
        <v>29.48</v>
      </c>
      <c r="G103" s="196">
        <v>0</v>
      </c>
      <c r="H103" s="170">
        <f>PRODUCT(F103,G103)</f>
        <v>0</v>
      </c>
    </row>
    <row r="104" spans="1:9" s="178" customFormat="1" ht="12" customHeight="1">
      <c r="A104" s="255"/>
      <c r="B104" s="256"/>
      <c r="C104" s="257"/>
      <c r="D104" s="257"/>
      <c r="E104" s="257"/>
      <c r="F104" s="266"/>
      <c r="G104" s="208"/>
      <c r="H104" s="174"/>
    </row>
    <row r="105" spans="1:9" ht="12" customHeight="1" thickBot="1">
      <c r="A105" s="242"/>
      <c r="B105" s="243"/>
      <c r="C105" s="243" t="s">
        <v>71</v>
      </c>
      <c r="D105" s="243" t="s">
        <v>72</v>
      </c>
      <c r="E105" s="243"/>
      <c r="F105" s="244"/>
      <c r="G105" s="197"/>
      <c r="H105" s="16">
        <f>SUM(H106)</f>
        <v>0</v>
      </c>
    </row>
    <row r="106" spans="1:9" ht="13.5" customHeight="1" thickBot="1">
      <c r="A106" s="251">
        <v>76</v>
      </c>
      <c r="B106" s="253" t="s">
        <v>71</v>
      </c>
      <c r="C106" s="253" t="s">
        <v>73</v>
      </c>
      <c r="D106" s="253" t="s">
        <v>186</v>
      </c>
      <c r="E106" s="253" t="s">
        <v>21</v>
      </c>
      <c r="F106" s="254">
        <v>333.2</v>
      </c>
      <c r="G106" s="200">
        <v>0</v>
      </c>
      <c r="H106" s="17">
        <f>PRODUCT(F106,G106)</f>
        <v>0</v>
      </c>
    </row>
    <row r="107" spans="1:9" ht="12" customHeight="1">
      <c r="A107" s="18"/>
      <c r="B107" s="19"/>
      <c r="C107" s="19"/>
      <c r="D107" s="19" t="s">
        <v>74</v>
      </c>
      <c r="E107" s="19"/>
      <c r="F107" s="20"/>
      <c r="G107" s="21"/>
      <c r="H107" s="21">
        <f>SUM(H11,H56)</f>
        <v>0</v>
      </c>
    </row>
    <row r="109" spans="1:9" s="178" customFormat="1" ht="12" customHeight="1">
      <c r="A109" s="2"/>
      <c r="B109" s="3"/>
      <c r="C109" s="3"/>
      <c r="D109" s="3"/>
      <c r="E109" s="3"/>
      <c r="F109" s="4"/>
      <c r="G109" s="5"/>
      <c r="H109" s="5"/>
    </row>
    <row r="110" spans="1:9" ht="12" customHeight="1">
      <c r="I110" s="178"/>
    </row>
    <row r="111" spans="1:9" ht="12" customHeight="1" thickBot="1">
      <c r="D111" s="26" t="s">
        <v>82</v>
      </c>
    </row>
    <row r="112" spans="1:9" ht="12" customHeight="1" thickBot="1">
      <c r="A112" s="27"/>
      <c r="B112" s="28"/>
      <c r="C112" s="28"/>
      <c r="D112" s="29" t="s">
        <v>83</v>
      </c>
      <c r="E112" s="222" t="s">
        <v>84</v>
      </c>
      <c r="F112" s="223"/>
      <c r="G112" s="30" t="s">
        <v>85</v>
      </c>
      <c r="H112" s="31" t="s">
        <v>86</v>
      </c>
    </row>
    <row r="113" spans="1:11" ht="12" customHeight="1">
      <c r="A113" s="32"/>
      <c r="B113" s="33"/>
      <c r="C113" s="33"/>
      <c r="D113" s="34"/>
      <c r="E113" s="35" t="s">
        <v>87</v>
      </c>
      <c r="F113" s="36"/>
      <c r="G113" s="37" t="s">
        <v>88</v>
      </c>
      <c r="H113" s="38" t="s">
        <v>87</v>
      </c>
    </row>
    <row r="114" spans="1:11" ht="12" customHeight="1">
      <c r="A114" s="32"/>
      <c r="B114" s="33"/>
      <c r="C114" s="33"/>
      <c r="D114" s="34"/>
      <c r="E114" s="35"/>
      <c r="F114" s="36"/>
      <c r="G114" s="37"/>
      <c r="H114" s="39"/>
    </row>
    <row r="115" spans="1:11" ht="12" customHeight="1">
      <c r="A115" s="40"/>
      <c r="B115" s="41"/>
      <c r="C115" s="41"/>
      <c r="D115" s="42" t="s">
        <v>89</v>
      </c>
      <c r="E115" s="224">
        <f>SUM(H12,H31,H38,H48,H53,H57,H96)</f>
        <v>0</v>
      </c>
      <c r="F115" s="224"/>
      <c r="G115" s="43">
        <f>MINVERSE(K33)</f>
        <v>9.3385068661371734E-4</v>
      </c>
      <c r="H115" s="44">
        <f>PRODUCT(E115,G115)</f>
        <v>0</v>
      </c>
    </row>
    <row r="116" spans="1:11" ht="12" customHeight="1">
      <c r="A116" s="40"/>
      <c r="B116" s="41"/>
      <c r="C116" s="41"/>
      <c r="D116" s="42" t="s">
        <v>90</v>
      </c>
      <c r="E116" s="224">
        <f>SUM(H61,H76,H82)</f>
        <v>0</v>
      </c>
      <c r="F116" s="224"/>
      <c r="G116" s="43">
        <f>MINVERSE(F77)</f>
        <v>1.3684945191794506E-3</v>
      </c>
      <c r="H116" s="44">
        <f>PRODUCT(E116,G116)</f>
        <v>0</v>
      </c>
    </row>
    <row r="117" spans="1:11" ht="12" customHeight="1" thickBot="1">
      <c r="A117" s="45"/>
      <c r="B117" s="46"/>
      <c r="C117" s="46"/>
      <c r="D117" s="47" t="s">
        <v>91</v>
      </c>
      <c r="E117" s="225">
        <f>SUM(H105,H101,H84)</f>
        <v>0</v>
      </c>
      <c r="F117" s="226"/>
      <c r="G117" s="48">
        <f>MINVERSE(F101)</f>
        <v>8.0000000000000002E-3</v>
      </c>
      <c r="H117" s="49">
        <f>PRODUCT(E117,G117)</f>
        <v>0</v>
      </c>
    </row>
    <row r="120" spans="1:11" ht="12" customHeight="1">
      <c r="D120" s="33"/>
      <c r="E120" s="33"/>
      <c r="F120" s="209"/>
      <c r="G120" s="210"/>
      <c r="H120" s="210"/>
      <c r="I120" s="211"/>
      <c r="J120" s="212"/>
      <c r="K120" s="212"/>
    </row>
    <row r="121" spans="1:11" ht="26.25" customHeight="1">
      <c r="D121" s="33"/>
      <c r="E121" s="33"/>
      <c r="F121" s="209"/>
      <c r="G121" s="210"/>
      <c r="H121" s="210"/>
      <c r="I121" s="211"/>
      <c r="J121" s="212"/>
      <c r="K121" s="212"/>
    </row>
    <row r="122" spans="1:11" ht="19.5" customHeight="1">
      <c r="D122" s="33"/>
      <c r="E122" s="33"/>
      <c r="F122" s="209"/>
      <c r="G122" s="210"/>
      <c r="H122" s="210"/>
      <c r="I122" s="211"/>
      <c r="J122" s="212"/>
      <c r="K122" s="212"/>
    </row>
    <row r="123" spans="1:11" ht="12" customHeight="1">
      <c r="D123" s="33"/>
      <c r="E123" s="33"/>
      <c r="F123" s="209"/>
      <c r="G123" s="210"/>
      <c r="H123" s="210"/>
      <c r="I123" s="211"/>
      <c r="J123" s="212"/>
      <c r="K123" s="212"/>
    </row>
    <row r="124" spans="1:11" ht="12" customHeight="1">
      <c r="D124" s="33"/>
      <c r="E124" s="33"/>
      <c r="F124" s="209"/>
      <c r="G124" s="210"/>
      <c r="H124" s="210"/>
      <c r="I124" s="211"/>
      <c r="J124" s="212"/>
      <c r="K124" s="212"/>
    </row>
    <row r="125" spans="1:11" ht="12" customHeight="1">
      <c r="D125" s="221"/>
      <c r="E125" s="221"/>
      <c r="F125" s="221"/>
      <c r="G125" s="221"/>
      <c r="H125" s="213"/>
      <c r="I125" s="213"/>
      <c r="J125" s="212"/>
      <c r="K125" s="212"/>
    </row>
    <row r="126" spans="1:11" ht="12" customHeight="1">
      <c r="D126" s="33"/>
      <c r="E126" s="33"/>
      <c r="F126" s="209"/>
      <c r="G126" s="210"/>
      <c r="H126" s="210"/>
      <c r="I126" s="212"/>
      <c r="J126" s="212"/>
      <c r="K126" s="212"/>
    </row>
  </sheetData>
  <sheetProtection password="A52C" sheet="1" objects="1" scenarios="1"/>
  <mergeCells count="6">
    <mergeCell ref="C1:G1"/>
    <mergeCell ref="D125:G125"/>
    <mergeCell ref="E112:F112"/>
    <mergeCell ref="E115:F115"/>
    <mergeCell ref="E116:F116"/>
    <mergeCell ref="E117:F117"/>
  </mergeCells>
  <phoneticPr fontId="0" type="noConversion"/>
  <pageMargins left="0.39375001192092896" right="0.39375001192092896" top="0.78750002384185791" bottom="0.78750002384185791" header="0" footer="0"/>
  <pageSetup paperSize="9" scale="92" fitToHeight="10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Martina Mezenská</cp:lastModifiedBy>
  <cp:lastPrinted>2014-05-14T08:08:11Z</cp:lastPrinted>
  <dcterms:created xsi:type="dcterms:W3CDTF">2007-12-31T16:55:27Z</dcterms:created>
  <dcterms:modified xsi:type="dcterms:W3CDTF">2014-05-23T05:33:44Z</dcterms:modified>
</cp:coreProperties>
</file>