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NVESTICE 2015_2016\RADA\RADA 2021\57_22.3\VO Bike park\"/>
    </mc:Choice>
  </mc:AlternateContent>
  <bookViews>
    <workbookView xWindow="-28920" yWindow="-120" windowWidth="29040" windowHeight="15840"/>
  </bookViews>
  <sheets>
    <sheet name="Rekapitulace stavby" sheetId="1" r:id="rId1"/>
    <sheet name="1 - Elektromontáže" sheetId="2" r:id="rId2"/>
    <sheet name="2 - Zemní a montážní práce" sheetId="3" r:id="rId3"/>
    <sheet name="3 - Ostatní náklady" sheetId="4" r:id="rId4"/>
  </sheets>
  <definedNames>
    <definedName name="_xlnm._FilterDatabase" localSheetId="1" hidden="1">'1 - Elektromontáže'!$C$128:$L$133</definedName>
    <definedName name="_xlnm._FilterDatabase" localSheetId="2" hidden="1">'2 - Zemní a montážní práce'!$C$127:$L$145</definedName>
    <definedName name="_xlnm._FilterDatabase" localSheetId="3" hidden="1">'3 - Ostatní náklady'!$C$127:$L$138</definedName>
    <definedName name="_xlnm.Print_Titles" localSheetId="1">'1 - Elektromontáže'!$128:$128</definedName>
    <definedName name="_xlnm.Print_Titles" localSheetId="2">'2 - Zemní a montážní práce'!$127:$127</definedName>
    <definedName name="_xlnm.Print_Titles" localSheetId="3">'3 - Ostatní náklady'!$127:$127</definedName>
    <definedName name="_xlnm.Print_Titles" localSheetId="0">'Rekapitulace stavby'!$92:$92</definedName>
    <definedName name="_xlnm.Print_Area" localSheetId="1">'1 - Elektromontáže'!$C$4:$K$76,'1 - Elektromontáže'!$C$114:$L$133</definedName>
    <definedName name="_xlnm.Print_Area" localSheetId="2">'2 - Zemní a montážní práce'!$C$4:$K$76,'2 - Zemní a montážní práce'!$C$113:$L$145</definedName>
    <definedName name="_xlnm.Print_Area" localSheetId="3">'3 - Ostatní náklady'!$C$4:$K$76,'3 - Ostatní náklady'!$C$113:$L$138</definedName>
    <definedName name="_xlnm.Print_Area" localSheetId="0">'Rekapitulace stavby'!$D$4:$AO$76,'Rekapitulace stavby'!$C$82:$AQ$99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2" i="3" l="1"/>
  <c r="K43" i="4" l="1"/>
  <c r="K42" i="4"/>
  <c r="BA98" i="1"/>
  <c r="K41" i="4"/>
  <c r="AZ98" i="1"/>
  <c r="BI138" i="4"/>
  <c r="BH138" i="4"/>
  <c r="BG138" i="4"/>
  <c r="BF138" i="4"/>
  <c r="X138" i="4"/>
  <c r="X137" i="4"/>
  <c r="V138" i="4"/>
  <c r="V137" i="4" s="1"/>
  <c r="V133" i="4" s="1"/>
  <c r="T138" i="4"/>
  <c r="T137" i="4"/>
  <c r="P138" i="4"/>
  <c r="BK138" i="4" s="1"/>
  <c r="BK137" i="4" s="1"/>
  <c r="K137" i="4" s="1"/>
  <c r="K102" i="4" s="1"/>
  <c r="BI136" i="4"/>
  <c r="BH136" i="4"/>
  <c r="BG136" i="4"/>
  <c r="BF136" i="4"/>
  <c r="X136" i="4"/>
  <c r="V136" i="4"/>
  <c r="T136" i="4"/>
  <c r="P136" i="4"/>
  <c r="K136" i="4" s="1"/>
  <c r="BE136" i="4" s="1"/>
  <c r="BI135" i="4"/>
  <c r="BH135" i="4"/>
  <c r="BG135" i="4"/>
  <c r="BF135" i="4"/>
  <c r="X135" i="4"/>
  <c r="V135" i="4"/>
  <c r="T135" i="4"/>
  <c r="P135" i="4"/>
  <c r="BK135" i="4" s="1"/>
  <c r="BI131" i="4"/>
  <c r="BH131" i="4"/>
  <c r="BG131" i="4"/>
  <c r="BF131" i="4"/>
  <c r="X131" i="4"/>
  <c r="V131" i="4"/>
  <c r="T131" i="4"/>
  <c r="P131" i="4"/>
  <c r="BK131" i="4" s="1"/>
  <c r="BI130" i="4"/>
  <c r="BH130" i="4"/>
  <c r="BG130" i="4"/>
  <c r="BF130" i="4"/>
  <c r="X130" i="4"/>
  <c r="V130" i="4"/>
  <c r="T130" i="4"/>
  <c r="P130" i="4"/>
  <c r="K130" i="4" s="1"/>
  <c r="BE130" i="4" s="1"/>
  <c r="J124" i="4"/>
  <c r="F124" i="4"/>
  <c r="F122" i="4"/>
  <c r="E120" i="4"/>
  <c r="K35" i="4"/>
  <c r="J94" i="4"/>
  <c r="J93" i="4"/>
  <c r="F93" i="4"/>
  <c r="F91" i="4"/>
  <c r="E89" i="4"/>
  <c r="J20" i="4"/>
  <c r="E20" i="4"/>
  <c r="F125" i="4" s="1"/>
  <c r="J19" i="4"/>
  <c r="J122" i="4"/>
  <c r="E7" i="4"/>
  <c r="E85" i="4" s="1"/>
  <c r="K43" i="3"/>
  <c r="K42" i="3"/>
  <c r="BA97" i="1" s="1"/>
  <c r="K41" i="3"/>
  <c r="AZ97" i="1"/>
  <c r="BI145" i="3"/>
  <c r="BH145" i="3"/>
  <c r="BG145" i="3"/>
  <c r="BF145" i="3"/>
  <c r="X145" i="3"/>
  <c r="V145" i="3"/>
  <c r="T145" i="3"/>
  <c r="P145" i="3"/>
  <c r="BI144" i="3"/>
  <c r="BH144" i="3"/>
  <c r="BG144" i="3"/>
  <c r="BF144" i="3"/>
  <c r="X144" i="3"/>
  <c r="V144" i="3"/>
  <c r="T144" i="3"/>
  <c r="P144" i="3"/>
  <c r="BK144" i="3" s="1"/>
  <c r="BI143" i="3"/>
  <c r="BH143" i="3"/>
  <c r="BG143" i="3"/>
  <c r="BF143" i="3"/>
  <c r="X143" i="3"/>
  <c r="V143" i="3"/>
  <c r="T143" i="3"/>
  <c r="P143" i="3"/>
  <c r="BI142" i="3"/>
  <c r="BH142" i="3"/>
  <c r="BG142" i="3"/>
  <c r="BF142" i="3"/>
  <c r="X142" i="3"/>
  <c r="V142" i="3"/>
  <c r="T142" i="3"/>
  <c r="P142" i="3"/>
  <c r="BK142" i="3" s="1"/>
  <c r="BI141" i="3"/>
  <c r="BH141" i="3"/>
  <c r="BG141" i="3"/>
  <c r="BF141" i="3"/>
  <c r="X141" i="3"/>
  <c r="V141" i="3"/>
  <c r="T141" i="3"/>
  <c r="P141" i="3"/>
  <c r="BI140" i="3"/>
  <c r="BH140" i="3"/>
  <c r="BG140" i="3"/>
  <c r="BF140" i="3"/>
  <c r="X140" i="3"/>
  <c r="V140" i="3"/>
  <c r="T140" i="3"/>
  <c r="P140" i="3"/>
  <c r="BI139" i="3"/>
  <c r="BH139" i="3"/>
  <c r="BG139" i="3"/>
  <c r="BF139" i="3"/>
  <c r="X139" i="3"/>
  <c r="V139" i="3"/>
  <c r="T139" i="3"/>
  <c r="P139" i="3"/>
  <c r="BI138" i="3"/>
  <c r="BH138" i="3"/>
  <c r="BG138" i="3"/>
  <c r="BF138" i="3"/>
  <c r="X138" i="3"/>
  <c r="V138" i="3"/>
  <c r="T138" i="3"/>
  <c r="P138" i="3"/>
  <c r="BI137" i="3"/>
  <c r="BH137" i="3"/>
  <c r="BG137" i="3"/>
  <c r="BF137" i="3"/>
  <c r="X137" i="3"/>
  <c r="V137" i="3"/>
  <c r="T137" i="3"/>
  <c r="P137" i="3"/>
  <c r="BI136" i="3"/>
  <c r="BH136" i="3"/>
  <c r="BG136" i="3"/>
  <c r="BF136" i="3"/>
  <c r="X136" i="3"/>
  <c r="V136" i="3"/>
  <c r="T136" i="3"/>
  <c r="P136" i="3"/>
  <c r="BI135" i="3"/>
  <c r="BH135" i="3"/>
  <c r="BG135" i="3"/>
  <c r="BF135" i="3"/>
  <c r="X135" i="3"/>
  <c r="V135" i="3"/>
  <c r="T135" i="3"/>
  <c r="P135" i="3"/>
  <c r="BK135" i="3" s="1"/>
  <c r="BI134" i="3"/>
  <c r="BH134" i="3"/>
  <c r="BG134" i="3"/>
  <c r="BF134" i="3"/>
  <c r="X134" i="3"/>
  <c r="V134" i="3"/>
  <c r="T134" i="3"/>
  <c r="P134" i="3"/>
  <c r="K134" i="3" s="1"/>
  <c r="BE134" i="3" s="1"/>
  <c r="BI133" i="3"/>
  <c r="BH133" i="3"/>
  <c r="BG133" i="3"/>
  <c r="BF133" i="3"/>
  <c r="X133" i="3"/>
  <c r="V133" i="3"/>
  <c r="T133" i="3"/>
  <c r="P133" i="3"/>
  <c r="BI132" i="3"/>
  <c r="BH132" i="3"/>
  <c r="BG132" i="3"/>
  <c r="BF132" i="3"/>
  <c r="X132" i="3"/>
  <c r="V132" i="3"/>
  <c r="T132" i="3"/>
  <c r="P132" i="3"/>
  <c r="BI131" i="3"/>
  <c r="BH131" i="3"/>
  <c r="BG131" i="3"/>
  <c r="BF131" i="3"/>
  <c r="X131" i="3"/>
  <c r="V131" i="3"/>
  <c r="T131" i="3"/>
  <c r="P131" i="3"/>
  <c r="BI130" i="3"/>
  <c r="BH130" i="3"/>
  <c r="BG130" i="3"/>
  <c r="BF130" i="3"/>
  <c r="X130" i="3"/>
  <c r="V130" i="3"/>
  <c r="T130" i="3"/>
  <c r="P130" i="3"/>
  <c r="J124" i="3"/>
  <c r="F124" i="3"/>
  <c r="F122" i="3"/>
  <c r="E120" i="3"/>
  <c r="BI105" i="3"/>
  <c r="BH105" i="3"/>
  <c r="BG105" i="3"/>
  <c r="BF105" i="3"/>
  <c r="BE105" i="3"/>
  <c r="BI104" i="3"/>
  <c r="BH104" i="3"/>
  <c r="BG104" i="3"/>
  <c r="BF104" i="3"/>
  <c r="BE104" i="3"/>
  <c r="BI103" i="3"/>
  <c r="BH103" i="3"/>
  <c r="BG103" i="3"/>
  <c r="BF103" i="3"/>
  <c r="BE103" i="3"/>
  <c r="J94" i="3"/>
  <c r="J93" i="3"/>
  <c r="F93" i="3"/>
  <c r="F91" i="3"/>
  <c r="E89" i="3"/>
  <c r="J20" i="3"/>
  <c r="E20" i="3"/>
  <c r="F94" i="3" s="1"/>
  <c r="J19" i="3"/>
  <c r="J91" i="3"/>
  <c r="E7" i="3"/>
  <c r="E85" i="3" s="1"/>
  <c r="K43" i="2"/>
  <c r="K42" i="2"/>
  <c r="BA96" i="1" s="1"/>
  <c r="K41" i="2"/>
  <c r="AZ96" i="1"/>
  <c r="BI133" i="2"/>
  <c r="BH133" i="2"/>
  <c r="BG133" i="2"/>
  <c r="BF133" i="2"/>
  <c r="X133" i="2"/>
  <c r="V133" i="2"/>
  <c r="T133" i="2"/>
  <c r="P133" i="2"/>
  <c r="K133" i="2" s="1"/>
  <c r="BE133" i="2" s="1"/>
  <c r="BI132" i="2"/>
  <c r="BH132" i="2"/>
  <c r="BG132" i="2"/>
  <c r="BF132" i="2"/>
  <c r="X132" i="2"/>
  <c r="V132" i="2"/>
  <c r="T132" i="2"/>
  <c r="T131" i="2" s="1"/>
  <c r="T130" i="2" s="1"/>
  <c r="T129" i="2" s="1"/>
  <c r="AW96" i="1" s="1"/>
  <c r="P132" i="2"/>
  <c r="BK132" i="2" s="1"/>
  <c r="F123" i="2"/>
  <c r="E121" i="2"/>
  <c r="BI106" i="2"/>
  <c r="BH106" i="2"/>
  <c r="BG106" i="2"/>
  <c r="BF106" i="2"/>
  <c r="BE106" i="2"/>
  <c r="BI105" i="2"/>
  <c r="BH105" i="2"/>
  <c r="BG105" i="2"/>
  <c r="BF105" i="2"/>
  <c r="BE105" i="2"/>
  <c r="BI104" i="2"/>
  <c r="BH104" i="2"/>
  <c r="BG104" i="2"/>
  <c r="BF104" i="2"/>
  <c r="BE104" i="2"/>
  <c r="J94" i="2"/>
  <c r="J93" i="2"/>
  <c r="F93" i="2"/>
  <c r="F91" i="2"/>
  <c r="E89" i="2"/>
  <c r="J20" i="2"/>
  <c r="E20" i="2"/>
  <c r="F94" i="2"/>
  <c r="J19" i="2"/>
  <c r="J91" i="2"/>
  <c r="E7" i="2"/>
  <c r="E85" i="2" s="1"/>
  <c r="L90" i="1"/>
  <c r="AM89" i="1"/>
  <c r="L89" i="1"/>
  <c r="AM87" i="1"/>
  <c r="L87" i="1"/>
  <c r="L85" i="1"/>
  <c r="L84" i="1"/>
  <c r="Q138" i="4"/>
  <c r="R130" i="4"/>
  <c r="Q130" i="4"/>
  <c r="R145" i="3"/>
  <c r="Q143" i="3"/>
  <c r="R142" i="3"/>
  <c r="R141" i="3"/>
  <c r="Q140" i="3"/>
  <c r="Q139" i="3"/>
  <c r="R138" i="3"/>
  <c r="Q137" i="3"/>
  <c r="R136" i="3"/>
  <c r="Q135" i="3"/>
  <c r="R134" i="3"/>
  <c r="R133" i="3"/>
  <c r="R132" i="3"/>
  <c r="R130" i="3"/>
  <c r="Q133" i="2"/>
  <c r="AU95" i="1"/>
  <c r="R138" i="4"/>
  <c r="R137" i="4" s="1"/>
  <c r="J102" i="4" s="1"/>
  <c r="Q136" i="4"/>
  <c r="R135" i="4"/>
  <c r="Q131" i="4"/>
  <c r="Q129" i="4" s="1"/>
  <c r="R144" i="3"/>
  <c r="R143" i="3"/>
  <c r="R140" i="3"/>
  <c r="R137" i="3"/>
  <c r="Q136" i="3"/>
  <c r="R135" i="3"/>
  <c r="Q133" i="3"/>
  <c r="R131" i="3"/>
  <c r="Q130" i="3"/>
  <c r="R133" i="2"/>
  <c r="R132" i="2"/>
  <c r="K103" i="2"/>
  <c r="Q135" i="4"/>
  <c r="Q134" i="4" s="1"/>
  <c r="R131" i="4"/>
  <c r="Q145" i="3"/>
  <c r="Q142" i="3"/>
  <c r="R139" i="3"/>
  <c r="Q138" i="3"/>
  <c r="Q132" i="3"/>
  <c r="Q132" i="2"/>
  <c r="R136" i="4"/>
  <c r="Q144" i="3"/>
  <c r="Q141" i="3"/>
  <c r="Q134" i="3"/>
  <c r="Q131" i="3"/>
  <c r="K102" i="3"/>
  <c r="K35" i="3" s="1"/>
  <c r="BK145" i="3"/>
  <c r="K139" i="3"/>
  <c r="BE139" i="3" s="1"/>
  <c r="BK134" i="3"/>
  <c r="BK137" i="3"/>
  <c r="BK143" i="3"/>
  <c r="BK141" i="3"/>
  <c r="BK140" i="3"/>
  <c r="BK136" i="3"/>
  <c r="K133" i="3"/>
  <c r="BE133" i="3" s="1"/>
  <c r="K131" i="3"/>
  <c r="BE131" i="3" s="1"/>
  <c r="BK138" i="3"/>
  <c r="BK132" i="3"/>
  <c r="K130" i="3"/>
  <c r="BE130" i="3" s="1"/>
  <c r="K132" i="2"/>
  <c r="BE132" i="2" s="1"/>
  <c r="X134" i="4"/>
  <c r="X133" i="4"/>
  <c r="T129" i="3"/>
  <c r="T128" i="3" s="1"/>
  <c r="AW97" i="1" s="1"/>
  <c r="T129" i="4"/>
  <c r="X129" i="4"/>
  <c r="X128" i="4" s="1"/>
  <c r="T134" i="4"/>
  <c r="T133" i="4"/>
  <c r="V134" i="4"/>
  <c r="F126" i="2"/>
  <c r="E116" i="3"/>
  <c r="F125" i="3"/>
  <c r="K35" i="2"/>
  <c r="F94" i="4"/>
  <c r="E116" i="4"/>
  <c r="Q137" i="4"/>
  <c r="I102" i="4"/>
  <c r="K135" i="3"/>
  <c r="BE135" i="3" s="1"/>
  <c r="BK139" i="3"/>
  <c r="AU94" i="1"/>
  <c r="BK131" i="3"/>
  <c r="K136" i="3"/>
  <c r="BE136" i="3" s="1"/>
  <c r="K141" i="3"/>
  <c r="BE141" i="3" s="1"/>
  <c r="K144" i="3"/>
  <c r="BE144" i="3"/>
  <c r="BK133" i="3"/>
  <c r="K40" i="4"/>
  <c r="AY98" i="1" s="1"/>
  <c r="BK130" i="3"/>
  <c r="K137" i="3"/>
  <c r="BE137" i="3"/>
  <c r="K140" i="3"/>
  <c r="BE140" i="3" s="1"/>
  <c r="BK133" i="2"/>
  <c r="K132" i="3"/>
  <c r="BE132" i="3"/>
  <c r="K138" i="3"/>
  <c r="BE138" i="3" s="1"/>
  <c r="BE142" i="3"/>
  <c r="K145" i="3"/>
  <c r="BE145" i="3"/>
  <c r="BK130" i="4"/>
  <c r="K143" i="3"/>
  <c r="BE143" i="3"/>
  <c r="K40" i="2" l="1"/>
  <c r="AY96" i="1" s="1"/>
  <c r="Q133" i="4"/>
  <c r="I100" i="4" s="1"/>
  <c r="I101" i="4"/>
  <c r="T128" i="4"/>
  <c r="AW98" i="1" s="1"/>
  <c r="E117" i="2"/>
  <c r="F40" i="2"/>
  <c r="BC96" i="1" s="1"/>
  <c r="V129" i="3"/>
  <c r="V128" i="3" s="1"/>
  <c r="Q129" i="3"/>
  <c r="I99" i="3" s="1"/>
  <c r="F40" i="3"/>
  <c r="BC97" i="1" s="1"/>
  <c r="V129" i="4"/>
  <c r="V128" i="4" s="1"/>
  <c r="X129" i="3"/>
  <c r="X128" i="3" s="1"/>
  <c r="X131" i="2"/>
  <c r="X130" i="2" s="1"/>
  <c r="X129" i="2" s="1"/>
  <c r="F43" i="2"/>
  <c r="BF96" i="1" s="1"/>
  <c r="F41" i="2"/>
  <c r="BD96" i="1" s="1"/>
  <c r="F43" i="4"/>
  <c r="BF98" i="1" s="1"/>
  <c r="F40" i="4"/>
  <c r="BC98" i="1" s="1"/>
  <c r="F42" i="4"/>
  <c r="BE98" i="1" s="1"/>
  <c r="F41" i="4"/>
  <c r="BD98" i="1" s="1"/>
  <c r="R134" i="4"/>
  <c r="J101" i="4" s="1"/>
  <c r="K135" i="4"/>
  <c r="BE135" i="4" s="1"/>
  <c r="F43" i="3"/>
  <c r="BF97" i="1" s="1"/>
  <c r="K40" i="3"/>
  <c r="AY97" i="1" s="1"/>
  <c r="Q128" i="4"/>
  <c r="I98" i="4" s="1"/>
  <c r="K33" i="4" s="1"/>
  <c r="AS98" i="1" s="1"/>
  <c r="I99" i="4"/>
  <c r="F42" i="3"/>
  <c r="BE97" i="1" s="1"/>
  <c r="AW95" i="1"/>
  <c r="AW94" i="1" s="1"/>
  <c r="J91" i="4"/>
  <c r="J122" i="3"/>
  <c r="K131" i="4"/>
  <c r="BE131" i="4" s="1"/>
  <c r="BK129" i="4"/>
  <c r="K129" i="4" s="1"/>
  <c r="K99" i="4" s="1"/>
  <c r="R129" i="3"/>
  <c r="R128" i="3" s="1"/>
  <c r="J98" i="3" s="1"/>
  <c r="K34" i="3" s="1"/>
  <c r="AT97" i="1" s="1"/>
  <c r="BK129" i="3"/>
  <c r="BK128" i="3" s="1"/>
  <c r="K128" i="3" s="1"/>
  <c r="K98" i="3" s="1"/>
  <c r="K39" i="3"/>
  <c r="F41" i="3"/>
  <c r="BD97" i="1" s="1"/>
  <c r="F39" i="3"/>
  <c r="BB97" i="1" s="1"/>
  <c r="R131" i="2"/>
  <c r="R130" i="2" s="1"/>
  <c r="F42" i="2"/>
  <c r="BE96" i="1" s="1"/>
  <c r="V131" i="2"/>
  <c r="V130" i="2" s="1"/>
  <c r="V129" i="2" s="1"/>
  <c r="BK131" i="2"/>
  <c r="BK130" i="2" s="1"/>
  <c r="Q131" i="2"/>
  <c r="Q130" i="2" s="1"/>
  <c r="I100" i="2"/>
  <c r="K138" i="4"/>
  <c r="BE138" i="4" s="1"/>
  <c r="BK136" i="4"/>
  <c r="BK134" i="4" s="1"/>
  <c r="R129" i="4"/>
  <c r="J99" i="4" s="1"/>
  <c r="K131" i="2"/>
  <c r="K100" i="2" s="1"/>
  <c r="K39" i="2"/>
  <c r="AX96" i="1" s="1"/>
  <c r="AV96" i="1" s="1"/>
  <c r="F39" i="2"/>
  <c r="BB96" i="1" s="1"/>
  <c r="AX97" i="1" l="1"/>
  <c r="AV97" i="1" s="1"/>
  <c r="K129" i="3"/>
  <c r="K99" i="3" s="1"/>
  <c r="Q128" i="3"/>
  <c r="I98" i="3" s="1"/>
  <c r="K33" i="3" s="1"/>
  <c r="AS97" i="1" s="1"/>
  <c r="J100" i="2"/>
  <c r="BC95" i="1"/>
  <c r="BC94" i="1" s="1"/>
  <c r="AY94" i="1" s="1"/>
  <c r="AK30" i="1" s="1"/>
  <c r="R133" i="4"/>
  <c r="J100" i="4" s="1"/>
  <c r="BF95" i="1"/>
  <c r="BF94" i="1" s="1"/>
  <c r="W33" i="1" s="1"/>
  <c r="BE95" i="1"/>
  <c r="BA95" i="1" s="1"/>
  <c r="K134" i="4"/>
  <c r="K101" i="4" s="1"/>
  <c r="BK133" i="4"/>
  <c r="K133" i="4" s="1"/>
  <c r="K100" i="4" s="1"/>
  <c r="BD95" i="1"/>
  <c r="AZ95" i="1" s="1"/>
  <c r="K39" i="4"/>
  <c r="AX98" i="1" s="1"/>
  <c r="AV98" i="1" s="1"/>
  <c r="F39" i="4"/>
  <c r="BB98" i="1" s="1"/>
  <c r="BB95" i="1" s="1"/>
  <c r="AX95" i="1" s="1"/>
  <c r="J99" i="3"/>
  <c r="K107" i="3"/>
  <c r="K32" i="3"/>
  <c r="K36" i="3" s="1"/>
  <c r="K45" i="3" s="1"/>
  <c r="Q129" i="2"/>
  <c r="I98" i="2" s="1"/>
  <c r="K33" i="2" s="1"/>
  <c r="AS96" i="1" s="1"/>
  <c r="I99" i="2"/>
  <c r="J99" i="2"/>
  <c r="R129" i="2"/>
  <c r="J98" i="2" s="1"/>
  <c r="K34" i="2" s="1"/>
  <c r="AT96" i="1" s="1"/>
  <c r="BK129" i="2"/>
  <c r="K129" i="2" s="1"/>
  <c r="K98" i="2" s="1"/>
  <c r="K130" i="2"/>
  <c r="K99" i="2" s="1"/>
  <c r="AS95" i="1" l="1"/>
  <c r="AS94" i="1" s="1"/>
  <c r="AY95" i="1"/>
  <c r="AV95" i="1" s="1"/>
  <c r="W30" i="1"/>
  <c r="BD94" i="1"/>
  <c r="W31" i="1" s="1"/>
  <c r="R128" i="4"/>
  <c r="J98" i="4" s="1"/>
  <c r="K34" i="4" s="1"/>
  <c r="AT98" i="1" s="1"/>
  <c r="AT95" i="1" s="1"/>
  <c r="AT94" i="1" s="1"/>
  <c r="BE94" i="1"/>
  <c r="W32" i="1" s="1"/>
  <c r="BK128" i="4"/>
  <c r="K128" i="4" s="1"/>
  <c r="K98" i="4" s="1"/>
  <c r="K32" i="4" s="1"/>
  <c r="K36" i="4" s="1"/>
  <c r="AG98" i="1" s="1"/>
  <c r="AN98" i="1" s="1"/>
  <c r="AG97" i="1"/>
  <c r="AN97" i="1" s="1"/>
  <c r="BB94" i="1"/>
  <c r="W29" i="1" s="1"/>
  <c r="K32" i="2"/>
  <c r="K36" i="2" s="1"/>
  <c r="AG96" i="1" s="1"/>
  <c r="K108" i="2"/>
  <c r="AZ94" i="1" l="1"/>
  <c r="BA94" i="1"/>
  <c r="K45" i="4"/>
  <c r="K107" i="4"/>
  <c r="AX94" i="1"/>
  <c r="AV94" i="1" s="1"/>
  <c r="K45" i="2"/>
  <c r="AK29" i="1" l="1"/>
  <c r="AG95" i="1"/>
  <c r="AN96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<sst xmlns="http://schemas.openxmlformats.org/spreadsheetml/2006/main" count="938" uniqueCount="257">
  <si>
    <t>Export Komplet</t>
  </si>
  <si>
    <t/>
  </si>
  <si>
    <t>2.0</t>
  </si>
  <si>
    <t>False</t>
  </si>
  <si>
    <t>True</t>
  </si>
  <si>
    <t>{0a0f3805-6097-40e6-815a-8bc3df18cc7a}</t>
  </si>
  <si>
    <t>&gt;&gt;  skryté sloupce  &lt;&lt;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</si>
  <si>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</si>
  <si>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</si>
  <si>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</si>
  <si>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</si>
  <si>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</si>
  <si>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</si>
  <si>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</si>
  <si>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</si>
  <si>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</si>
  <si>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PARK JAHODNICE - REVITALIZACE IZOLAČNÍ ZELENĚ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</si>
  <si>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</si>
  <si>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</si>
  <si>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</si>
  <si>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</si>
  <si>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</si>
  <si>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</si>
  <si>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</si>
  <si>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Městská část Praha 14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</si>
  <si>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</si>
  <si>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</si>
  <si>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</si>
  <si>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</si>
  <si>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</si>
  <si>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</si>
  <si>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</si>
  <si>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</si>
  <si>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</si>
  <si>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</si>
  <si>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</si>
  <si>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</si>
  <si>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</si>
  <si>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</si>
  <si>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</si>
  <si>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</si>
  <si>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</si>
  <si>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</si>
  <si>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</si>
  <si>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</si>
  <si>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</si>
  <si>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</si>
  <si>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</si>
  <si>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</si>
  <si>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</si>
  <si>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</si>
  <si>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</si>
  <si>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</si>
  <si>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</si>
  <si>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</si>
  <si>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</si>
  <si>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</si>
  <si>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</si>
  <si>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</si>
  <si>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</si>
  <si>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</si>
  <si>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</si>
  <si>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</si>
  <si>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</si>
  <si>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</si>
  <si>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</si>
  <si>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</si>
  <si>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</si>
  <si>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</si>
  <si>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</si>
  <si>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</si>
  <si>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</si>
  <si>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</si>
  <si>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</si>
  <si>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</si>
  <si>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</si>
  <si>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</si>
  <si>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Příprava pro veřejné osvětlení</t>
  </si>
  <si>
    <t>STA</t>
  </si>
  <si>
    <t>{1b66fd48-a0a0-49ea-ac43-79e678a7075b}</t>
  </si>
  <si>
    <t>2</t>
  </si>
  <si>
    <t>/</t>
  </si>
  <si>
    <t>Elektromontáže</t>
  </si>
  <si>
    <t>Soupis</t>
  </si>
  <si>
    <t>{23fcdb95-1314-44b7-8c45-668c485cffad}</t>
  </si>
  <si>
    <t>Zemní a montážní práce</t>
  </si>
  <si>
    <t>{873f531b-a0ab-4fe0-94e6-44aee15ebebd}</t>
  </si>
  <si>
    <t>3</t>
  </si>
  <si>
    <t>Ostatní náklady</t>
  </si>
  <si>
    <t>{9b5813ae-d32d-409c-b16d-9707b5ce667c}</t>
  </si>
  <si>
    <t>KRYCÍ LIST SOUPISU PRACÍ</t>
  </si>
  <si>
    <t>Objekt:</t>
  </si>
  <si>
    <t>SO 01 - Příprava pro veřejné osvětlení</t>
  </si>
  <si>
    <t>Soupis:</t>
  </si>
  <si>
    <t>1 - Elektromontáže</t>
  </si>
  <si>
    <t>Náklady z rozpočtu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</si>
  <si>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</si>
  <si>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</si>
  <si>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</si>
  <si>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</si>
  <si>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</si>
  <si>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</si>
  <si>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</si>
  <si>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1) Náklady ze soupisu prací</t>
  </si>
  <si>
    <t>-1</t>
  </si>
  <si>
    <t>PSV - Práce a dodávky PSV</t>
  </si>
  <si>
    <t xml:space="preserve">    741 - Elektroinstalace - silnoproud</t>
  </si>
  <si>
    <t>2) Ostatní náklady</t>
  </si>
  <si>
    <t>Momistav.doprava</t>
  </si>
  <si>
    <t>VRN</t>
  </si>
  <si>
    <t>Územní vlivy</t>
  </si>
  <si>
    <t>Provozní vlivy</t>
  </si>
  <si>
    <t>Celkové náklady za stavbu 1) + 2)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</si>
  <si>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</si>
  <si>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</si>
  <si>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</si>
  <si>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</si>
  <si>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</si>
  <si>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</si>
  <si>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</si>
  <si>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</si>
  <si>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</si>
  <si>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</si>
  <si>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</si>
  <si>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</si>
  <si>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</si>
  <si>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</si>
  <si>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</si>
  <si>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</si>
  <si>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</si>
  <si>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</si>
  <si>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</si>
  <si>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</si>
  <si>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</si>
  <si>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</si>
  <si>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20</t>
  </si>
  <si>
    <t>K</t>
  </si>
  <si>
    <t>210220022</t>
  </si>
  <si>
    <t>Montáž uzemňovacího vedení vodičů FeZn pomocí svorek v zemi drátem do 10 mm ve městské zástavbě</t>
  </si>
  <si>
    <t>m</t>
  </si>
  <si>
    <t>4</t>
  </si>
  <si>
    <t>-677026308</t>
  </si>
  <si>
    <t>M</t>
  </si>
  <si>
    <t>35441073</t>
  </si>
  <si>
    <t>drát D 10mm FeZn</t>
  </si>
  <si>
    <t>kg</t>
  </si>
  <si>
    <t>8</t>
  </si>
  <si>
    <t>64676077</t>
  </si>
  <si>
    <t>2 - Zemní a montážní práce</t>
  </si>
  <si>
    <t>46-M - Zemní práce při extr.mont.pracích</t>
  </si>
  <si>
    <t>Momostav.doprava</t>
  </si>
  <si>
    <t>46-M</t>
  </si>
  <si>
    <t>Zemní práce při extr.mont.pracích</t>
  </si>
  <si>
    <t>34</t>
  </si>
  <si>
    <t>171201201</t>
  </si>
  <si>
    <t>Uložení sypaniny na skládky</t>
  </si>
  <si>
    <t>m3</t>
  </si>
  <si>
    <t>64</t>
  </si>
  <si>
    <t>-764409982</t>
  </si>
  <si>
    <t>41</t>
  </si>
  <si>
    <t>460120016</t>
  </si>
  <si>
    <t>Naložení výkopku ručně z hornin třídy 1až4</t>
  </si>
  <si>
    <t>-1307116413</t>
  </si>
  <si>
    <t>79</t>
  </si>
  <si>
    <t>460202163</t>
  </si>
  <si>
    <t>Hloubení kabelových nezapažených rýh strojně š 35 cm, hl 80 cm, v hornině tř 3</t>
  </si>
  <si>
    <t>-1142450361</t>
  </si>
  <si>
    <t>80</t>
  </si>
  <si>
    <t>460202303</t>
  </si>
  <si>
    <t>Hloubení kabelových nezapažených rýh strojně š 50 cm, hl 120 cm, v hornině tř 3</t>
  </si>
  <si>
    <t>-674815109</t>
  </si>
  <si>
    <t>85</t>
  </si>
  <si>
    <t>460510054</t>
  </si>
  <si>
    <t>Kabelové prostupy z trub plastových do rýhy bez obsypu, průměru do 10 cm</t>
  </si>
  <si>
    <t>-1293927793</t>
  </si>
  <si>
    <t>74</t>
  </si>
  <si>
    <t>460510075</t>
  </si>
  <si>
    <t>Kabelové prostupy z trub plastových do rýhy s obetonováním, průměru do 15 cm</t>
  </si>
  <si>
    <t>1690450157</t>
  </si>
  <si>
    <t>83</t>
  </si>
  <si>
    <t>34571351</t>
  </si>
  <si>
    <t>trubka elektroinstalační ohebná dvouplášťová korugovaná (chránička) D 41/50mm, HDPE+LDPE</t>
  </si>
  <si>
    <t>128</t>
  </si>
  <si>
    <t>-1776956672</t>
  </si>
  <si>
    <t>84</t>
  </si>
  <si>
    <t>34571355</t>
  </si>
  <si>
    <t>trubka elektroinstalační ohebná dvouplášťová korugovaná (chránička) D 94/110mm, HDPE+LDPE</t>
  </si>
  <si>
    <t>-1460694723</t>
  </si>
  <si>
    <t>81</t>
  </si>
  <si>
    <t>460560143</t>
  </si>
  <si>
    <t>Zásyp rýh ručně šířky 35 cm, hloubky 60 cm, z horniny třídy 3</t>
  </si>
  <si>
    <t>528181948</t>
  </si>
  <si>
    <t>82</t>
  </si>
  <si>
    <t>460560273</t>
  </si>
  <si>
    <t>Zásyp rýh ručně šířky 50 cm, hloubky 90 cm, z horniny třídy 3</t>
  </si>
  <si>
    <t>1793289322</t>
  </si>
  <si>
    <t>45</t>
  </si>
  <si>
    <t>460600023</t>
  </si>
  <si>
    <t>Vodorovné přemístění horniny jakékoliv třídy do 1000 m</t>
  </si>
  <si>
    <t>2054551287</t>
  </si>
  <si>
    <t>46</t>
  </si>
  <si>
    <t>460600031</t>
  </si>
  <si>
    <t>Příplatek k vodorovnému přemístění horniny za každých dalších 1000 m</t>
  </si>
  <si>
    <t>-586487941</t>
  </si>
  <si>
    <t>460010024</t>
  </si>
  <si>
    <t>Vytyčení trasy vedení kabelového podzemního v zastavěném prostoru</t>
  </si>
  <si>
    <t>km</t>
  </si>
  <si>
    <t>158328925</t>
  </si>
  <si>
    <t>14</t>
  </si>
  <si>
    <t>460470011</t>
  </si>
  <si>
    <t>Provizorní zajištění kabelů ve výkopech při jejich křížení</t>
  </si>
  <si>
    <t>kus</t>
  </si>
  <si>
    <t>-598080318</t>
  </si>
  <si>
    <t>460470012</t>
  </si>
  <si>
    <t>Provizorní zajištění kabelů ve výkopech při jejich souběhu</t>
  </si>
  <si>
    <t>-998358646</t>
  </si>
  <si>
    <t>27</t>
  </si>
  <si>
    <t>460620013</t>
  </si>
  <si>
    <t>Provizorní úprava terénu se zhutněním, v hornině tř 3</t>
  </si>
  <si>
    <t>m2</t>
  </si>
  <si>
    <t>-200001638</t>
  </si>
  <si>
    <t>3 - Ostatní náklady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</si>
  <si>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</si>
  <si>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</si>
  <si>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</si>
  <si>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</si>
  <si>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OST</t>
  </si>
  <si>
    <t>Ostatní</t>
  </si>
  <si>
    <t>11</t>
  </si>
  <si>
    <t>012303000</t>
  </si>
  <si>
    <t>Geodetické práce po výstavbě</t>
  </si>
  <si>
    <t>Kč/hm</t>
  </si>
  <si>
    <t>262144</t>
  </si>
  <si>
    <t>1257860558</t>
  </si>
  <si>
    <t>6</t>
  </si>
  <si>
    <t>V14</t>
  </si>
  <si>
    <t>SB</t>
  </si>
  <si>
    <t>-764099402</t>
  </si>
  <si>
    <t>Vedlejší rozpočtové náklady</t>
  </si>
  <si>
    <t>5</t>
  </si>
  <si>
    <t>VRN1</t>
  </si>
  <si>
    <t>Průzkumné, geodetické a projektové práce</t>
  </si>
  <si>
    <t>013244000</t>
  </si>
  <si>
    <t>Dokumentace pro provádění stavby</t>
  </si>
  <si>
    <t>KPL</t>
  </si>
  <si>
    <t>1024</t>
  </si>
  <si>
    <t>149239937</t>
  </si>
  <si>
    <t>10</t>
  </si>
  <si>
    <t>013254000.1</t>
  </si>
  <si>
    <t>Dokumentace skutečného provedení stavby</t>
  </si>
  <si>
    <t>-1860526610</t>
  </si>
  <si>
    <t>VRN3</t>
  </si>
  <si>
    <t>Zařízení staveniště</t>
  </si>
  <si>
    <t>7</t>
  </si>
  <si>
    <t>032603000</t>
  </si>
  <si>
    <t>1613677975</t>
  </si>
  <si>
    <t xml:space="preserve">Pomocné montáže, manipulace a doprava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</si>
</sst>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9" fillId="4" borderId="0" xfId="0" applyFont="1" applyFill="1" applyAlignment="1">
      <alignment horizontal="left" vertical="center"/>
    </xf>
    <xf numFmtId="4" fontId="19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4" fontId="30" fillId="0" borderId="12" xfId="0" applyNumberFormat="1" applyFont="1" applyBorder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4" fontId="18" fillId="0" borderId="20" xfId="0" applyNumberFormat="1" applyFont="1" applyBorder="1" applyAlignment="1">
      <alignment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167" fontId="17" fillId="0" borderId="0" xfId="0" applyNumberFormat="1" applyFont="1" applyBorder="1" applyAlignment="1" applyProtection="1">
      <alignment vertical="center"/>
      <protection locked="0"/>
    </xf>
    <xf numFmtId="4" fontId="17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49" fontId="1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22" xfId="0" applyFont="1" applyFill="1" applyBorder="1" applyAlignment="1" applyProtection="1">
      <alignment horizontal="left" vertical="center" wrapText="1"/>
      <protection locked="0"/>
    </xf>
    <xf numFmtId="0" fontId="17" fillId="5" borderId="22" xfId="0" applyFont="1" applyFill="1" applyBorder="1" applyAlignment="1" applyProtection="1">
      <alignment horizontal="center" vertical="center" wrapText="1"/>
      <protection locked="0"/>
    </xf>
    <xf numFmtId="167" fontId="17" fillId="5" borderId="22" xfId="0" applyNumberFormat="1" applyFont="1" applyFill="1" applyBorder="1" applyAlignment="1" applyProtection="1">
      <alignment vertical="center"/>
      <protection locked="0"/>
    </xf>
    <xf numFmtId="4" fontId="17" fillId="5" borderId="22" xfId="0" applyNumberFormat="1" applyFont="1" applyFill="1" applyBorder="1" applyAlignment="1" applyProtection="1">
      <alignment vertical="center"/>
      <protection locked="0"/>
    </xf>
    <xf numFmtId="0" fontId="32" fillId="5" borderId="22" xfId="0" applyFont="1" applyFill="1" applyBorder="1" applyAlignment="1" applyProtection="1">
      <alignment horizontal="center" vertical="center"/>
      <protection locked="0"/>
    </xf>
    <xf numFmtId="49" fontId="32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32" fillId="5" borderId="22" xfId="0" applyFont="1" applyFill="1" applyBorder="1" applyAlignment="1" applyProtection="1">
      <alignment horizontal="left" vertical="center" wrapText="1"/>
      <protection locked="0"/>
    </xf>
    <xf numFmtId="0" fontId="32" fillId="5" borderId="22" xfId="0" applyFont="1" applyFill="1" applyBorder="1" applyAlignment="1" applyProtection="1">
      <alignment horizontal="center" vertical="center" wrapText="1"/>
      <protection locked="0"/>
    </xf>
    <xf numFmtId="167" fontId="32" fillId="5" borderId="22" xfId="0" applyNumberFormat="1" applyFont="1" applyFill="1" applyBorder="1" applyAlignment="1" applyProtection="1">
      <alignment vertical="center"/>
      <protection locked="0"/>
    </xf>
    <xf numFmtId="4" fontId="32" fillId="5" borderId="22" xfId="0" applyNumberFormat="1" applyFont="1" applyFill="1" applyBorder="1" applyAlignment="1" applyProtection="1">
      <alignment vertical="center"/>
      <protection locked="0"/>
    </xf>
    <xf numFmtId="0" fontId="33" fillId="5" borderId="22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topLeftCell="A61" workbookViewId="0">
      <selection activeCell="AG97" sqref="AG97:AM9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3320312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3320312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s="1" customFormat="1" ht="36.950000000000003" customHeight="1">
      <c r="AR2" s="213" t="s">
        <v>6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S2" s="14" t="s">
        <v>7</v>
      </c>
      <c r="BT2" s="14" t="s">
        <v>8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9</v>
      </c>
      <c r="BT3" s="14" t="s">
        <v>10</v>
      </c>
    </row>
    <row r="4" spans="1:74" s="1" customFormat="1" ht="24.95" customHeight="1">
      <c r="B4" s="17"/>
      <c r="D4" s="18" t="s">
        <v>11</v>
      </c>
      <c r="AR4" s="17"/>
      <c r="AS4" s="19" t="s">
        <v>12</v>
      </c>
      <c r="BS4" s="14" t="s">
        <v>13</v>
      </c>
    </row>
    <row r="5" spans="1:74" s="1" customFormat="1" ht="12" customHeight="1">
      <c r="B5" s="17"/>
      <c r="D5" s="20" t="s">
        <v>14</v>
      </c>
      <c r="K5" s="222">
        <v>16112020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7"/>
      <c r="BS5" s="14" t="s">
        <v>7</v>
      </c>
    </row>
    <row r="6" spans="1:74" s="1" customFormat="1" ht="36.950000000000003" customHeight="1">
      <c r="B6" s="17"/>
      <c r="D6" s="22" t="s">
        <v>15</v>
      </c>
      <c r="K6" s="223" t="s">
        <v>16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7"/>
      <c r="BS6" s="14" t="s">
        <v>7</v>
      </c>
    </row>
    <row r="7" spans="1:74" s="1" customFormat="1" ht="12" customHeight="1">
      <c r="B7" s="17"/>
      <c r="D7" s="23" t="s">
        <v>17</v>
      </c>
      <c r="K7" s="21" t="s">
        <v>1</v>
      </c>
      <c r="AK7" s="23" t="s">
        <v>18</v>
      </c>
      <c r="AN7" s="21" t="s">
        <v>1</v>
      </c>
      <c r="AR7" s="17"/>
      <c r="BS7" s="14" t="s">
        <v>7</v>
      </c>
    </row>
    <row r="8" spans="1:74" s="1" customFormat="1" ht="12" customHeight="1">
      <c r="B8" s="17"/>
      <c r="D8" s="23" t="s">
        <v>19</v>
      </c>
      <c r="K8" s="21" t="s">
        <v>20</v>
      </c>
      <c r="AK8" s="23" t="s">
        <v>21</v>
      </c>
      <c r="AN8" s="211">
        <v>44257</v>
      </c>
      <c r="AR8" s="17"/>
      <c r="BS8" s="14" t="s">
        <v>7</v>
      </c>
    </row>
    <row r="9" spans="1:74" s="1" customFormat="1" ht="14.45" customHeight="1">
      <c r="B9" s="17"/>
      <c r="AR9" s="17"/>
      <c r="BS9" s="14" t="s">
        <v>7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7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7</v>
      </c>
    </row>
    <row r="12" spans="1:74" s="1" customFormat="1" ht="6.95" customHeight="1">
      <c r="B12" s="17"/>
      <c r="AR12" s="17"/>
      <c r="BS12" s="14" t="s">
        <v>7</v>
      </c>
    </row>
    <row r="13" spans="1:74" s="1" customFormat="1" ht="12" customHeight="1">
      <c r="B13" s="17"/>
      <c r="D13" s="23" t="s">
        <v>26</v>
      </c>
      <c r="AK13" s="23" t="s">
        <v>23</v>
      </c>
      <c r="AN13" s="21" t="s">
        <v>1</v>
      </c>
      <c r="AR13" s="17"/>
      <c r="BS13" s="14" t="s">
        <v>7</v>
      </c>
    </row>
    <row r="14" spans="1:74" ht="12.75">
      <c r="B14" s="17"/>
      <c r="E14" s="21" t="s">
        <v>20</v>
      </c>
      <c r="AK14" s="23" t="s">
        <v>25</v>
      </c>
      <c r="AN14" s="21" t="s">
        <v>1</v>
      </c>
      <c r="AR14" s="17"/>
      <c r="BS14" s="14" t="s">
        <v>7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/>
      <c r="AK17" s="23" t="s">
        <v>25</v>
      </c>
      <c r="AN17" s="21" t="s">
        <v>1</v>
      </c>
      <c r="AR17" s="17"/>
      <c r="BS17" s="14" t="s">
        <v>4</v>
      </c>
    </row>
    <row r="18" spans="1:71" s="1" customFormat="1" ht="6.95" customHeight="1">
      <c r="B18" s="17"/>
      <c r="AR18" s="17"/>
      <c r="BS18" s="14" t="s">
        <v>7</v>
      </c>
    </row>
    <row r="19" spans="1:71" s="1" customFormat="1" ht="12" customHeight="1">
      <c r="B19" s="17"/>
      <c r="D19" s="23" t="s">
        <v>28</v>
      </c>
      <c r="AK19" s="23" t="s">
        <v>23</v>
      </c>
      <c r="AN19" s="21" t="s">
        <v>1</v>
      </c>
      <c r="AR19" s="17"/>
      <c r="BS19" s="14" t="s">
        <v>7</v>
      </c>
    </row>
    <row r="20" spans="1:71" s="1" customFormat="1" ht="18.399999999999999" customHeight="1">
      <c r="B20" s="17"/>
      <c r="E20" s="21">
        <v>0</v>
      </c>
      <c r="AK20" s="23" t="s">
        <v>25</v>
      </c>
      <c r="AN20" s="21" t="s">
        <v>1</v>
      </c>
      <c r="AR20" s="17"/>
      <c r="BS20" s="14" t="s">
        <v>4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29</v>
      </c>
      <c r="AR22" s="17"/>
    </row>
    <row r="23" spans="1:71" s="1" customFormat="1" ht="16.5" customHeight="1">
      <c r="B23" s="17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25">
        <f>ROUND(AG94,2)</f>
        <v>0</v>
      </c>
      <c r="AL26" s="226"/>
      <c r="AM26" s="226"/>
      <c r="AN26" s="226"/>
      <c r="AO26" s="226"/>
      <c r="AP26" s="26"/>
      <c r="AQ26" s="26"/>
      <c r="AR26" s="27"/>
      <c r="BG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G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27" t="s">
        <v>31</v>
      </c>
      <c r="M28" s="227"/>
      <c r="N28" s="227"/>
      <c r="O28" s="227"/>
      <c r="P28" s="227"/>
      <c r="Q28" s="26"/>
      <c r="R28" s="26"/>
      <c r="S28" s="26"/>
      <c r="T28" s="26"/>
      <c r="U28" s="26"/>
      <c r="V28" s="26"/>
      <c r="W28" s="227" t="s">
        <v>32</v>
      </c>
      <c r="X28" s="227"/>
      <c r="Y28" s="227"/>
      <c r="Z28" s="227"/>
      <c r="AA28" s="227"/>
      <c r="AB28" s="227"/>
      <c r="AC28" s="227"/>
      <c r="AD28" s="227"/>
      <c r="AE28" s="227"/>
      <c r="AF28" s="26"/>
      <c r="AG28" s="26"/>
      <c r="AH28" s="26"/>
      <c r="AI28" s="26"/>
      <c r="AJ28" s="26"/>
      <c r="AK28" s="227" t="s">
        <v>33</v>
      </c>
      <c r="AL28" s="227"/>
      <c r="AM28" s="227"/>
      <c r="AN28" s="227"/>
      <c r="AO28" s="227"/>
      <c r="AP28" s="26"/>
      <c r="AQ28" s="26"/>
      <c r="AR28" s="27"/>
      <c r="BG28" s="26"/>
    </row>
    <row r="29" spans="1:71" s="3" customFormat="1" ht="14.45" customHeight="1">
      <c r="B29" s="31"/>
      <c r="D29" s="23" t="s">
        <v>34</v>
      </c>
      <c r="F29" s="23" t="s">
        <v>35</v>
      </c>
      <c r="L29" s="215">
        <v>0.21</v>
      </c>
      <c r="M29" s="216"/>
      <c r="N29" s="216"/>
      <c r="O29" s="216"/>
      <c r="P29" s="216"/>
      <c r="W29" s="217">
        <f>ROUND(BB94,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7">
        <f>ROUND(AX94, 2)</f>
        <v>0</v>
      </c>
      <c r="AL29" s="216"/>
      <c r="AM29" s="216"/>
      <c r="AN29" s="216"/>
      <c r="AO29" s="216"/>
      <c r="AR29" s="31"/>
    </row>
    <row r="30" spans="1:71" s="3" customFormat="1" ht="14.45" customHeight="1">
      <c r="B30" s="31"/>
      <c r="F30" s="23" t="s">
        <v>36</v>
      </c>
      <c r="L30" s="215">
        <v>0.15</v>
      </c>
      <c r="M30" s="216"/>
      <c r="N30" s="216"/>
      <c r="O30" s="216"/>
      <c r="P30" s="216"/>
      <c r="W30" s="217">
        <f>ROUND(BC94,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7">
        <f>ROUND(AY94, 2)</f>
        <v>0</v>
      </c>
      <c r="AL30" s="216"/>
      <c r="AM30" s="216"/>
      <c r="AN30" s="216"/>
      <c r="AO30" s="216"/>
      <c r="AR30" s="31"/>
    </row>
    <row r="31" spans="1:71" s="3" customFormat="1" ht="14.45" hidden="1" customHeight="1">
      <c r="B31" s="31"/>
      <c r="F31" s="23" t="s">
        <v>37</v>
      </c>
      <c r="L31" s="215">
        <v>0.21</v>
      </c>
      <c r="M31" s="216"/>
      <c r="N31" s="216"/>
      <c r="O31" s="216"/>
      <c r="P31" s="216"/>
      <c r="W31" s="217">
        <f>ROUND(BD94,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7">
        <v>0</v>
      </c>
      <c r="AL31" s="216"/>
      <c r="AM31" s="216"/>
      <c r="AN31" s="216"/>
      <c r="AO31" s="216"/>
      <c r="AR31" s="31"/>
    </row>
    <row r="32" spans="1:71" s="3" customFormat="1" ht="14.45" hidden="1" customHeight="1">
      <c r="B32" s="31"/>
      <c r="F32" s="23" t="s">
        <v>38</v>
      </c>
      <c r="L32" s="215">
        <v>0.15</v>
      </c>
      <c r="M32" s="216"/>
      <c r="N32" s="216"/>
      <c r="O32" s="216"/>
      <c r="P32" s="216"/>
      <c r="W32" s="217">
        <f>ROUND(BE94,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7">
        <v>0</v>
      </c>
      <c r="AL32" s="216"/>
      <c r="AM32" s="216"/>
      <c r="AN32" s="216"/>
      <c r="AO32" s="216"/>
      <c r="AR32" s="31"/>
    </row>
    <row r="33" spans="1:59" s="3" customFormat="1" ht="14.45" hidden="1" customHeight="1">
      <c r="B33" s="31"/>
      <c r="F33" s="23" t="s">
        <v>39</v>
      </c>
      <c r="L33" s="215">
        <v>0</v>
      </c>
      <c r="M33" s="216"/>
      <c r="N33" s="216"/>
      <c r="O33" s="216"/>
      <c r="P33" s="216"/>
      <c r="W33" s="217">
        <f>ROUND(BF94,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7">
        <v>0</v>
      </c>
      <c r="AL33" s="216"/>
      <c r="AM33" s="216"/>
      <c r="AN33" s="216"/>
      <c r="AO33" s="216"/>
      <c r="AR33" s="31"/>
    </row>
    <row r="34" spans="1:59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G34" s="26"/>
    </row>
    <row r="35" spans="1:59" s="2" customFormat="1" ht="25.9" customHeight="1">
      <c r="A35" s="26"/>
      <c r="B35" s="27"/>
      <c r="C35" s="32"/>
      <c r="D35" s="33" t="s">
        <v>40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41</v>
      </c>
      <c r="U35" s="34"/>
      <c r="V35" s="34"/>
      <c r="W35" s="34"/>
      <c r="X35" s="221" t="s">
        <v>42</v>
      </c>
      <c r="Y35" s="219"/>
      <c r="Z35" s="219"/>
      <c r="AA35" s="219"/>
      <c r="AB35" s="219"/>
      <c r="AC35" s="34"/>
      <c r="AD35" s="34"/>
      <c r="AE35" s="34"/>
      <c r="AF35" s="34"/>
      <c r="AG35" s="34"/>
      <c r="AH35" s="34"/>
      <c r="AI35" s="34"/>
      <c r="AJ35" s="34"/>
      <c r="AK35" s="218">
        <f>SUM(AK26:AK33)</f>
        <v>0</v>
      </c>
      <c r="AL35" s="219"/>
      <c r="AM35" s="219"/>
      <c r="AN35" s="219"/>
      <c r="AO35" s="220"/>
      <c r="AP35" s="32"/>
      <c r="AQ35" s="32"/>
      <c r="AR35" s="27"/>
      <c r="BG35" s="26"/>
    </row>
    <row r="36" spans="1:59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G36" s="26"/>
    </row>
    <row r="37" spans="1:59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G37" s="26"/>
    </row>
    <row r="38" spans="1:59" s="1" customFormat="1" ht="14.45" customHeight="1">
      <c r="B38" s="17"/>
      <c r="AR38" s="17"/>
    </row>
    <row r="39" spans="1:59" s="1" customFormat="1" ht="14.45" customHeight="1">
      <c r="B39" s="17"/>
      <c r="AR39" s="17"/>
    </row>
    <row r="40" spans="1:59" s="1" customFormat="1" ht="14.45" customHeight="1">
      <c r="B40" s="17"/>
      <c r="AR40" s="17"/>
    </row>
    <row r="41" spans="1:59" s="1" customFormat="1" ht="14.45" customHeight="1">
      <c r="B41" s="17"/>
      <c r="AR41" s="17"/>
    </row>
    <row r="42" spans="1:59" s="1" customFormat="1" ht="14.45" customHeight="1">
      <c r="B42" s="17"/>
      <c r="AR42" s="17"/>
    </row>
    <row r="43" spans="1:59" s="1" customFormat="1" ht="14.45" customHeight="1">
      <c r="B43" s="17"/>
      <c r="AR43" s="17"/>
    </row>
    <row r="44" spans="1:59" s="1" customFormat="1" ht="14.45" customHeight="1">
      <c r="B44" s="17"/>
      <c r="AR44" s="17"/>
    </row>
    <row r="45" spans="1:59" s="1" customFormat="1" ht="14.45" customHeight="1">
      <c r="B45" s="17"/>
      <c r="AR45" s="17"/>
    </row>
    <row r="46" spans="1:59" s="1" customFormat="1" ht="14.45" customHeight="1">
      <c r="B46" s="17"/>
      <c r="AR46" s="17"/>
    </row>
    <row r="47" spans="1:59" s="1" customFormat="1" ht="14.45" customHeight="1">
      <c r="B47" s="17"/>
      <c r="AR47" s="17"/>
    </row>
    <row r="48" spans="1:59" s="1" customFormat="1" ht="14.45" customHeight="1">
      <c r="B48" s="17"/>
      <c r="AR48" s="17"/>
    </row>
    <row r="49" spans="1:59" s="2" customFormat="1" ht="14.45" customHeight="1">
      <c r="B49" s="36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R49" s="36"/>
    </row>
    <row r="50" spans="1:59">
      <c r="B50" s="17"/>
      <c r="AR50" s="17"/>
    </row>
    <row r="51" spans="1:59">
      <c r="B51" s="17"/>
      <c r="AR51" s="17"/>
    </row>
    <row r="52" spans="1:59">
      <c r="B52" s="17"/>
      <c r="AR52" s="17"/>
    </row>
    <row r="53" spans="1:59">
      <c r="B53" s="17"/>
      <c r="AR53" s="17"/>
    </row>
    <row r="54" spans="1:59">
      <c r="B54" s="17"/>
      <c r="AR54" s="17"/>
    </row>
    <row r="55" spans="1:59">
      <c r="B55" s="17"/>
      <c r="AR55" s="17"/>
    </row>
    <row r="56" spans="1:59">
      <c r="B56" s="17"/>
      <c r="AR56" s="17"/>
    </row>
    <row r="57" spans="1:59">
      <c r="B57" s="17"/>
      <c r="AR57" s="17"/>
    </row>
    <row r="58" spans="1:59">
      <c r="B58" s="17"/>
      <c r="AR58" s="17"/>
    </row>
    <row r="59" spans="1:59">
      <c r="B59" s="17"/>
      <c r="AR59" s="17"/>
    </row>
    <row r="60" spans="1:59" s="2" customFormat="1" ht="12.75">
      <c r="A60" s="26"/>
      <c r="B60" s="27"/>
      <c r="C60" s="26"/>
      <c r="D60" s="39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45</v>
      </c>
      <c r="AI60" s="29"/>
      <c r="AJ60" s="29"/>
      <c r="AK60" s="29"/>
      <c r="AL60" s="29"/>
      <c r="AM60" s="39" t="s">
        <v>46</v>
      </c>
      <c r="AN60" s="29"/>
      <c r="AO60" s="29"/>
      <c r="AP60" s="26"/>
      <c r="AQ60" s="26"/>
      <c r="AR60" s="27"/>
      <c r="BG60" s="26"/>
    </row>
    <row r="61" spans="1:59">
      <c r="B61" s="17"/>
      <c r="AR61" s="17"/>
    </row>
    <row r="62" spans="1:59">
      <c r="B62" s="17"/>
      <c r="AR62" s="17"/>
    </row>
    <row r="63" spans="1:59">
      <c r="B63" s="17"/>
      <c r="AR63" s="17"/>
    </row>
    <row r="64" spans="1:59" s="2" customFormat="1" ht="12.75">
      <c r="A64" s="26"/>
      <c r="B64" s="27"/>
      <c r="C64" s="26"/>
      <c r="D64" s="37" t="s">
        <v>47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48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G64" s="26"/>
    </row>
    <row r="65" spans="1:59">
      <c r="B65" s="17"/>
      <c r="AR65" s="17"/>
    </row>
    <row r="66" spans="1:59">
      <c r="B66" s="17"/>
      <c r="AR66" s="17"/>
    </row>
    <row r="67" spans="1:59">
      <c r="B67" s="17"/>
      <c r="AR67" s="17"/>
    </row>
    <row r="68" spans="1:59">
      <c r="B68" s="17"/>
      <c r="AR68" s="17"/>
    </row>
    <row r="69" spans="1:59">
      <c r="B69" s="17"/>
      <c r="AR69" s="17"/>
    </row>
    <row r="70" spans="1:59">
      <c r="B70" s="17"/>
      <c r="AR70" s="17"/>
    </row>
    <row r="71" spans="1:59">
      <c r="B71" s="17"/>
      <c r="AR71" s="17"/>
    </row>
    <row r="72" spans="1:59">
      <c r="B72" s="17"/>
      <c r="AR72" s="17"/>
    </row>
    <row r="73" spans="1:59">
      <c r="B73" s="17"/>
      <c r="AR73" s="17"/>
    </row>
    <row r="74" spans="1:59">
      <c r="B74" s="17"/>
      <c r="AR74" s="17"/>
    </row>
    <row r="75" spans="1:59" s="2" customFormat="1" ht="12.75">
      <c r="A75" s="26"/>
      <c r="B75" s="27"/>
      <c r="C75" s="26"/>
      <c r="D75" s="39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45</v>
      </c>
      <c r="AI75" s="29"/>
      <c r="AJ75" s="29"/>
      <c r="AK75" s="29"/>
      <c r="AL75" s="29"/>
      <c r="AM75" s="39" t="s">
        <v>46</v>
      </c>
      <c r="AN75" s="29"/>
      <c r="AO75" s="29"/>
      <c r="AP75" s="26"/>
      <c r="AQ75" s="26"/>
      <c r="AR75" s="27"/>
      <c r="BG75" s="26"/>
    </row>
    <row r="76" spans="1:59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G76" s="26"/>
    </row>
    <row r="77" spans="1:59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G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G81" s="26"/>
    </row>
    <row r="82" spans="1:91" s="2" customFormat="1" ht="24.95" customHeight="1">
      <c r="A82" s="26"/>
      <c r="B82" s="27"/>
      <c r="C82" s="18" t="s">
        <v>49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G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G83" s="26"/>
    </row>
    <row r="84" spans="1:91" s="4" customFormat="1" ht="12" customHeight="1">
      <c r="B84" s="45"/>
      <c r="C84" s="23" t="s">
        <v>14</v>
      </c>
      <c r="L84" s="4">
        <f>K5</f>
        <v>16112020</v>
      </c>
      <c r="AR84" s="45"/>
    </row>
    <row r="85" spans="1:91" s="5" customFormat="1" ht="36.950000000000003" customHeight="1">
      <c r="B85" s="46"/>
      <c r="C85" s="47" t="s">
        <v>15</v>
      </c>
      <c r="L85" s="242" t="str">
        <f>K6</f>
        <v>PARK JAHODNICE - REVITALIZACE IZOLAČNÍ ZELENĚ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G86" s="26"/>
    </row>
    <row r="87" spans="1:91" s="2" customFormat="1" ht="12" customHeight="1">
      <c r="A87" s="26"/>
      <c r="B87" s="27"/>
      <c r="C87" s="23" t="s">
        <v>19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21</v>
      </c>
      <c r="AJ87" s="26"/>
      <c r="AK87" s="26"/>
      <c r="AL87" s="26"/>
      <c r="AM87" s="244">
        <f>IF(AN8= "","",AN8)</f>
        <v>44257</v>
      </c>
      <c r="AN87" s="244"/>
      <c r="AO87" s="26"/>
      <c r="AP87" s="26"/>
      <c r="AQ87" s="26"/>
      <c r="AR87" s="27"/>
      <c r="BG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G88" s="26"/>
    </row>
    <row r="89" spans="1:91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Městská část Praha 14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245" t="str">
        <f>IF(E17="","",E17)</f>
        <v/>
      </c>
      <c r="AN89" s="246"/>
      <c r="AO89" s="246"/>
      <c r="AP89" s="246"/>
      <c r="AQ89" s="26"/>
      <c r="AR89" s="27"/>
      <c r="AS89" s="247" t="s">
        <v>50</v>
      </c>
      <c r="AT89" s="248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1"/>
      <c r="BG89" s="26"/>
    </row>
    <row r="90" spans="1:91" s="2" customFormat="1" ht="15.2" customHeight="1">
      <c r="A90" s="26"/>
      <c r="B90" s="27"/>
      <c r="C90" s="23" t="s">
        <v>26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28</v>
      </c>
      <c r="AJ90" s="26"/>
      <c r="AK90" s="26"/>
      <c r="AL90" s="26"/>
      <c r="AM90" s="245">
        <v>0</v>
      </c>
      <c r="AN90" s="246"/>
      <c r="AO90" s="246"/>
      <c r="AP90" s="246"/>
      <c r="AQ90" s="26"/>
      <c r="AR90" s="27"/>
      <c r="AS90" s="249"/>
      <c r="AT90" s="250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3"/>
      <c r="BG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49"/>
      <c r="AT91" s="250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3"/>
      <c r="BG91" s="26"/>
    </row>
    <row r="92" spans="1:91" s="2" customFormat="1" ht="29.25" customHeight="1">
      <c r="A92" s="26"/>
      <c r="B92" s="27"/>
      <c r="C92" s="233" t="s">
        <v>51</v>
      </c>
      <c r="D92" s="234"/>
      <c r="E92" s="234"/>
      <c r="F92" s="234"/>
      <c r="G92" s="234"/>
      <c r="H92" s="54"/>
      <c r="I92" s="235" t="s">
        <v>52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7" t="s">
        <v>53</v>
      </c>
      <c r="AH92" s="234"/>
      <c r="AI92" s="234"/>
      <c r="AJ92" s="234"/>
      <c r="AK92" s="234"/>
      <c r="AL92" s="234"/>
      <c r="AM92" s="234"/>
      <c r="AN92" s="235" t="s">
        <v>54</v>
      </c>
      <c r="AO92" s="234"/>
      <c r="AP92" s="236"/>
      <c r="AQ92" s="55" t="s">
        <v>55</v>
      </c>
      <c r="AR92" s="27"/>
      <c r="AS92" s="56" t="s">
        <v>56</v>
      </c>
      <c r="AT92" s="57" t="s">
        <v>57</v>
      </c>
      <c r="AU92" s="57" t="s">
        <v>58</v>
      </c>
      <c r="AV92" s="57" t="s">
        <v>59</v>
      </c>
      <c r="AW92" s="57" t="s">
        <v>60</v>
      </c>
      <c r="AX92" s="57" t="s">
        <v>61</v>
      </c>
      <c r="AY92" s="57" t="s">
        <v>62</v>
      </c>
      <c r="AZ92" s="57" t="s">
        <v>63</v>
      </c>
      <c r="BA92" s="57" t="s">
        <v>64</v>
      </c>
      <c r="BB92" s="57" t="s">
        <v>65</v>
      </c>
      <c r="BC92" s="57" t="s">
        <v>66</v>
      </c>
      <c r="BD92" s="57" t="s">
        <v>67</v>
      </c>
      <c r="BE92" s="57" t="s">
        <v>68</v>
      </c>
      <c r="BF92" s="58" t="s">
        <v>69</v>
      </c>
      <c r="BG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1"/>
      <c r="BG93" s="26"/>
    </row>
    <row r="94" spans="1:91" s="6" customFormat="1" ht="32.450000000000003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31">
        <f>ROUND(AG95,2)</f>
        <v>0</v>
      </c>
      <c r="AH94" s="231"/>
      <c r="AI94" s="231"/>
      <c r="AJ94" s="231"/>
      <c r="AK94" s="231"/>
      <c r="AL94" s="231"/>
      <c r="AM94" s="231"/>
      <c r="AN94" s="232">
        <f>SUM(AG94,AV94)</f>
        <v>0</v>
      </c>
      <c r="AO94" s="232"/>
      <c r="AP94" s="232"/>
      <c r="AQ94" s="66" t="s">
        <v>1</v>
      </c>
      <c r="AR94" s="62"/>
      <c r="AS94" s="67">
        <f>ROUND(AS95,2)</f>
        <v>0</v>
      </c>
      <c r="AT94" s="68">
        <f>ROUND(AT95,2)</f>
        <v>0</v>
      </c>
      <c r="AU94" s="69">
        <f>ROUND(AU95,2)</f>
        <v>0</v>
      </c>
      <c r="AV94" s="69">
        <f>ROUND(SUM(AX94:AY94),2)</f>
        <v>0</v>
      </c>
      <c r="AW94" s="70">
        <f>ROUND(AW95,5)</f>
        <v>435.49</v>
      </c>
      <c r="AX94" s="69">
        <f>ROUND(BB94*L29,2)</f>
        <v>0</v>
      </c>
      <c r="AY94" s="69">
        <f>ROUND(BC94*L30,2)</f>
        <v>0</v>
      </c>
      <c r="AZ94" s="69">
        <f>ROUND(BD94*L29,2)</f>
        <v>0</v>
      </c>
      <c r="BA94" s="69">
        <f>ROUND(BE94*L30,2)</f>
        <v>0</v>
      </c>
      <c r="BB94" s="69">
        <f>ROUND(BB95,2)</f>
        <v>0</v>
      </c>
      <c r="BC94" s="69">
        <f>ROUND(BC95,2)</f>
        <v>0</v>
      </c>
      <c r="BD94" s="69">
        <f>ROUND(BD95,2)</f>
        <v>0</v>
      </c>
      <c r="BE94" s="69">
        <f>ROUND(BE95,2)</f>
        <v>0</v>
      </c>
      <c r="BF94" s="71">
        <f>ROUND(BF95,2)</f>
        <v>0</v>
      </c>
      <c r="BS94" s="72" t="s">
        <v>71</v>
      </c>
      <c r="BT94" s="72" t="s">
        <v>72</v>
      </c>
      <c r="BU94" s="73" t="s">
        <v>73</v>
      </c>
      <c r="BV94" s="72" t="s">
        <v>74</v>
      </c>
      <c r="BW94" s="72" t="s">
        <v>5</v>
      </c>
      <c r="BX94" s="72" t="s">
        <v>75</v>
      </c>
      <c r="CL94" s="72" t="s">
        <v>1</v>
      </c>
    </row>
    <row r="95" spans="1:91" s="7" customFormat="1" ht="16.5" customHeight="1">
      <c r="B95" s="74"/>
      <c r="C95" s="75"/>
      <c r="D95" s="240" t="s">
        <v>76</v>
      </c>
      <c r="E95" s="240"/>
      <c r="F95" s="240"/>
      <c r="G95" s="240"/>
      <c r="H95" s="240"/>
      <c r="I95" s="76"/>
      <c r="J95" s="240" t="s">
        <v>77</v>
      </c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41">
        <f>ROUND(SUM(AG96:AG98),2)</f>
        <v>0</v>
      </c>
      <c r="AH95" s="239"/>
      <c r="AI95" s="239"/>
      <c r="AJ95" s="239"/>
      <c r="AK95" s="239"/>
      <c r="AL95" s="239"/>
      <c r="AM95" s="239"/>
      <c r="AN95" s="238">
        <f>SUM(AG95,AV95)</f>
        <v>0</v>
      </c>
      <c r="AO95" s="239"/>
      <c r="AP95" s="239"/>
      <c r="AQ95" s="77" t="s">
        <v>78</v>
      </c>
      <c r="AR95" s="74"/>
      <c r="AS95" s="78">
        <f>ROUND(SUM(AS96:AS98),2)</f>
        <v>0</v>
      </c>
      <c r="AT95" s="79">
        <f>ROUND(SUM(AT96:AT98),2)</f>
        <v>0</v>
      </c>
      <c r="AU95" s="80">
        <f>ROUND(SUM(AU96:AU98),2)</f>
        <v>0</v>
      </c>
      <c r="AV95" s="80">
        <f>ROUND(SUM(AX95:AY95),2)</f>
        <v>0</v>
      </c>
      <c r="AW95" s="81">
        <f>ROUND(SUM(AW96:AW98),5)</f>
        <v>435.49</v>
      </c>
      <c r="AX95" s="80">
        <f>ROUND(BB95*L29,2)</f>
        <v>0</v>
      </c>
      <c r="AY95" s="80">
        <f>ROUND(BC95*L30,2)</f>
        <v>0</v>
      </c>
      <c r="AZ95" s="80">
        <f>ROUND(BD95*L29,2)</f>
        <v>0</v>
      </c>
      <c r="BA95" s="80">
        <f>ROUND(BE95*L30,2)</f>
        <v>0</v>
      </c>
      <c r="BB95" s="80">
        <f>ROUND(SUM(BB96:BB98),2)</f>
        <v>0</v>
      </c>
      <c r="BC95" s="80">
        <f>ROUND(SUM(BC96:BC98),2)</f>
        <v>0</v>
      </c>
      <c r="BD95" s="80">
        <f>ROUND(SUM(BD96:BD98),2)</f>
        <v>0</v>
      </c>
      <c r="BE95" s="80">
        <f>ROUND(SUM(BE96:BE98),2)</f>
        <v>0</v>
      </c>
      <c r="BF95" s="82">
        <f>ROUND(SUM(BF96:BF98),2)</f>
        <v>0</v>
      </c>
      <c r="BS95" s="83" t="s">
        <v>71</v>
      </c>
      <c r="BT95" s="83" t="s">
        <v>9</v>
      </c>
      <c r="BU95" s="83" t="s">
        <v>73</v>
      </c>
      <c r="BV95" s="83" t="s">
        <v>74</v>
      </c>
      <c r="BW95" s="83" t="s">
        <v>79</v>
      </c>
      <c r="BX95" s="83" t="s">
        <v>5</v>
      </c>
      <c r="CL95" s="83" t="s">
        <v>1</v>
      </c>
      <c r="CM95" s="83" t="s">
        <v>80</v>
      </c>
    </row>
    <row r="96" spans="1:91" s="4" customFormat="1" ht="16.5" customHeight="1">
      <c r="A96" s="84" t="s">
        <v>81</v>
      </c>
      <c r="B96" s="45"/>
      <c r="C96" s="10"/>
      <c r="D96" s="10"/>
      <c r="E96" s="228" t="s">
        <v>9</v>
      </c>
      <c r="F96" s="228"/>
      <c r="G96" s="228"/>
      <c r="H96" s="228"/>
      <c r="I96" s="228"/>
      <c r="J96" s="10"/>
      <c r="K96" s="228" t="s">
        <v>82</v>
      </c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9">
        <f>'1 - Elektromontáže'!K36</f>
        <v>0</v>
      </c>
      <c r="AH96" s="230"/>
      <c r="AI96" s="230"/>
      <c r="AJ96" s="230"/>
      <c r="AK96" s="230"/>
      <c r="AL96" s="230"/>
      <c r="AM96" s="230"/>
      <c r="AN96" s="229">
        <f>SUM(AG96,AV96)</f>
        <v>0</v>
      </c>
      <c r="AO96" s="230"/>
      <c r="AP96" s="230"/>
      <c r="AQ96" s="85" t="s">
        <v>83</v>
      </c>
      <c r="AR96" s="45"/>
      <c r="AS96" s="86">
        <f>'1 - Elektromontáže'!K33</f>
        <v>0</v>
      </c>
      <c r="AT96" s="87">
        <f>'1 - Elektromontáže'!K34</f>
        <v>0</v>
      </c>
      <c r="AU96" s="87">
        <v>0</v>
      </c>
      <c r="AV96" s="87">
        <f>ROUND(SUM(AX96:AY96),2)</f>
        <v>0</v>
      </c>
      <c r="AW96" s="88">
        <f>'1 - Elektromontáže'!T129</f>
        <v>88.56</v>
      </c>
      <c r="AX96" s="87">
        <f>'1 - Elektromontáže'!K39</f>
        <v>0</v>
      </c>
      <c r="AY96" s="87">
        <f>'1 - Elektromontáže'!K40</f>
        <v>0</v>
      </c>
      <c r="AZ96" s="87">
        <f>'1 - Elektromontáže'!K41</f>
        <v>0</v>
      </c>
      <c r="BA96" s="87">
        <f>'1 - Elektromontáže'!K42</f>
        <v>0</v>
      </c>
      <c r="BB96" s="87">
        <f>'1 - Elektromontáže'!F39</f>
        <v>0</v>
      </c>
      <c r="BC96" s="87">
        <f>'1 - Elektromontáže'!F40</f>
        <v>0</v>
      </c>
      <c r="BD96" s="87">
        <f>'1 - Elektromontáže'!F41</f>
        <v>0</v>
      </c>
      <c r="BE96" s="87">
        <f>'1 - Elektromontáže'!F42</f>
        <v>0</v>
      </c>
      <c r="BF96" s="89">
        <f>'1 - Elektromontáže'!F43</f>
        <v>0</v>
      </c>
      <c r="BT96" s="21" t="s">
        <v>80</v>
      </c>
      <c r="BV96" s="21" t="s">
        <v>74</v>
      </c>
      <c r="BW96" s="21" t="s">
        <v>84</v>
      </c>
      <c r="BX96" s="21" t="s">
        <v>79</v>
      </c>
      <c r="CL96" s="21" t="s">
        <v>1</v>
      </c>
    </row>
    <row r="97" spans="1:90" s="4" customFormat="1" ht="16.5" customHeight="1">
      <c r="A97" s="84" t="s">
        <v>81</v>
      </c>
      <c r="B97" s="45"/>
      <c r="C97" s="10"/>
      <c r="D97" s="10"/>
      <c r="E97" s="228" t="s">
        <v>80</v>
      </c>
      <c r="F97" s="228"/>
      <c r="G97" s="228"/>
      <c r="H97" s="228"/>
      <c r="I97" s="228"/>
      <c r="J97" s="10"/>
      <c r="K97" s="228" t="s">
        <v>85</v>
      </c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9">
        <f>'2 - Zemní a montážní práce'!K36</f>
        <v>0</v>
      </c>
      <c r="AH97" s="230"/>
      <c r="AI97" s="230"/>
      <c r="AJ97" s="230"/>
      <c r="AK97" s="230"/>
      <c r="AL97" s="230"/>
      <c r="AM97" s="230"/>
      <c r="AN97" s="229">
        <f>SUM(AG97,AV97)</f>
        <v>0</v>
      </c>
      <c r="AO97" s="230"/>
      <c r="AP97" s="230"/>
      <c r="AQ97" s="85" t="s">
        <v>83</v>
      </c>
      <c r="AR97" s="45"/>
      <c r="AS97" s="86">
        <f>'2 - Zemní a montážní práce'!K33</f>
        <v>0</v>
      </c>
      <c r="AT97" s="87">
        <f>'2 - Zemní a montážní práce'!K34</f>
        <v>0</v>
      </c>
      <c r="AU97" s="87">
        <v>0</v>
      </c>
      <c r="AV97" s="87">
        <f>ROUND(SUM(AX97:AY97),2)</f>
        <v>0</v>
      </c>
      <c r="AW97" s="88">
        <f>'2 - Zemní a montážní práce'!T128</f>
        <v>346.93</v>
      </c>
      <c r="AX97" s="87">
        <f>'2 - Zemní a montážní práce'!K39</f>
        <v>0</v>
      </c>
      <c r="AY97" s="87">
        <f>'2 - Zemní a montážní práce'!K40</f>
        <v>0</v>
      </c>
      <c r="AZ97" s="87">
        <f>'2 - Zemní a montážní práce'!K41</f>
        <v>0</v>
      </c>
      <c r="BA97" s="87">
        <f>'2 - Zemní a montážní práce'!K42</f>
        <v>0</v>
      </c>
      <c r="BB97" s="87">
        <f>'2 - Zemní a montážní práce'!F39</f>
        <v>0</v>
      </c>
      <c r="BC97" s="87">
        <f>'2 - Zemní a montážní práce'!F40</f>
        <v>0</v>
      </c>
      <c r="BD97" s="87">
        <f>'2 - Zemní a montážní práce'!F41</f>
        <v>0</v>
      </c>
      <c r="BE97" s="87">
        <f>'2 - Zemní a montážní práce'!F42</f>
        <v>0</v>
      </c>
      <c r="BF97" s="89">
        <f>'2 - Zemní a montážní práce'!F43</f>
        <v>0</v>
      </c>
      <c r="BT97" s="21" t="s">
        <v>80</v>
      </c>
      <c r="BV97" s="21" t="s">
        <v>74</v>
      </c>
      <c r="BW97" s="21" t="s">
        <v>86</v>
      </c>
      <c r="BX97" s="21" t="s">
        <v>79</v>
      </c>
      <c r="CL97" s="21" t="s">
        <v>1</v>
      </c>
    </row>
    <row r="98" spans="1:90" s="4" customFormat="1" ht="16.5" customHeight="1">
      <c r="A98" s="84" t="s">
        <v>81</v>
      </c>
      <c r="B98" s="45"/>
      <c r="C98" s="10"/>
      <c r="D98" s="10"/>
      <c r="E98" s="228" t="s">
        <v>87</v>
      </c>
      <c r="F98" s="228"/>
      <c r="G98" s="228"/>
      <c r="H98" s="228"/>
      <c r="I98" s="228"/>
      <c r="J98" s="10"/>
      <c r="K98" s="228" t="s">
        <v>88</v>
      </c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9">
        <f>'3 - Ostatní náklady'!K36</f>
        <v>0</v>
      </c>
      <c r="AH98" s="230"/>
      <c r="AI98" s="230"/>
      <c r="AJ98" s="230"/>
      <c r="AK98" s="230"/>
      <c r="AL98" s="230"/>
      <c r="AM98" s="230"/>
      <c r="AN98" s="229">
        <f>SUM(AG98,AV98)</f>
        <v>0</v>
      </c>
      <c r="AO98" s="230"/>
      <c r="AP98" s="230"/>
      <c r="AQ98" s="85" t="s">
        <v>83</v>
      </c>
      <c r="AR98" s="45"/>
      <c r="AS98" s="90">
        <f>'3 - Ostatní náklady'!K33</f>
        <v>0</v>
      </c>
      <c r="AT98" s="91">
        <f>'3 - Ostatní náklady'!K34</f>
        <v>0</v>
      </c>
      <c r="AU98" s="91">
        <v>0</v>
      </c>
      <c r="AV98" s="91">
        <f>ROUND(SUM(AX98:AY98),2)</f>
        <v>0</v>
      </c>
      <c r="AW98" s="92">
        <f>'3 - Ostatní náklady'!T128</f>
        <v>0</v>
      </c>
      <c r="AX98" s="91">
        <f>'3 - Ostatní náklady'!K39</f>
        <v>0</v>
      </c>
      <c r="AY98" s="91">
        <f>'3 - Ostatní náklady'!K40</f>
        <v>0</v>
      </c>
      <c r="AZ98" s="91">
        <f>'3 - Ostatní náklady'!K41</f>
        <v>0</v>
      </c>
      <c r="BA98" s="91">
        <f>'3 - Ostatní náklady'!K42</f>
        <v>0</v>
      </c>
      <c r="BB98" s="91">
        <f>'3 - Ostatní náklady'!F39</f>
        <v>0</v>
      </c>
      <c r="BC98" s="91">
        <f>'3 - Ostatní náklady'!F40</f>
        <v>0</v>
      </c>
      <c r="BD98" s="91">
        <f>'3 - Ostatní náklady'!F41</f>
        <v>0</v>
      </c>
      <c r="BE98" s="91">
        <f>'3 - Ostatní náklady'!F42</f>
        <v>0</v>
      </c>
      <c r="BF98" s="93">
        <f>'3 - Ostatní náklady'!F43</f>
        <v>0</v>
      </c>
      <c r="BT98" s="21" t="s">
        <v>80</v>
      </c>
      <c r="BV98" s="21" t="s">
        <v>74</v>
      </c>
      <c r="BW98" s="21" t="s">
        <v>89</v>
      </c>
      <c r="BX98" s="21" t="s">
        <v>79</v>
      </c>
      <c r="CL98" s="21" t="s">
        <v>1</v>
      </c>
    </row>
    <row r="99" spans="1:90" s="2" customFormat="1" ht="30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7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</row>
    <row r="100" spans="1:90" s="2" customFormat="1" ht="6.95" customHeight="1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27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</row>
  </sheetData>
  <mergeCells count="52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K98:AF98"/>
    <mergeCell ref="AN98:AP98"/>
    <mergeCell ref="AG98:AM98"/>
    <mergeCell ref="E98:I98"/>
    <mergeCell ref="AG94:AM94"/>
    <mergeCell ref="AN94:AP94"/>
    <mergeCell ref="E96:I96"/>
    <mergeCell ref="K96:AF96"/>
    <mergeCell ref="AN96:AP96"/>
    <mergeCell ref="AG96:AM96"/>
    <mergeCell ref="K97:AF97"/>
    <mergeCell ref="AG97:AM97"/>
    <mergeCell ref="E97:I97"/>
    <mergeCell ref="AN97:AP97"/>
    <mergeCell ref="W30:AE30"/>
    <mergeCell ref="L30:P30"/>
    <mergeCell ref="K5:AO5"/>
    <mergeCell ref="K6:AO6"/>
    <mergeCell ref="E23:AN23"/>
    <mergeCell ref="AK26:AO26"/>
    <mergeCell ref="AK28:AO28"/>
    <mergeCell ref="L28:P28"/>
    <mergeCell ref="W28:AE28"/>
    <mergeCell ref="AR2:BG2"/>
    <mergeCell ref="L33:P33"/>
    <mergeCell ref="W33:AE33"/>
    <mergeCell ref="AK33:AO33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W29:AE29"/>
    <mergeCell ref="AK29:AO29"/>
    <mergeCell ref="L29:P29"/>
    <mergeCell ref="AK30:AO30"/>
  </mergeCells>
  <hyperlinks>
    <hyperlink ref="A96" location="'1 - Elektromontáže'!C2" display="/"/>
    <hyperlink ref="A97" location="'2 - Zemní a montážní práce'!C2" display="/"/>
    <hyperlink ref="A98" location="'3 - Ostatní náklady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4"/>
  <sheetViews>
    <sheetView showGridLines="0" topLeftCell="A97" workbookViewId="0">
      <selection activeCell="K107" sqref="K10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M2" s="213" t="s">
        <v>6</v>
      </c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80</v>
      </c>
    </row>
    <row r="4" spans="1:46" s="1" customFormat="1" ht="24.95" customHeight="1">
      <c r="B4" s="17"/>
      <c r="D4" s="18" t="s">
        <v>90</v>
      </c>
      <c r="M4" s="17"/>
      <c r="N4" s="95" t="s">
        <v>12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15</v>
      </c>
      <c r="M6" s="17"/>
    </row>
    <row r="7" spans="1:46" s="1" customFormat="1" ht="16.5" customHeight="1">
      <c r="B7" s="17"/>
      <c r="E7" s="252" t="str">
        <f>'Rekapitulace stavby'!K6</f>
        <v>PARK JAHODNICE - REVITALIZACE IZOLAČNÍ ZELENĚ</v>
      </c>
      <c r="F7" s="253"/>
      <c r="G7" s="253"/>
      <c r="H7" s="253"/>
      <c r="M7" s="17"/>
    </row>
    <row r="8" spans="1:46" s="1" customFormat="1" ht="12" customHeight="1">
      <c r="B8" s="17"/>
      <c r="D8" s="23" t="s">
        <v>91</v>
      </c>
      <c r="M8" s="17"/>
    </row>
    <row r="9" spans="1:46" s="2" customFormat="1" ht="16.5" customHeight="1">
      <c r="A9" s="26"/>
      <c r="B9" s="27"/>
      <c r="C9" s="26"/>
      <c r="D9" s="26"/>
      <c r="E9" s="252" t="s">
        <v>92</v>
      </c>
      <c r="F9" s="254"/>
      <c r="G9" s="254"/>
      <c r="H9" s="254"/>
      <c r="I9" s="26"/>
      <c r="J9" s="26"/>
      <c r="K9" s="26"/>
      <c r="L9" s="26"/>
      <c r="M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93</v>
      </c>
      <c r="E10" s="26"/>
      <c r="F10" s="26"/>
      <c r="G10" s="26"/>
      <c r="H10" s="26"/>
      <c r="I10" s="26"/>
      <c r="J10" s="26"/>
      <c r="K10" s="26"/>
      <c r="L10" s="26"/>
      <c r="M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42" t="s">
        <v>94</v>
      </c>
      <c r="F11" s="254"/>
      <c r="G11" s="254"/>
      <c r="H11" s="254"/>
      <c r="I11" s="26"/>
      <c r="J11" s="26"/>
      <c r="K11" s="26"/>
      <c r="L11" s="26"/>
      <c r="M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17</v>
      </c>
      <c r="E13" s="26"/>
      <c r="F13" s="21" t="s">
        <v>1</v>
      </c>
      <c r="G13" s="26"/>
      <c r="H13" s="26"/>
      <c r="I13" s="23" t="s">
        <v>18</v>
      </c>
      <c r="J13" s="21" t="s">
        <v>1</v>
      </c>
      <c r="K13" s="26"/>
      <c r="L13" s="26"/>
      <c r="M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1" t="s">
        <v>20</v>
      </c>
      <c r="G14" s="26"/>
      <c r="H14" s="26"/>
      <c r="I14" s="23" t="s">
        <v>21</v>
      </c>
      <c r="J14" s="49"/>
      <c r="K14" s="26"/>
      <c r="L14" s="26"/>
      <c r="M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22</v>
      </c>
      <c r="E16" s="26"/>
      <c r="F16" s="26"/>
      <c r="G16" s="26"/>
      <c r="H16" s="26"/>
      <c r="I16" s="23" t="s">
        <v>23</v>
      </c>
      <c r="J16" s="21" t="s">
        <v>1</v>
      </c>
      <c r="K16" s="26"/>
      <c r="L16" s="26"/>
      <c r="M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24</v>
      </c>
      <c r="F17" s="26"/>
      <c r="G17" s="26"/>
      <c r="H17" s="26"/>
      <c r="I17" s="23" t="s">
        <v>25</v>
      </c>
      <c r="J17" s="21" t="s">
        <v>1</v>
      </c>
      <c r="K17" s="26"/>
      <c r="L17" s="26"/>
      <c r="M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26</v>
      </c>
      <c r="E19" s="26"/>
      <c r="F19" s="26"/>
      <c r="G19" s="26"/>
      <c r="H19" s="26"/>
      <c r="I19" s="23" t="s">
        <v>23</v>
      </c>
      <c r="J19" s="21" t="str">
        <f>'Rekapitulace stavby'!AN13</f>
        <v/>
      </c>
      <c r="K19" s="26"/>
      <c r="L19" s="26"/>
      <c r="M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22" t="str">
        <f>'Rekapitulace stavby'!E14</f>
        <v xml:space="preserve"> </v>
      </c>
      <c r="F20" s="222"/>
      <c r="G20" s="222"/>
      <c r="H20" s="222"/>
      <c r="I20" s="23" t="s">
        <v>25</v>
      </c>
      <c r="J20" s="21" t="str">
        <f>'Rekapitulace stavby'!AN14</f>
        <v/>
      </c>
      <c r="K20" s="26"/>
      <c r="L20" s="26"/>
      <c r="M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23</v>
      </c>
      <c r="J22" s="21" t="s">
        <v>1</v>
      </c>
      <c r="K22" s="26"/>
      <c r="L22" s="26"/>
      <c r="M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/>
      <c r="F23" s="26"/>
      <c r="G23" s="26"/>
      <c r="H23" s="26"/>
      <c r="I23" s="23" t="s">
        <v>25</v>
      </c>
      <c r="J23" s="21" t="s">
        <v>1</v>
      </c>
      <c r="K23" s="26"/>
      <c r="L23" s="26"/>
      <c r="M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23</v>
      </c>
      <c r="J25" s="21" t="s">
        <v>1</v>
      </c>
      <c r="K25" s="26"/>
      <c r="L25" s="26"/>
      <c r="M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/>
      <c r="F26" s="26"/>
      <c r="G26" s="26"/>
      <c r="H26" s="26"/>
      <c r="I26" s="23" t="s">
        <v>25</v>
      </c>
      <c r="J26" s="21" t="s">
        <v>1</v>
      </c>
      <c r="K26" s="26"/>
      <c r="L26" s="26"/>
      <c r="M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26"/>
      <c r="M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6"/>
      <c r="B29" s="97"/>
      <c r="C29" s="96"/>
      <c r="D29" s="96"/>
      <c r="E29" s="224" t="s">
        <v>1</v>
      </c>
      <c r="F29" s="224"/>
      <c r="G29" s="224"/>
      <c r="H29" s="224"/>
      <c r="I29" s="96"/>
      <c r="J29" s="96"/>
      <c r="K29" s="96"/>
      <c r="L29" s="96"/>
      <c r="M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60"/>
      <c r="M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1" t="s">
        <v>95</v>
      </c>
      <c r="E32" s="26"/>
      <c r="F32" s="26"/>
      <c r="G32" s="26"/>
      <c r="H32" s="26"/>
      <c r="I32" s="26"/>
      <c r="J32" s="26"/>
      <c r="K32" s="99">
        <f>K98</f>
        <v>0</v>
      </c>
      <c r="L32" s="26"/>
      <c r="M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.75">
      <c r="A33" s="26"/>
      <c r="B33" s="27"/>
      <c r="C33" s="26"/>
      <c r="D33" s="26"/>
      <c r="E33" s="23" t="s">
        <v>96</v>
      </c>
      <c r="F33" s="26"/>
      <c r="G33" s="26"/>
      <c r="H33" s="26"/>
      <c r="I33" s="26"/>
      <c r="J33" s="26"/>
      <c r="K33" s="100">
        <f>I98</f>
        <v>0</v>
      </c>
      <c r="L33" s="26"/>
      <c r="M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2.75">
      <c r="A34" s="26"/>
      <c r="B34" s="27"/>
      <c r="C34" s="26"/>
      <c r="D34" s="26"/>
      <c r="E34" s="23" t="s">
        <v>97</v>
      </c>
      <c r="F34" s="26"/>
      <c r="G34" s="26"/>
      <c r="H34" s="26"/>
      <c r="I34" s="26"/>
      <c r="J34" s="26"/>
      <c r="K34" s="100">
        <f>J98</f>
        <v>0</v>
      </c>
      <c r="L34" s="26"/>
      <c r="M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101" t="s">
        <v>88</v>
      </c>
      <c r="E35" s="26"/>
      <c r="F35" s="26"/>
      <c r="G35" s="26"/>
      <c r="H35" s="26"/>
      <c r="I35" s="26"/>
      <c r="J35" s="26"/>
      <c r="K35" s="99">
        <f>K103</f>
        <v>0</v>
      </c>
      <c r="L35" s="26"/>
      <c r="M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25.35" customHeight="1">
      <c r="A36" s="26"/>
      <c r="B36" s="27"/>
      <c r="C36" s="26"/>
      <c r="D36" s="102" t="s">
        <v>30</v>
      </c>
      <c r="E36" s="26"/>
      <c r="F36" s="26"/>
      <c r="G36" s="26"/>
      <c r="H36" s="26"/>
      <c r="I36" s="26"/>
      <c r="J36" s="26"/>
      <c r="K36" s="65">
        <f>ROUND(K32 + K35, 2)</f>
        <v>0</v>
      </c>
      <c r="L36" s="26"/>
      <c r="M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6.95" customHeight="1">
      <c r="A37" s="26"/>
      <c r="B37" s="27"/>
      <c r="C37" s="26"/>
      <c r="D37" s="60"/>
      <c r="E37" s="60"/>
      <c r="F37" s="60"/>
      <c r="G37" s="60"/>
      <c r="H37" s="60"/>
      <c r="I37" s="60"/>
      <c r="J37" s="60"/>
      <c r="K37" s="60"/>
      <c r="L37" s="60"/>
      <c r="M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30" t="s">
        <v>32</v>
      </c>
      <c r="G38" s="26"/>
      <c r="H38" s="26"/>
      <c r="I38" s="30" t="s">
        <v>31</v>
      </c>
      <c r="J38" s="26"/>
      <c r="K38" s="30" t="s">
        <v>33</v>
      </c>
      <c r="L38" s="26"/>
      <c r="M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customHeight="1">
      <c r="A39" s="26"/>
      <c r="B39" s="27"/>
      <c r="C39" s="26"/>
      <c r="D39" s="103" t="s">
        <v>34</v>
      </c>
      <c r="E39" s="23" t="s">
        <v>35</v>
      </c>
      <c r="F39" s="100">
        <f>ROUND((SUM(BE103:BE107) + SUM(BE129:BE133)),  2)</f>
        <v>0</v>
      </c>
      <c r="G39" s="26"/>
      <c r="H39" s="26"/>
      <c r="I39" s="104">
        <v>0.21</v>
      </c>
      <c r="J39" s="26"/>
      <c r="K39" s="100">
        <f>ROUND(((SUM(BE103:BE107) + SUM(BE129:BE133))*I39),  2)</f>
        <v>0</v>
      </c>
      <c r="L39" s="26"/>
      <c r="M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3" t="s">
        <v>36</v>
      </c>
      <c r="F40" s="100">
        <f>ROUND((SUM(BF103:BF107) + SUM(BF129:BF133)),  2)</f>
        <v>0</v>
      </c>
      <c r="G40" s="26"/>
      <c r="H40" s="26"/>
      <c r="I40" s="104">
        <v>0.15</v>
      </c>
      <c r="J40" s="26"/>
      <c r="K40" s="100">
        <f>ROUND(((SUM(BF103:BF107) + SUM(BF129:BF133))*I40),  2)</f>
        <v>0</v>
      </c>
      <c r="L40" s="26"/>
      <c r="M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37</v>
      </c>
      <c r="F41" s="100">
        <f>ROUND((SUM(BG103:BG107) + SUM(BG129:BG133)),  2)</f>
        <v>0</v>
      </c>
      <c r="G41" s="26"/>
      <c r="H41" s="26"/>
      <c r="I41" s="104">
        <v>0.21</v>
      </c>
      <c r="J41" s="26"/>
      <c r="K41" s="100">
        <f>0</f>
        <v>0</v>
      </c>
      <c r="L41" s="26"/>
      <c r="M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3" t="s">
        <v>38</v>
      </c>
      <c r="F42" s="100">
        <f>ROUND((SUM(BH103:BH107) + SUM(BH129:BH133)),  2)</f>
        <v>0</v>
      </c>
      <c r="G42" s="26"/>
      <c r="H42" s="26"/>
      <c r="I42" s="104">
        <v>0.15</v>
      </c>
      <c r="J42" s="26"/>
      <c r="K42" s="100">
        <f>0</f>
        <v>0</v>
      </c>
      <c r="L42" s="26"/>
      <c r="M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14.45" hidden="1" customHeight="1">
      <c r="A43" s="26"/>
      <c r="B43" s="27"/>
      <c r="C43" s="26"/>
      <c r="D43" s="26"/>
      <c r="E43" s="23" t="s">
        <v>39</v>
      </c>
      <c r="F43" s="100">
        <f>ROUND((SUM(BI103:BI107) + SUM(BI129:BI133)),  2)</f>
        <v>0</v>
      </c>
      <c r="G43" s="26"/>
      <c r="H43" s="26"/>
      <c r="I43" s="104">
        <v>0</v>
      </c>
      <c r="J43" s="26"/>
      <c r="K43" s="100">
        <f>0</f>
        <v>0</v>
      </c>
      <c r="L43" s="26"/>
      <c r="M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6.9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2" customFormat="1" ht="25.35" customHeight="1">
      <c r="A45" s="26"/>
      <c r="B45" s="27"/>
      <c r="C45" s="105"/>
      <c r="D45" s="106" t="s">
        <v>40</v>
      </c>
      <c r="E45" s="54"/>
      <c r="F45" s="54"/>
      <c r="G45" s="107" t="s">
        <v>41</v>
      </c>
      <c r="H45" s="108" t="s">
        <v>42</v>
      </c>
      <c r="I45" s="54"/>
      <c r="J45" s="54"/>
      <c r="K45" s="109">
        <f>SUM(K36:K43)</f>
        <v>0</v>
      </c>
      <c r="L45" s="110"/>
      <c r="M45" s="3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</row>
    <row r="46" spans="1:31" s="2" customFormat="1" ht="14.45" customHeight="1">
      <c r="A46" s="26"/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3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8"/>
      <c r="M50" s="36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39" t="s">
        <v>45</v>
      </c>
      <c r="E61" s="29"/>
      <c r="F61" s="111" t="s">
        <v>46</v>
      </c>
      <c r="G61" s="39" t="s">
        <v>45</v>
      </c>
      <c r="H61" s="29"/>
      <c r="I61" s="29"/>
      <c r="J61" s="112" t="s">
        <v>46</v>
      </c>
      <c r="K61" s="29"/>
      <c r="L61" s="29"/>
      <c r="M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40"/>
      <c r="M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39" t="s">
        <v>45</v>
      </c>
      <c r="E76" s="29"/>
      <c r="F76" s="111" t="s">
        <v>46</v>
      </c>
      <c r="G76" s="39" t="s">
        <v>45</v>
      </c>
      <c r="H76" s="29"/>
      <c r="I76" s="29"/>
      <c r="J76" s="112" t="s">
        <v>46</v>
      </c>
      <c r="K76" s="29"/>
      <c r="L76" s="29"/>
      <c r="M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18">
      <c r="A82" s="26"/>
      <c r="B82" s="27"/>
      <c r="C82" s="18" t="s">
        <v>98</v>
      </c>
      <c r="D82" s="26"/>
      <c r="E82" s="26"/>
      <c r="F82" s="26"/>
      <c r="G82" s="26"/>
      <c r="H82" s="26"/>
      <c r="I82" s="26"/>
      <c r="J82" s="26"/>
      <c r="K82" s="26"/>
      <c r="L82" s="26"/>
      <c r="M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.75">
      <c r="A84" s="26"/>
      <c r="B84" s="27"/>
      <c r="C84" s="23" t="s">
        <v>15</v>
      </c>
      <c r="D84" s="26"/>
      <c r="E84" s="26"/>
      <c r="F84" s="26"/>
      <c r="G84" s="26"/>
      <c r="H84" s="26"/>
      <c r="I84" s="26"/>
      <c r="J84" s="26"/>
      <c r="K84" s="26"/>
      <c r="L84" s="26"/>
      <c r="M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2.75">
      <c r="A85" s="26"/>
      <c r="B85" s="27"/>
      <c r="C85" s="26"/>
      <c r="D85" s="26"/>
      <c r="E85" s="252" t="str">
        <f>E7</f>
        <v>PARK JAHODNICE - REVITALIZACE IZOLAČNÍ ZELENĚ</v>
      </c>
      <c r="F85" s="253"/>
      <c r="G85" s="253"/>
      <c r="H85" s="253"/>
      <c r="I85" s="26"/>
      <c r="J85" s="26"/>
      <c r="K85" s="26"/>
      <c r="L85" s="26"/>
      <c r="M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.75">
      <c r="B86" s="17"/>
      <c r="C86" s="23" t="s">
        <v>91</v>
      </c>
      <c r="M86" s="17"/>
    </row>
    <row r="87" spans="1:31" s="2" customFormat="1">
      <c r="A87" s="26"/>
      <c r="B87" s="27"/>
      <c r="C87" s="26"/>
      <c r="D87" s="26"/>
      <c r="E87" s="252" t="s">
        <v>92</v>
      </c>
      <c r="F87" s="254"/>
      <c r="G87" s="254"/>
      <c r="H87" s="254"/>
      <c r="I87" s="26"/>
      <c r="J87" s="26"/>
      <c r="K87" s="26"/>
      <c r="L87" s="26"/>
      <c r="M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.75">
      <c r="A88" s="26"/>
      <c r="B88" s="27"/>
      <c r="C88" s="23" t="s">
        <v>93</v>
      </c>
      <c r="D88" s="26"/>
      <c r="E88" s="26"/>
      <c r="F88" s="26"/>
      <c r="G88" s="26"/>
      <c r="H88" s="26"/>
      <c r="I88" s="26"/>
      <c r="J88" s="26"/>
      <c r="K88" s="26"/>
      <c r="L88" s="26"/>
      <c r="M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>
      <c r="A89" s="26"/>
      <c r="B89" s="27"/>
      <c r="C89" s="26"/>
      <c r="D89" s="26"/>
      <c r="E89" s="242" t="str">
        <f>E11</f>
        <v>1 - Elektromontáže</v>
      </c>
      <c r="F89" s="254"/>
      <c r="G89" s="254"/>
      <c r="H89" s="254"/>
      <c r="I89" s="26"/>
      <c r="J89" s="26"/>
      <c r="K89" s="26"/>
      <c r="L89" s="26"/>
      <c r="M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.75">
      <c r="A91" s="26"/>
      <c r="B91" s="27"/>
      <c r="C91" s="23" t="s">
        <v>19</v>
      </c>
      <c r="D91" s="26"/>
      <c r="E91" s="26"/>
      <c r="F91" s="21" t="str">
        <f>F14</f>
        <v xml:space="preserve"> </v>
      </c>
      <c r="G91" s="26"/>
      <c r="H91" s="26"/>
      <c r="I91" s="23" t="s">
        <v>21</v>
      </c>
      <c r="J91" s="49" t="str">
        <f>IF(J14="","",J14)</f>
        <v/>
      </c>
      <c r="K91" s="26"/>
      <c r="L91" s="26"/>
      <c r="M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.75">
      <c r="A93" s="26"/>
      <c r="B93" s="27"/>
      <c r="C93" s="23" t="s">
        <v>22</v>
      </c>
      <c r="D93" s="26"/>
      <c r="E93" s="26"/>
      <c r="F93" s="21" t="str">
        <f>E17</f>
        <v>Městská část Praha 14</v>
      </c>
      <c r="G93" s="26"/>
      <c r="H93" s="26"/>
      <c r="I93" s="23" t="s">
        <v>27</v>
      </c>
      <c r="J93" s="24">
        <f>E23</f>
        <v>0</v>
      </c>
      <c r="K93" s="26"/>
      <c r="L93" s="26"/>
      <c r="M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2.75">
      <c r="A94" s="26"/>
      <c r="B94" s="27"/>
      <c r="C94" s="23" t="s">
        <v>26</v>
      </c>
      <c r="D94" s="26"/>
      <c r="E94" s="26"/>
      <c r="F94" s="21" t="str">
        <f>IF(E20="","",E20)</f>
        <v xml:space="preserve"> </v>
      </c>
      <c r="G94" s="26"/>
      <c r="H94" s="26"/>
      <c r="I94" s="23" t="s">
        <v>28</v>
      </c>
      <c r="J94" s="24">
        <f>E26</f>
        <v>0</v>
      </c>
      <c r="K94" s="26"/>
      <c r="L94" s="26"/>
      <c r="M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2">
      <c r="A96" s="26"/>
      <c r="B96" s="27"/>
      <c r="C96" s="113" t="s">
        <v>99</v>
      </c>
      <c r="D96" s="105"/>
      <c r="E96" s="105"/>
      <c r="F96" s="105"/>
      <c r="G96" s="105"/>
      <c r="H96" s="105"/>
      <c r="I96" s="114" t="s">
        <v>100</v>
      </c>
      <c r="J96" s="114" t="s">
        <v>101</v>
      </c>
      <c r="K96" s="114" t="s">
        <v>102</v>
      </c>
      <c r="L96" s="105"/>
      <c r="M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65" s="2" customForma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65" s="2" customFormat="1" ht="15.75">
      <c r="A98" s="26"/>
      <c r="B98" s="27"/>
      <c r="C98" s="115" t="s">
        <v>103</v>
      </c>
      <c r="D98" s="26"/>
      <c r="E98" s="26"/>
      <c r="F98" s="26"/>
      <c r="G98" s="26"/>
      <c r="H98" s="26"/>
      <c r="I98" s="65">
        <f t="shared" ref="I98:J100" si="0">Q129</f>
        <v>0</v>
      </c>
      <c r="J98" s="65">
        <f t="shared" si="0"/>
        <v>0</v>
      </c>
      <c r="K98" s="65">
        <f>K129</f>
        <v>0</v>
      </c>
      <c r="L98" s="26"/>
      <c r="M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104</v>
      </c>
    </row>
    <row r="99" spans="1:65" s="9" customFormat="1" ht="15">
      <c r="B99" s="116"/>
      <c r="D99" s="117" t="s">
        <v>105</v>
      </c>
      <c r="E99" s="118"/>
      <c r="F99" s="118"/>
      <c r="G99" s="118"/>
      <c r="H99" s="118"/>
      <c r="I99" s="119">
        <f t="shared" si="0"/>
        <v>0</v>
      </c>
      <c r="J99" s="119">
        <f t="shared" si="0"/>
        <v>0</v>
      </c>
      <c r="K99" s="119">
        <f>K130</f>
        <v>0</v>
      </c>
      <c r="M99" s="116"/>
    </row>
    <row r="100" spans="1:65" s="10" customFormat="1" ht="12.75">
      <c r="B100" s="120"/>
      <c r="D100" s="121" t="s">
        <v>106</v>
      </c>
      <c r="E100" s="122"/>
      <c r="F100" s="122"/>
      <c r="G100" s="122"/>
      <c r="H100" s="122"/>
      <c r="I100" s="123">
        <f t="shared" si="0"/>
        <v>0</v>
      </c>
      <c r="J100" s="123">
        <f t="shared" si="0"/>
        <v>0</v>
      </c>
      <c r="K100" s="123">
        <f>K131</f>
        <v>0</v>
      </c>
      <c r="M100" s="120"/>
    </row>
    <row r="101" spans="1:65" s="2" customForma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65" s="2" customForma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65" s="2" customFormat="1" ht="15.75">
      <c r="A103" s="26"/>
      <c r="B103" s="27"/>
      <c r="C103" s="115" t="s">
        <v>107</v>
      </c>
      <c r="D103" s="26"/>
      <c r="E103" s="26"/>
      <c r="F103" s="26"/>
      <c r="G103" s="26"/>
      <c r="H103" s="26"/>
      <c r="I103" s="26"/>
      <c r="J103" s="26"/>
      <c r="K103" s="124">
        <f>ROUND(K104 + K105 + K106,2)</f>
        <v>0</v>
      </c>
      <c r="L103" s="26"/>
      <c r="M103" s="36"/>
      <c r="O103" s="125" t="s">
        <v>34</v>
      </c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65" s="2" customFormat="1" ht="12.75">
      <c r="A104" s="26"/>
      <c r="B104" s="126"/>
      <c r="C104" s="127"/>
      <c r="D104" s="251" t="s">
        <v>108</v>
      </c>
      <c r="E104" s="251"/>
      <c r="F104" s="251"/>
      <c r="G104" s="127"/>
      <c r="H104" s="127"/>
      <c r="I104" s="127"/>
      <c r="J104" s="127"/>
      <c r="K104" s="128"/>
      <c r="L104" s="127"/>
      <c r="M104" s="129"/>
      <c r="N104" s="130"/>
      <c r="O104" s="131" t="s">
        <v>35</v>
      </c>
      <c r="P104" s="130"/>
      <c r="Q104" s="130"/>
      <c r="R104" s="130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2" t="s">
        <v>109</v>
      </c>
      <c r="AZ104" s="130"/>
      <c r="BA104" s="130"/>
      <c r="BB104" s="130"/>
      <c r="BC104" s="130"/>
      <c r="BD104" s="130"/>
      <c r="BE104" s="133">
        <f>IF(O104="základní",K104,0)</f>
        <v>0</v>
      </c>
      <c r="BF104" s="133">
        <f>IF(O104="snížená",K104,0)</f>
        <v>0</v>
      </c>
      <c r="BG104" s="133">
        <f>IF(O104="zákl. přenesená",K104,0)</f>
        <v>0</v>
      </c>
      <c r="BH104" s="133">
        <f>IF(O104="sníž. přenesená",K104,0)</f>
        <v>0</v>
      </c>
      <c r="BI104" s="133">
        <f>IF(O104="nulová",K104,0)</f>
        <v>0</v>
      </c>
      <c r="BJ104" s="132" t="s">
        <v>9</v>
      </c>
      <c r="BK104" s="130"/>
      <c r="BL104" s="130"/>
      <c r="BM104" s="130"/>
    </row>
    <row r="105" spans="1:65" s="2" customFormat="1" ht="12.75">
      <c r="A105" s="26"/>
      <c r="B105" s="126"/>
      <c r="C105" s="127"/>
      <c r="D105" s="251" t="s">
        <v>110</v>
      </c>
      <c r="E105" s="251"/>
      <c r="F105" s="251"/>
      <c r="G105" s="127"/>
      <c r="H105" s="127"/>
      <c r="I105" s="127"/>
      <c r="J105" s="127"/>
      <c r="K105" s="128"/>
      <c r="L105" s="127"/>
      <c r="M105" s="129"/>
      <c r="N105" s="130"/>
      <c r="O105" s="131" t="s">
        <v>35</v>
      </c>
      <c r="P105" s="130"/>
      <c r="Q105" s="130"/>
      <c r="R105" s="130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2" t="s">
        <v>109</v>
      </c>
      <c r="AZ105" s="130"/>
      <c r="BA105" s="130"/>
      <c r="BB105" s="130"/>
      <c r="BC105" s="130"/>
      <c r="BD105" s="130"/>
      <c r="BE105" s="133">
        <f>IF(O105="základní",K105,0)</f>
        <v>0</v>
      </c>
      <c r="BF105" s="133">
        <f>IF(O105="snížená",K105,0)</f>
        <v>0</v>
      </c>
      <c r="BG105" s="133">
        <f>IF(O105="zákl. přenesená",K105,0)</f>
        <v>0</v>
      </c>
      <c r="BH105" s="133">
        <f>IF(O105="sníž. přenesená",K105,0)</f>
        <v>0</v>
      </c>
      <c r="BI105" s="133">
        <f>IF(O105="nulová",K105,0)</f>
        <v>0</v>
      </c>
      <c r="BJ105" s="132" t="s">
        <v>9</v>
      </c>
      <c r="BK105" s="130"/>
      <c r="BL105" s="130"/>
      <c r="BM105" s="130"/>
    </row>
    <row r="106" spans="1:65" s="2" customFormat="1" ht="12.75">
      <c r="A106" s="26"/>
      <c r="B106" s="126"/>
      <c r="C106" s="127"/>
      <c r="D106" s="251" t="s">
        <v>111</v>
      </c>
      <c r="E106" s="251"/>
      <c r="F106" s="251"/>
      <c r="G106" s="127"/>
      <c r="H106" s="127"/>
      <c r="I106" s="127"/>
      <c r="J106" s="127"/>
      <c r="K106" s="128"/>
      <c r="L106" s="127"/>
      <c r="M106" s="129"/>
      <c r="N106" s="130"/>
      <c r="O106" s="131" t="s">
        <v>35</v>
      </c>
      <c r="P106" s="130"/>
      <c r="Q106" s="130"/>
      <c r="R106" s="130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2" t="s">
        <v>109</v>
      </c>
      <c r="AZ106" s="130"/>
      <c r="BA106" s="130"/>
      <c r="BB106" s="130"/>
      <c r="BC106" s="130"/>
      <c r="BD106" s="130"/>
      <c r="BE106" s="133">
        <f>IF(O106="základní",K106,0)</f>
        <v>0</v>
      </c>
      <c r="BF106" s="133">
        <f>IF(O106="snížená",K106,0)</f>
        <v>0</v>
      </c>
      <c r="BG106" s="133">
        <f>IF(O106="zákl. přenesená",K106,0)</f>
        <v>0</v>
      </c>
      <c r="BH106" s="133">
        <f>IF(O106="sníž. přenesená",K106,0)</f>
        <v>0</v>
      </c>
      <c r="BI106" s="133">
        <f>IF(O106="nulová",K106,0)</f>
        <v>0</v>
      </c>
      <c r="BJ106" s="132" t="s">
        <v>9</v>
      </c>
      <c r="BK106" s="130"/>
      <c r="BL106" s="130"/>
      <c r="BM106" s="130"/>
    </row>
    <row r="107" spans="1:65" s="2" customForma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65" s="2" customFormat="1" ht="15.75">
      <c r="A108" s="26"/>
      <c r="B108" s="27"/>
      <c r="C108" s="134" t="s">
        <v>112</v>
      </c>
      <c r="D108" s="105"/>
      <c r="E108" s="105"/>
      <c r="F108" s="105"/>
      <c r="G108" s="105"/>
      <c r="H108" s="105"/>
      <c r="I108" s="105"/>
      <c r="J108" s="105"/>
      <c r="K108" s="135">
        <f>ROUND(K98+K103,2)</f>
        <v>0</v>
      </c>
      <c r="L108" s="105"/>
      <c r="M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65" s="2" customForma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3" spans="1:31" s="2" customForma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24.95" customHeight="1">
      <c r="A114" s="26"/>
      <c r="B114" s="27"/>
      <c r="C114" s="18" t="s">
        <v>113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2" customHeight="1">
      <c r="A116" s="26"/>
      <c r="B116" s="27"/>
      <c r="C116" s="23" t="s">
        <v>15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16.5" customHeight="1">
      <c r="A117" s="26"/>
      <c r="B117" s="27"/>
      <c r="C117" s="26"/>
      <c r="D117" s="26"/>
      <c r="E117" s="252" t="str">
        <f>E7</f>
        <v>PARK JAHODNICE - REVITALIZACE IZOLAČNÍ ZELENĚ</v>
      </c>
      <c r="F117" s="253"/>
      <c r="G117" s="253"/>
      <c r="H117" s="253"/>
      <c r="I117" s="26"/>
      <c r="J117" s="26"/>
      <c r="K117" s="26"/>
      <c r="L117" s="26"/>
      <c r="M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1" customFormat="1" ht="12" customHeight="1">
      <c r="B118" s="17"/>
      <c r="C118" s="23" t="s">
        <v>91</v>
      </c>
      <c r="M118" s="17"/>
    </row>
    <row r="119" spans="1:31" s="2" customFormat="1" ht="16.5" customHeight="1">
      <c r="A119" s="26"/>
      <c r="B119" s="27"/>
      <c r="C119" s="26"/>
      <c r="D119" s="26"/>
      <c r="E119" s="252" t="s">
        <v>92</v>
      </c>
      <c r="F119" s="254"/>
      <c r="G119" s="254"/>
      <c r="H119" s="254"/>
      <c r="I119" s="26"/>
      <c r="J119" s="26"/>
      <c r="K119" s="26"/>
      <c r="L119" s="26"/>
      <c r="M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93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242" t="str">
        <f>E11</f>
        <v>1 - Elektromontáže</v>
      </c>
      <c r="F121" s="254"/>
      <c r="G121" s="254"/>
      <c r="H121" s="254"/>
      <c r="I121" s="26"/>
      <c r="J121" s="26"/>
      <c r="K121" s="26"/>
      <c r="L121" s="26"/>
      <c r="M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19</v>
      </c>
      <c r="D123" s="26"/>
      <c r="E123" s="26"/>
      <c r="F123" s="21" t="str">
        <f>F14</f>
        <v xml:space="preserve"> </v>
      </c>
      <c r="G123" s="26"/>
      <c r="H123" s="26"/>
      <c r="I123" s="23" t="s">
        <v>21</v>
      </c>
      <c r="J123" s="49"/>
      <c r="K123" s="26"/>
      <c r="L123" s="26"/>
      <c r="M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5.7" customHeight="1">
      <c r="A125" s="26"/>
      <c r="B125" s="27"/>
      <c r="C125" s="23" t="s">
        <v>22</v>
      </c>
      <c r="D125" s="26"/>
      <c r="E125" s="26"/>
      <c r="F125" s="212" t="s">
        <v>24</v>
      </c>
      <c r="G125" s="26"/>
      <c r="H125" s="26"/>
      <c r="I125" s="23" t="s">
        <v>27</v>
      </c>
      <c r="J125" s="24"/>
      <c r="K125" s="26"/>
      <c r="L125" s="26"/>
      <c r="M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26</v>
      </c>
      <c r="D126" s="26"/>
      <c r="E126" s="26"/>
      <c r="F126" s="21" t="str">
        <f>IF(E20="","",E20)</f>
        <v xml:space="preserve"> </v>
      </c>
      <c r="G126" s="26"/>
      <c r="H126" s="26"/>
      <c r="I126" s="23" t="s">
        <v>28</v>
      </c>
      <c r="J126" s="24"/>
      <c r="K126" s="26"/>
      <c r="L126" s="26"/>
      <c r="M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36"/>
      <c r="B128" s="137"/>
      <c r="C128" s="138" t="s">
        <v>114</v>
      </c>
      <c r="D128" s="139" t="s">
        <v>55</v>
      </c>
      <c r="E128" s="139" t="s">
        <v>51</v>
      </c>
      <c r="F128" s="139" t="s">
        <v>52</v>
      </c>
      <c r="G128" s="139" t="s">
        <v>115</v>
      </c>
      <c r="H128" s="139" t="s">
        <v>116</v>
      </c>
      <c r="I128" s="139" t="s">
        <v>117</v>
      </c>
      <c r="J128" s="139" t="s">
        <v>118</v>
      </c>
      <c r="K128" s="140" t="s">
        <v>102</v>
      </c>
      <c r="L128" s="141" t="s">
        <v>119</v>
      </c>
      <c r="M128" s="142"/>
      <c r="N128" s="56" t="s">
        <v>1</v>
      </c>
      <c r="O128" s="57" t="s">
        <v>34</v>
      </c>
      <c r="P128" s="57" t="s">
        <v>120</v>
      </c>
      <c r="Q128" s="57" t="s">
        <v>121</v>
      </c>
      <c r="R128" s="57" t="s">
        <v>122</v>
      </c>
      <c r="S128" s="57" t="s">
        <v>123</v>
      </c>
      <c r="T128" s="57" t="s">
        <v>124</v>
      </c>
      <c r="U128" s="57" t="s">
        <v>125</v>
      </c>
      <c r="V128" s="57" t="s">
        <v>126</v>
      </c>
      <c r="W128" s="57" t="s">
        <v>127</v>
      </c>
      <c r="X128" s="58" t="s">
        <v>128</v>
      </c>
      <c r="Y128" s="136"/>
      <c r="Z128" s="136"/>
      <c r="AA128" s="136"/>
      <c r="AB128" s="136"/>
      <c r="AC128" s="136"/>
      <c r="AD128" s="136"/>
      <c r="AE128" s="136"/>
    </row>
    <row r="129" spans="1:65" s="2" customFormat="1" ht="22.9" customHeight="1">
      <c r="A129" s="26"/>
      <c r="B129" s="27"/>
      <c r="C129" s="63" t="s">
        <v>129</v>
      </c>
      <c r="D129" s="26"/>
      <c r="E129" s="26"/>
      <c r="F129" s="26"/>
      <c r="G129" s="26"/>
      <c r="H129" s="26"/>
      <c r="I129" s="26"/>
      <c r="J129" s="26"/>
      <c r="K129" s="143">
        <f>BK129</f>
        <v>0</v>
      </c>
      <c r="L129" s="26"/>
      <c r="M129" s="27"/>
      <c r="N129" s="59"/>
      <c r="O129" s="50"/>
      <c r="P129" s="60"/>
      <c r="Q129" s="144">
        <f>Q130</f>
        <v>0</v>
      </c>
      <c r="R129" s="144">
        <f>R130</f>
        <v>0</v>
      </c>
      <c r="S129" s="60"/>
      <c r="T129" s="145">
        <f>T130</f>
        <v>88.56</v>
      </c>
      <c r="U129" s="60"/>
      <c r="V129" s="145">
        <f>V130</f>
        <v>0.498</v>
      </c>
      <c r="W129" s="60"/>
      <c r="X129" s="146">
        <f>X130</f>
        <v>0</v>
      </c>
      <c r="Y129" s="26"/>
      <c r="Z129" s="26"/>
      <c r="AA129" s="26"/>
      <c r="AB129" s="26"/>
      <c r="AC129" s="26"/>
      <c r="AD129" s="26"/>
      <c r="AE129" s="26"/>
      <c r="AT129" s="14" t="s">
        <v>71</v>
      </c>
      <c r="AU129" s="14" t="s">
        <v>104</v>
      </c>
      <c r="BK129" s="147">
        <f>BK130</f>
        <v>0</v>
      </c>
    </row>
    <row r="130" spans="1:65" s="12" customFormat="1" ht="25.9" customHeight="1">
      <c r="B130" s="148"/>
      <c r="D130" s="149" t="s">
        <v>71</v>
      </c>
      <c r="E130" s="150" t="s">
        <v>130</v>
      </c>
      <c r="F130" s="150" t="s">
        <v>131</v>
      </c>
      <c r="K130" s="151">
        <f>BK130</f>
        <v>0</v>
      </c>
      <c r="M130" s="148"/>
      <c r="N130" s="152"/>
      <c r="O130" s="153"/>
      <c r="P130" s="153"/>
      <c r="Q130" s="154">
        <f>Q131</f>
        <v>0</v>
      </c>
      <c r="R130" s="154">
        <f>R131</f>
        <v>0</v>
      </c>
      <c r="S130" s="153"/>
      <c r="T130" s="155">
        <f>T131</f>
        <v>88.56</v>
      </c>
      <c r="U130" s="153"/>
      <c r="V130" s="155">
        <f>V131</f>
        <v>0.498</v>
      </c>
      <c r="W130" s="153"/>
      <c r="X130" s="156">
        <f>X131</f>
        <v>0</v>
      </c>
      <c r="AR130" s="149" t="s">
        <v>80</v>
      </c>
      <c r="AT130" s="157" t="s">
        <v>71</v>
      </c>
      <c r="AU130" s="157" t="s">
        <v>72</v>
      </c>
      <c r="AY130" s="149" t="s">
        <v>132</v>
      </c>
      <c r="BK130" s="158">
        <f>BK131</f>
        <v>0</v>
      </c>
    </row>
    <row r="131" spans="1:65" s="12" customFormat="1" ht="22.9" customHeight="1">
      <c r="B131" s="148"/>
      <c r="D131" s="149" t="s">
        <v>71</v>
      </c>
      <c r="E131" s="159" t="s">
        <v>133</v>
      </c>
      <c r="F131" s="159" t="s">
        <v>134</v>
      </c>
      <c r="K131" s="160">
        <f>BK131</f>
        <v>0</v>
      </c>
      <c r="M131" s="148"/>
      <c r="N131" s="152"/>
      <c r="O131" s="153"/>
      <c r="P131" s="153"/>
      <c r="Q131" s="154">
        <f>SUM(Q132:Q133)</f>
        <v>0</v>
      </c>
      <c r="R131" s="154">
        <f>SUM(R132:R133)</f>
        <v>0</v>
      </c>
      <c r="S131" s="153"/>
      <c r="T131" s="155">
        <f>SUM(T132:T133)</f>
        <v>88.56</v>
      </c>
      <c r="U131" s="153"/>
      <c r="V131" s="155">
        <f>SUM(V132:V133)</f>
        <v>0.498</v>
      </c>
      <c r="W131" s="153"/>
      <c r="X131" s="156">
        <f>SUM(X132:X133)</f>
        <v>0</v>
      </c>
      <c r="AR131" s="149" t="s">
        <v>80</v>
      </c>
      <c r="AT131" s="157" t="s">
        <v>71</v>
      </c>
      <c r="AU131" s="157" t="s">
        <v>9</v>
      </c>
      <c r="AY131" s="149" t="s">
        <v>132</v>
      </c>
      <c r="BK131" s="158">
        <f>SUM(BK132:BK133)</f>
        <v>0</v>
      </c>
    </row>
    <row r="132" spans="1:65" s="2" customFormat="1" ht="21.75" customHeight="1">
      <c r="A132" s="26"/>
      <c r="B132" s="126"/>
      <c r="C132" s="161" t="s">
        <v>135</v>
      </c>
      <c r="D132" s="161" t="s">
        <v>136</v>
      </c>
      <c r="E132" s="162" t="s">
        <v>137</v>
      </c>
      <c r="F132" s="163" t="s">
        <v>138</v>
      </c>
      <c r="G132" s="164" t="s">
        <v>139</v>
      </c>
      <c r="H132" s="165">
        <v>720</v>
      </c>
      <c r="I132" s="166">
        <v>0</v>
      </c>
      <c r="J132" s="166">
        <v>0</v>
      </c>
      <c r="K132" s="166">
        <f>ROUND(P132*H132,0)</f>
        <v>0</v>
      </c>
      <c r="L132" s="167"/>
      <c r="M132" s="27"/>
      <c r="N132" s="168" t="s">
        <v>1</v>
      </c>
      <c r="O132" s="169" t="s">
        <v>35</v>
      </c>
      <c r="P132" s="170">
        <f>I132+J132</f>
        <v>0</v>
      </c>
      <c r="Q132" s="170">
        <f>ROUND(I132*H132,0)</f>
        <v>0</v>
      </c>
      <c r="R132" s="170">
        <f>ROUND(J132*H132,0)</f>
        <v>0</v>
      </c>
      <c r="S132" s="171">
        <v>0.123</v>
      </c>
      <c r="T132" s="171">
        <f>S132*H132</f>
        <v>88.56</v>
      </c>
      <c r="U132" s="171">
        <v>0</v>
      </c>
      <c r="V132" s="171">
        <f>U132*H132</f>
        <v>0</v>
      </c>
      <c r="W132" s="171">
        <v>0</v>
      </c>
      <c r="X132" s="172">
        <f>W132*H132</f>
        <v>0</v>
      </c>
      <c r="Y132" s="26"/>
      <c r="Z132" s="26"/>
      <c r="AA132" s="26"/>
      <c r="AB132" s="26"/>
      <c r="AC132" s="26"/>
      <c r="AD132" s="26"/>
      <c r="AE132" s="26"/>
      <c r="AR132" s="173" t="s">
        <v>140</v>
      </c>
      <c r="AT132" s="173" t="s">
        <v>136</v>
      </c>
      <c r="AU132" s="173" t="s">
        <v>80</v>
      </c>
      <c r="AY132" s="14" t="s">
        <v>132</v>
      </c>
      <c r="BE132" s="174">
        <f>IF(O132="základní",K132,0)</f>
        <v>0</v>
      </c>
      <c r="BF132" s="174">
        <f>IF(O132="snížená",K132,0)</f>
        <v>0</v>
      </c>
      <c r="BG132" s="174">
        <f>IF(O132="zákl. přenesená",K132,0)</f>
        <v>0</v>
      </c>
      <c r="BH132" s="174">
        <f>IF(O132="sníž. přenesená",K132,0)</f>
        <v>0</v>
      </c>
      <c r="BI132" s="174">
        <f>IF(O132="nulová",K132,0)</f>
        <v>0</v>
      </c>
      <c r="BJ132" s="14" t="s">
        <v>9</v>
      </c>
      <c r="BK132" s="174">
        <f>ROUND(P132*H132,0)</f>
        <v>0</v>
      </c>
      <c r="BL132" s="14" t="s">
        <v>140</v>
      </c>
      <c r="BM132" s="173" t="s">
        <v>141</v>
      </c>
    </row>
    <row r="133" spans="1:65" s="2" customFormat="1" ht="16.5" customHeight="1">
      <c r="A133" s="26"/>
      <c r="B133" s="126"/>
      <c r="C133" s="175" t="s">
        <v>8</v>
      </c>
      <c r="D133" s="175" t="s">
        <v>142</v>
      </c>
      <c r="E133" s="176" t="s">
        <v>143</v>
      </c>
      <c r="F133" s="177" t="s">
        <v>144</v>
      </c>
      <c r="G133" s="178" t="s">
        <v>145</v>
      </c>
      <c r="H133" s="179">
        <v>498</v>
      </c>
      <c r="I133" s="180">
        <v>0</v>
      </c>
      <c r="J133" s="181">
        <v>0</v>
      </c>
      <c r="K133" s="180">
        <f>ROUND(P133*H133,0)</f>
        <v>0</v>
      </c>
      <c r="L133" s="181"/>
      <c r="M133" s="182"/>
      <c r="N133" s="183" t="s">
        <v>1</v>
      </c>
      <c r="O133" s="184" t="s">
        <v>35</v>
      </c>
      <c r="P133" s="185">
        <f>I133+J133</f>
        <v>0</v>
      </c>
      <c r="Q133" s="185">
        <f>ROUND(I133*H133,0)</f>
        <v>0</v>
      </c>
      <c r="R133" s="185">
        <f>ROUND(J133*H133,0)</f>
        <v>0</v>
      </c>
      <c r="S133" s="186">
        <v>0</v>
      </c>
      <c r="T133" s="186">
        <f>S133*H133</f>
        <v>0</v>
      </c>
      <c r="U133" s="186">
        <v>1E-3</v>
      </c>
      <c r="V133" s="186">
        <f>U133*H133</f>
        <v>0.498</v>
      </c>
      <c r="W133" s="186">
        <v>0</v>
      </c>
      <c r="X133" s="187">
        <f>W133*H133</f>
        <v>0</v>
      </c>
      <c r="Y133" s="26"/>
      <c r="Z133" s="26"/>
      <c r="AA133" s="26"/>
      <c r="AB133" s="26"/>
      <c r="AC133" s="26"/>
      <c r="AD133" s="26"/>
      <c r="AE133" s="26"/>
      <c r="AR133" s="173" t="s">
        <v>146</v>
      </c>
      <c r="AT133" s="173" t="s">
        <v>142</v>
      </c>
      <c r="AU133" s="173" t="s">
        <v>80</v>
      </c>
      <c r="AY133" s="14" t="s">
        <v>132</v>
      </c>
      <c r="BE133" s="174">
        <f>IF(O133="základní",K133,0)</f>
        <v>0</v>
      </c>
      <c r="BF133" s="174">
        <f>IF(O133="snížená",K133,0)</f>
        <v>0</v>
      </c>
      <c r="BG133" s="174">
        <f>IF(O133="zákl. přenesená",K133,0)</f>
        <v>0</v>
      </c>
      <c r="BH133" s="174">
        <f>IF(O133="sníž. přenesená",K133,0)</f>
        <v>0</v>
      </c>
      <c r="BI133" s="174">
        <f>IF(O133="nulová",K133,0)</f>
        <v>0</v>
      </c>
      <c r="BJ133" s="14" t="s">
        <v>9</v>
      </c>
      <c r="BK133" s="174">
        <f>ROUND(P133*H133,0)</f>
        <v>0</v>
      </c>
      <c r="BL133" s="14" t="s">
        <v>140</v>
      </c>
      <c r="BM133" s="173" t="s">
        <v>147</v>
      </c>
    </row>
    <row r="134" spans="1:65" s="2" customFormat="1" ht="6.95" customHeight="1">
      <c r="A134" s="26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27"/>
      <c r="N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</sheetData>
  <autoFilter ref="C128:L133"/>
  <mergeCells count="15">
    <mergeCell ref="D106:F106"/>
    <mergeCell ref="E117:H117"/>
    <mergeCell ref="E119:H119"/>
    <mergeCell ref="E121:H121"/>
    <mergeCell ref="M2:Z2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6"/>
  <sheetViews>
    <sheetView showGridLines="0" topLeftCell="A85" workbookViewId="0">
      <selection activeCell="AA109" sqref="AA10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M2" s="213" t="s">
        <v>6</v>
      </c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80</v>
      </c>
    </row>
    <row r="4" spans="1:46" s="1" customFormat="1" ht="24.95" customHeight="1">
      <c r="B4" s="17"/>
      <c r="D4" s="18" t="s">
        <v>90</v>
      </c>
      <c r="M4" s="17"/>
      <c r="N4" s="95" t="s">
        <v>12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15</v>
      </c>
      <c r="M6" s="17"/>
    </row>
    <row r="7" spans="1:46" s="1" customFormat="1" ht="16.5" customHeight="1">
      <c r="B7" s="17"/>
      <c r="E7" s="252" t="str">
        <f>'Rekapitulace stavby'!K6</f>
        <v>PARK JAHODNICE - REVITALIZACE IZOLAČNÍ ZELENĚ</v>
      </c>
      <c r="F7" s="253"/>
      <c r="G7" s="253"/>
      <c r="H7" s="253"/>
      <c r="M7" s="17"/>
    </row>
    <row r="8" spans="1:46" s="1" customFormat="1" ht="12" customHeight="1">
      <c r="B8" s="17"/>
      <c r="D8" s="23" t="s">
        <v>91</v>
      </c>
      <c r="M8" s="17"/>
    </row>
    <row r="9" spans="1:46" s="2" customFormat="1" ht="16.5" customHeight="1">
      <c r="A9" s="26"/>
      <c r="B9" s="27"/>
      <c r="C9" s="26"/>
      <c r="D9" s="26"/>
      <c r="E9" s="252" t="s">
        <v>92</v>
      </c>
      <c r="F9" s="254"/>
      <c r="G9" s="254"/>
      <c r="H9" s="254"/>
      <c r="I9" s="26"/>
      <c r="J9" s="26"/>
      <c r="K9" s="26"/>
      <c r="L9" s="26"/>
      <c r="M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93</v>
      </c>
      <c r="E10" s="26"/>
      <c r="F10" s="26"/>
      <c r="G10" s="26"/>
      <c r="H10" s="26"/>
      <c r="I10" s="26"/>
      <c r="J10" s="26"/>
      <c r="K10" s="26"/>
      <c r="L10" s="26"/>
      <c r="M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42" t="s">
        <v>148</v>
      </c>
      <c r="F11" s="254"/>
      <c r="G11" s="254"/>
      <c r="H11" s="254"/>
      <c r="I11" s="26"/>
      <c r="J11" s="26"/>
      <c r="K11" s="26"/>
      <c r="L11" s="26"/>
      <c r="M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17</v>
      </c>
      <c r="E13" s="26"/>
      <c r="F13" s="21" t="s">
        <v>1</v>
      </c>
      <c r="G13" s="26"/>
      <c r="H13" s="26"/>
      <c r="I13" s="23" t="s">
        <v>18</v>
      </c>
      <c r="J13" s="21" t="s">
        <v>1</v>
      </c>
      <c r="K13" s="26"/>
      <c r="L13" s="26"/>
      <c r="M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1" t="s">
        <v>20</v>
      </c>
      <c r="G14" s="26"/>
      <c r="H14" s="26"/>
      <c r="I14" s="23" t="s">
        <v>21</v>
      </c>
      <c r="J14" s="49"/>
      <c r="K14" s="26"/>
      <c r="L14" s="26"/>
      <c r="M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22</v>
      </c>
      <c r="E16" s="26"/>
      <c r="F16" s="26"/>
      <c r="G16" s="26"/>
      <c r="H16" s="26"/>
      <c r="I16" s="23" t="s">
        <v>23</v>
      </c>
      <c r="J16" s="21" t="s">
        <v>1</v>
      </c>
      <c r="K16" s="26"/>
      <c r="L16" s="26"/>
      <c r="M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0" t="s">
        <v>24</v>
      </c>
      <c r="F17" s="26"/>
      <c r="G17" s="26"/>
      <c r="H17" s="26"/>
      <c r="I17" s="23" t="s">
        <v>25</v>
      </c>
      <c r="J17" s="21" t="s">
        <v>1</v>
      </c>
      <c r="K17" s="26"/>
      <c r="L17" s="26"/>
      <c r="M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26</v>
      </c>
      <c r="E19" s="26"/>
      <c r="F19" s="26"/>
      <c r="G19" s="26"/>
      <c r="H19" s="26"/>
      <c r="I19" s="23" t="s">
        <v>23</v>
      </c>
      <c r="J19" s="21" t="str">
        <f>'Rekapitulace stavby'!AN13</f>
        <v/>
      </c>
      <c r="K19" s="26"/>
      <c r="L19" s="26"/>
      <c r="M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22" t="str">
        <f>'Rekapitulace stavby'!E14</f>
        <v xml:space="preserve"> </v>
      </c>
      <c r="F20" s="222"/>
      <c r="G20" s="222"/>
      <c r="H20" s="222"/>
      <c r="I20" s="23" t="s">
        <v>25</v>
      </c>
      <c r="J20" s="21" t="str">
        <f>'Rekapitulace stavby'!AN14</f>
        <v/>
      </c>
      <c r="K20" s="26"/>
      <c r="L20" s="26"/>
      <c r="M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23</v>
      </c>
      <c r="J22" s="21" t="s">
        <v>1</v>
      </c>
      <c r="K22" s="26"/>
      <c r="L22" s="26"/>
      <c r="M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0"/>
      <c r="F23" s="26"/>
      <c r="G23" s="26"/>
      <c r="H23" s="26"/>
      <c r="I23" s="23" t="s">
        <v>25</v>
      </c>
      <c r="J23" s="21" t="s">
        <v>1</v>
      </c>
      <c r="K23" s="26"/>
      <c r="L23" s="26"/>
      <c r="M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23</v>
      </c>
      <c r="J25" s="21" t="s">
        <v>1</v>
      </c>
      <c r="K25" s="26"/>
      <c r="L25" s="26"/>
      <c r="M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/>
      <c r="F26" s="26"/>
      <c r="G26" s="26"/>
      <c r="H26" s="26"/>
      <c r="I26" s="23" t="s">
        <v>25</v>
      </c>
      <c r="J26" s="21" t="s">
        <v>1</v>
      </c>
      <c r="K26" s="26"/>
      <c r="L26" s="26"/>
      <c r="M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26"/>
      <c r="M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6"/>
      <c r="B29" s="97"/>
      <c r="C29" s="96"/>
      <c r="D29" s="96"/>
      <c r="E29" s="224" t="s">
        <v>1</v>
      </c>
      <c r="F29" s="224"/>
      <c r="G29" s="224"/>
      <c r="H29" s="224"/>
      <c r="I29" s="96"/>
      <c r="J29" s="96"/>
      <c r="K29" s="96"/>
      <c r="L29" s="96"/>
      <c r="M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60"/>
      <c r="M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1" t="s">
        <v>95</v>
      </c>
      <c r="E32" s="26"/>
      <c r="F32" s="26"/>
      <c r="G32" s="26"/>
      <c r="H32" s="26"/>
      <c r="I32" s="26"/>
      <c r="J32" s="26"/>
      <c r="K32" s="99">
        <f>K98</f>
        <v>0</v>
      </c>
      <c r="L32" s="26"/>
      <c r="M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.75">
      <c r="A33" s="26"/>
      <c r="B33" s="27"/>
      <c r="C33" s="26"/>
      <c r="D33" s="26"/>
      <c r="E33" s="23" t="s">
        <v>96</v>
      </c>
      <c r="F33" s="26"/>
      <c r="G33" s="26"/>
      <c r="H33" s="26"/>
      <c r="I33" s="26"/>
      <c r="J33" s="26"/>
      <c r="K33" s="100">
        <f>I98</f>
        <v>0</v>
      </c>
      <c r="L33" s="26"/>
      <c r="M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2.75">
      <c r="A34" s="26"/>
      <c r="B34" s="27"/>
      <c r="C34" s="26"/>
      <c r="D34" s="26"/>
      <c r="E34" s="23" t="s">
        <v>97</v>
      </c>
      <c r="F34" s="26"/>
      <c r="G34" s="26"/>
      <c r="H34" s="26"/>
      <c r="I34" s="26"/>
      <c r="J34" s="26"/>
      <c r="K34" s="100">
        <f>J98</f>
        <v>0</v>
      </c>
      <c r="L34" s="26"/>
      <c r="M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101" t="s">
        <v>88</v>
      </c>
      <c r="E35" s="26"/>
      <c r="F35" s="26"/>
      <c r="G35" s="26"/>
      <c r="H35" s="26"/>
      <c r="I35" s="26"/>
      <c r="J35" s="26"/>
      <c r="K35" s="99">
        <f>K102</f>
        <v>0</v>
      </c>
      <c r="L35" s="26"/>
      <c r="M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25.35" customHeight="1">
      <c r="A36" s="26"/>
      <c r="B36" s="27"/>
      <c r="C36" s="26"/>
      <c r="D36" s="102" t="s">
        <v>30</v>
      </c>
      <c r="E36" s="26"/>
      <c r="F36" s="26"/>
      <c r="G36" s="26"/>
      <c r="H36" s="26"/>
      <c r="I36" s="26"/>
      <c r="J36" s="26"/>
      <c r="K36" s="65">
        <f>ROUND(K32 + K35, 2)</f>
        <v>0</v>
      </c>
      <c r="L36" s="26"/>
      <c r="M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6.95" customHeight="1">
      <c r="A37" s="26"/>
      <c r="B37" s="27"/>
      <c r="C37" s="26"/>
      <c r="D37" s="60"/>
      <c r="E37" s="60"/>
      <c r="F37" s="60"/>
      <c r="G37" s="60"/>
      <c r="H37" s="60"/>
      <c r="I37" s="60"/>
      <c r="J37" s="60"/>
      <c r="K37" s="60"/>
      <c r="L37" s="60"/>
      <c r="M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30" t="s">
        <v>32</v>
      </c>
      <c r="G38" s="26"/>
      <c r="H38" s="26"/>
      <c r="I38" s="30" t="s">
        <v>31</v>
      </c>
      <c r="J38" s="26"/>
      <c r="K38" s="30" t="s">
        <v>33</v>
      </c>
      <c r="L38" s="26"/>
      <c r="M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customHeight="1">
      <c r="A39" s="26"/>
      <c r="B39" s="27"/>
      <c r="C39" s="26"/>
      <c r="D39" s="103" t="s">
        <v>34</v>
      </c>
      <c r="E39" s="23" t="s">
        <v>35</v>
      </c>
      <c r="F39" s="100">
        <f>ROUND((SUM(BE102:BE106) + SUM(BE128:BE145)),  2)</f>
        <v>0</v>
      </c>
      <c r="G39" s="26"/>
      <c r="H39" s="26"/>
      <c r="I39" s="104">
        <v>0.21</v>
      </c>
      <c r="J39" s="26"/>
      <c r="K39" s="100">
        <f>ROUND(((SUM(BE102:BE106) + SUM(BE128:BE145))*I39),  2)</f>
        <v>0</v>
      </c>
      <c r="L39" s="26"/>
      <c r="M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3" t="s">
        <v>36</v>
      </c>
      <c r="F40" s="100">
        <f>ROUND((SUM(BF102:BF106) + SUM(BF128:BF145)),  2)</f>
        <v>0</v>
      </c>
      <c r="G40" s="26"/>
      <c r="H40" s="26"/>
      <c r="I40" s="104">
        <v>0.15</v>
      </c>
      <c r="J40" s="26"/>
      <c r="K40" s="100">
        <f>ROUND(((SUM(BF102:BF106) + SUM(BF128:BF145))*I40),  2)</f>
        <v>0</v>
      </c>
      <c r="L40" s="26"/>
      <c r="M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37</v>
      </c>
      <c r="F41" s="100">
        <f>ROUND((SUM(BG102:BG106) + SUM(BG128:BG145)),  2)</f>
        <v>0</v>
      </c>
      <c r="G41" s="26"/>
      <c r="H41" s="26"/>
      <c r="I41" s="104">
        <v>0.21</v>
      </c>
      <c r="J41" s="26"/>
      <c r="K41" s="100">
        <f>0</f>
        <v>0</v>
      </c>
      <c r="L41" s="26"/>
      <c r="M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3" t="s">
        <v>38</v>
      </c>
      <c r="F42" s="100">
        <f>ROUND((SUM(BH102:BH106) + SUM(BH128:BH145)),  2)</f>
        <v>0</v>
      </c>
      <c r="G42" s="26"/>
      <c r="H42" s="26"/>
      <c r="I42" s="104">
        <v>0.15</v>
      </c>
      <c r="J42" s="26"/>
      <c r="K42" s="100">
        <f>0</f>
        <v>0</v>
      </c>
      <c r="L42" s="26"/>
      <c r="M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14.45" hidden="1" customHeight="1">
      <c r="A43" s="26"/>
      <c r="B43" s="27"/>
      <c r="C43" s="26"/>
      <c r="D43" s="26"/>
      <c r="E43" s="23" t="s">
        <v>39</v>
      </c>
      <c r="F43" s="100">
        <f>ROUND((SUM(BI102:BI106) + SUM(BI128:BI145)),  2)</f>
        <v>0</v>
      </c>
      <c r="G43" s="26"/>
      <c r="H43" s="26"/>
      <c r="I43" s="104">
        <v>0</v>
      </c>
      <c r="J43" s="26"/>
      <c r="K43" s="100">
        <f>0</f>
        <v>0</v>
      </c>
      <c r="L43" s="26"/>
      <c r="M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6.9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2" customFormat="1" ht="25.35" customHeight="1">
      <c r="A45" s="26"/>
      <c r="B45" s="27"/>
      <c r="C45" s="105"/>
      <c r="D45" s="106" t="s">
        <v>40</v>
      </c>
      <c r="E45" s="54"/>
      <c r="F45" s="54"/>
      <c r="G45" s="107" t="s">
        <v>41</v>
      </c>
      <c r="H45" s="108" t="s">
        <v>42</v>
      </c>
      <c r="I45" s="54"/>
      <c r="J45" s="54"/>
      <c r="K45" s="109">
        <f>SUM(K36:K43)</f>
        <v>0</v>
      </c>
      <c r="L45" s="110"/>
      <c r="M45" s="3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</row>
    <row r="46" spans="1:31" s="2" customFormat="1" ht="14.45" customHeight="1">
      <c r="A46" s="26"/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3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8"/>
      <c r="M50" s="36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39" t="s">
        <v>45</v>
      </c>
      <c r="E61" s="29"/>
      <c r="F61" s="111" t="s">
        <v>46</v>
      </c>
      <c r="G61" s="39" t="s">
        <v>45</v>
      </c>
      <c r="H61" s="29"/>
      <c r="I61" s="29"/>
      <c r="J61" s="112" t="s">
        <v>46</v>
      </c>
      <c r="K61" s="29"/>
      <c r="L61" s="29"/>
      <c r="M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40"/>
      <c r="M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39" t="s">
        <v>45</v>
      </c>
      <c r="E76" s="29"/>
      <c r="F76" s="111" t="s">
        <v>46</v>
      </c>
      <c r="G76" s="39" t="s">
        <v>45</v>
      </c>
      <c r="H76" s="29"/>
      <c r="I76" s="29"/>
      <c r="J76" s="112" t="s">
        <v>46</v>
      </c>
      <c r="K76" s="29"/>
      <c r="L76" s="29"/>
      <c r="M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9" spans="1:31" ht="12" customHeight="1"/>
    <row r="80" spans="1:31" ht="60.75" customHeight="1"/>
    <row r="81" spans="1:31" s="2" customForma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18">
      <c r="A82" s="26"/>
      <c r="B82" s="27"/>
      <c r="C82" s="18" t="s">
        <v>98</v>
      </c>
      <c r="D82" s="26"/>
      <c r="E82" s="26"/>
      <c r="F82" s="26"/>
      <c r="G82" s="26"/>
      <c r="H82" s="26"/>
      <c r="I82" s="26"/>
      <c r="J82" s="26"/>
      <c r="K82" s="26"/>
      <c r="L82" s="26"/>
      <c r="M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.75">
      <c r="A84" s="26"/>
      <c r="B84" s="27"/>
      <c r="C84" s="23" t="s">
        <v>15</v>
      </c>
      <c r="D84" s="26"/>
      <c r="E84" s="26"/>
      <c r="F84" s="26"/>
      <c r="G84" s="26"/>
      <c r="H84" s="26"/>
      <c r="I84" s="26"/>
      <c r="J84" s="26"/>
      <c r="K84" s="26"/>
      <c r="L84" s="26"/>
      <c r="M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2.75">
      <c r="A85" s="26"/>
      <c r="B85" s="27"/>
      <c r="C85" s="26"/>
      <c r="D85" s="26"/>
      <c r="E85" s="252" t="str">
        <f>E7</f>
        <v>PARK JAHODNICE - REVITALIZACE IZOLAČNÍ ZELENĚ</v>
      </c>
      <c r="F85" s="253"/>
      <c r="G85" s="253"/>
      <c r="H85" s="253"/>
      <c r="I85" s="26"/>
      <c r="J85" s="26"/>
      <c r="K85" s="26"/>
      <c r="L85" s="26"/>
      <c r="M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.75">
      <c r="B86" s="17"/>
      <c r="C86" s="23" t="s">
        <v>91</v>
      </c>
      <c r="M86" s="17"/>
    </row>
    <row r="87" spans="1:31" s="2" customFormat="1">
      <c r="A87" s="26"/>
      <c r="B87" s="27"/>
      <c r="C87" s="26"/>
      <c r="D87" s="26"/>
      <c r="E87" s="252" t="s">
        <v>92</v>
      </c>
      <c r="F87" s="254"/>
      <c r="G87" s="254"/>
      <c r="H87" s="254"/>
      <c r="I87" s="26"/>
      <c r="J87" s="26"/>
      <c r="K87" s="26"/>
      <c r="L87" s="26"/>
      <c r="M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.75">
      <c r="A88" s="26"/>
      <c r="B88" s="27"/>
      <c r="C88" s="23" t="s">
        <v>93</v>
      </c>
      <c r="D88" s="26"/>
      <c r="E88" s="26"/>
      <c r="F88" s="26"/>
      <c r="G88" s="26"/>
      <c r="H88" s="26"/>
      <c r="I88" s="26"/>
      <c r="J88" s="26"/>
      <c r="K88" s="26"/>
      <c r="L88" s="26"/>
      <c r="M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>
      <c r="A89" s="26"/>
      <c r="B89" s="27"/>
      <c r="C89" s="26"/>
      <c r="D89" s="26"/>
      <c r="E89" s="242" t="str">
        <f>E11</f>
        <v>2 - Zemní a montážní práce</v>
      </c>
      <c r="F89" s="254"/>
      <c r="G89" s="254"/>
      <c r="H89" s="254"/>
      <c r="I89" s="26"/>
      <c r="J89" s="26"/>
      <c r="K89" s="26"/>
      <c r="L89" s="26"/>
      <c r="M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.75">
      <c r="A91" s="26"/>
      <c r="B91" s="27"/>
      <c r="C91" s="23" t="s">
        <v>19</v>
      </c>
      <c r="D91" s="26"/>
      <c r="E91" s="26"/>
      <c r="F91" s="21" t="str">
        <f>F14</f>
        <v xml:space="preserve"> </v>
      </c>
      <c r="G91" s="26"/>
      <c r="H91" s="26"/>
      <c r="I91" s="23" t="s">
        <v>21</v>
      </c>
      <c r="J91" s="49" t="str">
        <f>IF(J14="","",J14)</f>
        <v/>
      </c>
      <c r="K91" s="26"/>
      <c r="L91" s="26"/>
      <c r="M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.75">
      <c r="A93" s="26"/>
      <c r="B93" s="27"/>
      <c r="C93" s="23" t="s">
        <v>22</v>
      </c>
      <c r="D93" s="26"/>
      <c r="E93" s="26"/>
      <c r="F93" s="21" t="str">
        <f>E17</f>
        <v>Městská část Praha 14</v>
      </c>
      <c r="G93" s="26"/>
      <c r="H93" s="26"/>
      <c r="I93" s="23" t="s">
        <v>27</v>
      </c>
      <c r="J93" s="24">
        <f>E23</f>
        <v>0</v>
      </c>
      <c r="K93" s="26"/>
      <c r="L93" s="26"/>
      <c r="M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2.75">
      <c r="A94" s="26"/>
      <c r="B94" s="27"/>
      <c r="C94" s="23" t="s">
        <v>26</v>
      </c>
      <c r="D94" s="26"/>
      <c r="E94" s="26"/>
      <c r="F94" s="21" t="str">
        <f>IF(E20="","",E20)</f>
        <v xml:space="preserve"> </v>
      </c>
      <c r="G94" s="26"/>
      <c r="H94" s="26"/>
      <c r="I94" s="23" t="s">
        <v>28</v>
      </c>
      <c r="J94" s="24">
        <f>E26</f>
        <v>0</v>
      </c>
      <c r="K94" s="26"/>
      <c r="L94" s="26"/>
      <c r="M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2">
      <c r="A96" s="26"/>
      <c r="B96" s="27"/>
      <c r="C96" s="113" t="s">
        <v>99</v>
      </c>
      <c r="D96" s="105"/>
      <c r="E96" s="105"/>
      <c r="F96" s="105"/>
      <c r="G96" s="105"/>
      <c r="H96" s="105"/>
      <c r="I96" s="114" t="s">
        <v>100</v>
      </c>
      <c r="J96" s="114" t="s">
        <v>101</v>
      </c>
      <c r="K96" s="114" t="s">
        <v>102</v>
      </c>
      <c r="L96" s="105"/>
      <c r="M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65" s="2" customForma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65" s="2" customFormat="1" ht="15.75">
      <c r="A98" s="26"/>
      <c r="B98" s="27"/>
      <c r="C98" s="115" t="s">
        <v>103</v>
      </c>
      <c r="D98" s="26"/>
      <c r="E98" s="26"/>
      <c r="F98" s="26"/>
      <c r="G98" s="26"/>
      <c r="H98" s="26"/>
      <c r="I98" s="65">
        <f>Q128</f>
        <v>0</v>
      </c>
      <c r="J98" s="65">
        <f>R128</f>
        <v>0</v>
      </c>
      <c r="K98" s="65">
        <f>K128</f>
        <v>0</v>
      </c>
      <c r="L98" s="26"/>
      <c r="M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104</v>
      </c>
    </row>
    <row r="99" spans="1:65" s="9" customFormat="1" ht="15">
      <c r="B99" s="116"/>
      <c r="D99" s="117" t="s">
        <v>149</v>
      </c>
      <c r="E99" s="118"/>
      <c r="F99" s="118"/>
      <c r="G99" s="118"/>
      <c r="H99" s="118"/>
      <c r="I99" s="119">
        <f>Q129</f>
        <v>0</v>
      </c>
      <c r="J99" s="119">
        <f>R129</f>
        <v>0</v>
      </c>
      <c r="K99" s="119">
        <f>K129</f>
        <v>0</v>
      </c>
      <c r="M99" s="116"/>
    </row>
    <row r="100" spans="1:65" s="2" customForma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65" s="2" customForma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65" s="2" customFormat="1" ht="15.75">
      <c r="A102" s="26"/>
      <c r="B102" s="27"/>
      <c r="C102" s="115" t="s">
        <v>107</v>
      </c>
      <c r="D102" s="26"/>
      <c r="E102" s="26"/>
      <c r="F102" s="26"/>
      <c r="G102" s="26"/>
      <c r="H102" s="26"/>
      <c r="I102" s="26"/>
      <c r="J102" s="26"/>
      <c r="K102" s="124">
        <f>ROUND(K103 + K104 + K105,2)</f>
        <v>0</v>
      </c>
      <c r="L102" s="26"/>
      <c r="M102" s="36"/>
      <c r="O102" s="125" t="s">
        <v>34</v>
      </c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65" s="2" customFormat="1" ht="40.5" customHeight="1">
      <c r="A103" s="26"/>
      <c r="B103" s="126"/>
      <c r="C103" s="127"/>
      <c r="D103" s="251" t="s">
        <v>150</v>
      </c>
      <c r="E103" s="251"/>
      <c r="F103" s="251"/>
      <c r="G103" s="127"/>
      <c r="H103" s="127"/>
      <c r="I103" s="127"/>
      <c r="J103" s="127"/>
      <c r="K103" s="128"/>
      <c r="L103" s="127"/>
      <c r="M103" s="129"/>
      <c r="N103" s="130"/>
      <c r="O103" s="131" t="s">
        <v>35</v>
      </c>
      <c r="P103" s="130"/>
      <c r="Q103" s="130"/>
      <c r="R103" s="130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2" t="s">
        <v>109</v>
      </c>
      <c r="AZ103" s="130"/>
      <c r="BA103" s="130"/>
      <c r="BB103" s="130"/>
      <c r="BC103" s="130"/>
      <c r="BD103" s="130"/>
      <c r="BE103" s="133">
        <f>IF(O103="základní",K103,0)</f>
        <v>0</v>
      </c>
      <c r="BF103" s="133">
        <f>IF(O103="snížená",K103,0)</f>
        <v>0</v>
      </c>
      <c r="BG103" s="133">
        <f>IF(O103="zákl. přenesená",K103,0)</f>
        <v>0</v>
      </c>
      <c r="BH103" s="133">
        <f>IF(O103="sníž. přenesená",K103,0)</f>
        <v>0</v>
      </c>
      <c r="BI103" s="133">
        <f>IF(O103="nulová",K103,0)</f>
        <v>0</v>
      </c>
      <c r="BJ103" s="132" t="s">
        <v>9</v>
      </c>
      <c r="BK103" s="130"/>
      <c r="BL103" s="130"/>
      <c r="BM103" s="130"/>
    </row>
    <row r="104" spans="1:65" s="2" customFormat="1" ht="36.75" customHeight="1">
      <c r="A104" s="26"/>
      <c r="B104" s="126"/>
      <c r="C104" s="127"/>
      <c r="D104" s="251" t="s">
        <v>110</v>
      </c>
      <c r="E104" s="251"/>
      <c r="F104" s="251"/>
      <c r="G104" s="127"/>
      <c r="H104" s="127"/>
      <c r="I104" s="127"/>
      <c r="J104" s="127"/>
      <c r="K104" s="128"/>
      <c r="L104" s="127"/>
      <c r="M104" s="129"/>
      <c r="N104" s="130"/>
      <c r="O104" s="131" t="s">
        <v>35</v>
      </c>
      <c r="P104" s="130"/>
      <c r="Q104" s="130"/>
      <c r="R104" s="130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2" t="s">
        <v>109</v>
      </c>
      <c r="AZ104" s="130"/>
      <c r="BA104" s="130"/>
      <c r="BB104" s="130"/>
      <c r="BC104" s="130"/>
      <c r="BD104" s="130"/>
      <c r="BE104" s="133">
        <f>IF(O104="základní",K104,0)</f>
        <v>0</v>
      </c>
      <c r="BF104" s="133">
        <f>IF(O104="snížená",K104,0)</f>
        <v>0</v>
      </c>
      <c r="BG104" s="133">
        <f>IF(O104="zákl. přenesená",K104,0)</f>
        <v>0</v>
      </c>
      <c r="BH104" s="133">
        <f>IF(O104="sníž. přenesená",K104,0)</f>
        <v>0</v>
      </c>
      <c r="BI104" s="133">
        <f>IF(O104="nulová",K104,0)</f>
        <v>0</v>
      </c>
      <c r="BJ104" s="132" t="s">
        <v>9</v>
      </c>
      <c r="BK104" s="130"/>
      <c r="BL104" s="130"/>
      <c r="BM104" s="130"/>
    </row>
    <row r="105" spans="1:65" s="2" customFormat="1" ht="12.75">
      <c r="A105" s="26"/>
      <c r="B105" s="126"/>
      <c r="C105" s="127"/>
      <c r="D105" s="251" t="s">
        <v>111</v>
      </c>
      <c r="E105" s="251"/>
      <c r="F105" s="251"/>
      <c r="G105" s="127"/>
      <c r="H105" s="127"/>
      <c r="I105" s="127"/>
      <c r="J105" s="127"/>
      <c r="K105" s="128"/>
      <c r="L105" s="127"/>
      <c r="M105" s="129"/>
      <c r="N105" s="130"/>
      <c r="O105" s="131" t="s">
        <v>35</v>
      </c>
      <c r="P105" s="130"/>
      <c r="Q105" s="130"/>
      <c r="R105" s="130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2" t="s">
        <v>109</v>
      </c>
      <c r="AZ105" s="130"/>
      <c r="BA105" s="130"/>
      <c r="BB105" s="130"/>
      <c r="BC105" s="130"/>
      <c r="BD105" s="130"/>
      <c r="BE105" s="133">
        <f>IF(O105="základní",K105,0)</f>
        <v>0</v>
      </c>
      <c r="BF105" s="133">
        <f>IF(O105="snížená",K105,0)</f>
        <v>0</v>
      </c>
      <c r="BG105" s="133">
        <f>IF(O105="zákl. přenesená",K105,0)</f>
        <v>0</v>
      </c>
      <c r="BH105" s="133">
        <f>IF(O105="sníž. přenesená",K105,0)</f>
        <v>0</v>
      </c>
      <c r="BI105" s="133">
        <f>IF(O105="nulová",K105,0)</f>
        <v>0</v>
      </c>
      <c r="BJ105" s="132" t="s">
        <v>9</v>
      </c>
      <c r="BK105" s="130"/>
      <c r="BL105" s="130"/>
      <c r="BM105" s="130"/>
    </row>
    <row r="106" spans="1:65" s="2" customFormat="1" ht="63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65" s="2" customFormat="1" ht="18" customHeight="1">
      <c r="A107" s="26"/>
      <c r="B107" s="27"/>
      <c r="C107" s="134" t="s">
        <v>112</v>
      </c>
      <c r="D107" s="105"/>
      <c r="E107" s="105"/>
      <c r="F107" s="105"/>
      <c r="G107" s="105"/>
      <c r="H107" s="105"/>
      <c r="I107" s="105"/>
      <c r="J107" s="105"/>
      <c r="K107" s="135">
        <f>ROUND(K98+K102,2)</f>
        <v>0</v>
      </c>
      <c r="L107" s="105"/>
      <c r="M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65" s="2" customFormat="1">
      <c r="A108" s="26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65" s="2" customFormat="1" ht="6.95" customHeight="1">
      <c r="A112" s="26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5" customHeight="1">
      <c r="A113" s="26"/>
      <c r="B113" s="27"/>
      <c r="C113" s="18" t="s">
        <v>113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15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6.5" customHeight="1">
      <c r="A116" s="26"/>
      <c r="B116" s="27"/>
      <c r="C116" s="26"/>
      <c r="D116" s="26"/>
      <c r="E116" s="252" t="str">
        <f>E7</f>
        <v>PARK JAHODNICE - REVITALIZACE IZOLAČNÍ ZELENĚ</v>
      </c>
      <c r="F116" s="253"/>
      <c r="G116" s="253"/>
      <c r="H116" s="253"/>
      <c r="I116" s="26"/>
      <c r="J116" s="26"/>
      <c r="K116" s="26"/>
      <c r="L116" s="26"/>
      <c r="M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1" customFormat="1" ht="12" customHeight="1">
      <c r="B117" s="17"/>
      <c r="C117" s="23" t="s">
        <v>91</v>
      </c>
      <c r="M117" s="17"/>
    </row>
    <row r="118" spans="1:63" s="2" customFormat="1" ht="16.5" customHeight="1">
      <c r="A118" s="26"/>
      <c r="B118" s="27"/>
      <c r="C118" s="26"/>
      <c r="D118" s="26"/>
      <c r="E118" s="252" t="s">
        <v>92</v>
      </c>
      <c r="F118" s="254"/>
      <c r="G118" s="254"/>
      <c r="H118" s="254"/>
      <c r="I118" s="26"/>
      <c r="J118" s="26"/>
      <c r="K118" s="26"/>
      <c r="L118" s="26"/>
      <c r="M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93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>
      <c r="A120" s="26"/>
      <c r="B120" s="27"/>
      <c r="C120" s="26"/>
      <c r="D120" s="26"/>
      <c r="E120" s="242" t="str">
        <f>E11</f>
        <v>2 - Zemní a montážní práce</v>
      </c>
      <c r="F120" s="254"/>
      <c r="G120" s="254"/>
      <c r="H120" s="254"/>
      <c r="I120" s="26"/>
      <c r="J120" s="26"/>
      <c r="K120" s="26"/>
      <c r="L120" s="26"/>
      <c r="M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19</v>
      </c>
      <c r="D122" s="26"/>
      <c r="E122" s="26"/>
      <c r="F122" s="21" t="str">
        <f>F14</f>
        <v xml:space="preserve"> </v>
      </c>
      <c r="G122" s="26"/>
      <c r="H122" s="26"/>
      <c r="I122" s="23" t="s">
        <v>21</v>
      </c>
      <c r="J122" s="49" t="str">
        <f>IF(J14="","",J14)</f>
        <v/>
      </c>
      <c r="K122" s="26"/>
      <c r="L122" s="26"/>
      <c r="M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25.7" customHeight="1">
      <c r="A124" s="26"/>
      <c r="B124" s="27"/>
      <c r="C124" s="23" t="s">
        <v>22</v>
      </c>
      <c r="D124" s="26"/>
      <c r="E124" s="26"/>
      <c r="F124" s="21" t="str">
        <f>E17</f>
        <v>Městská část Praha 14</v>
      </c>
      <c r="G124" s="26"/>
      <c r="H124" s="26"/>
      <c r="I124" s="23" t="s">
        <v>27</v>
      </c>
      <c r="J124" s="24">
        <f>E23</f>
        <v>0</v>
      </c>
      <c r="K124" s="26"/>
      <c r="L124" s="26"/>
      <c r="M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>
      <c r="A125" s="26"/>
      <c r="B125" s="27"/>
      <c r="C125" s="23" t="s">
        <v>26</v>
      </c>
      <c r="D125" s="26"/>
      <c r="E125" s="26"/>
      <c r="F125" s="21" t="str">
        <f>IF(E20="","",E20)</f>
        <v xml:space="preserve"> </v>
      </c>
      <c r="G125" s="26"/>
      <c r="H125" s="26"/>
      <c r="I125" s="23" t="s">
        <v>28</v>
      </c>
      <c r="J125" s="24"/>
      <c r="K125" s="26"/>
      <c r="L125" s="26"/>
      <c r="M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36"/>
      <c r="B127" s="137"/>
      <c r="C127" s="138" t="s">
        <v>114</v>
      </c>
      <c r="D127" s="139" t="s">
        <v>55</v>
      </c>
      <c r="E127" s="139" t="s">
        <v>51</v>
      </c>
      <c r="F127" s="139" t="s">
        <v>52</v>
      </c>
      <c r="G127" s="139" t="s">
        <v>115</v>
      </c>
      <c r="H127" s="139" t="s">
        <v>116</v>
      </c>
      <c r="I127" s="139" t="s">
        <v>117</v>
      </c>
      <c r="J127" s="139" t="s">
        <v>118</v>
      </c>
      <c r="K127" s="140" t="s">
        <v>102</v>
      </c>
      <c r="L127" s="141" t="s">
        <v>119</v>
      </c>
      <c r="M127" s="142"/>
      <c r="N127" s="56" t="s">
        <v>1</v>
      </c>
      <c r="O127" s="57" t="s">
        <v>34</v>
      </c>
      <c r="P127" s="57" t="s">
        <v>120</v>
      </c>
      <c r="Q127" s="57" t="s">
        <v>121</v>
      </c>
      <c r="R127" s="57" t="s">
        <v>122</v>
      </c>
      <c r="S127" s="57" t="s">
        <v>123</v>
      </c>
      <c r="T127" s="57" t="s">
        <v>124</v>
      </c>
      <c r="U127" s="57" t="s">
        <v>125</v>
      </c>
      <c r="V127" s="57" t="s">
        <v>126</v>
      </c>
      <c r="W127" s="57" t="s">
        <v>127</v>
      </c>
      <c r="X127" s="58" t="s">
        <v>128</v>
      </c>
      <c r="Y127" s="136"/>
      <c r="Z127" s="136"/>
      <c r="AA127" s="136"/>
      <c r="AB127" s="136"/>
      <c r="AC127" s="136"/>
      <c r="AD127" s="136"/>
      <c r="AE127" s="136"/>
    </row>
    <row r="128" spans="1:63" s="2" customFormat="1" ht="22.9" customHeight="1">
      <c r="A128" s="26"/>
      <c r="B128" s="27"/>
      <c r="C128" s="63" t="s">
        <v>129</v>
      </c>
      <c r="D128" s="26"/>
      <c r="E128" s="26"/>
      <c r="F128" s="26"/>
      <c r="G128" s="26"/>
      <c r="H128" s="26"/>
      <c r="I128" s="26"/>
      <c r="J128" s="26"/>
      <c r="K128" s="143">
        <f>BK128</f>
        <v>0</v>
      </c>
      <c r="L128" s="26"/>
      <c r="M128" s="27"/>
      <c r="N128" s="59"/>
      <c r="O128" s="50"/>
      <c r="P128" s="60"/>
      <c r="Q128" s="144">
        <f>Q129</f>
        <v>0</v>
      </c>
      <c r="R128" s="144">
        <f>R129</f>
        <v>0</v>
      </c>
      <c r="S128" s="60"/>
      <c r="T128" s="145">
        <f>T129</f>
        <v>346.93</v>
      </c>
      <c r="U128" s="60"/>
      <c r="V128" s="145">
        <f>V129</f>
        <v>14.995008000000002</v>
      </c>
      <c r="W128" s="60"/>
      <c r="X128" s="146">
        <f>X129</f>
        <v>0</v>
      </c>
      <c r="Y128" s="26"/>
      <c r="Z128" s="26"/>
      <c r="AA128" s="26"/>
      <c r="AB128" s="26"/>
      <c r="AC128" s="26"/>
      <c r="AD128" s="26"/>
      <c r="AE128" s="26"/>
      <c r="AT128" s="14" t="s">
        <v>71</v>
      </c>
      <c r="AU128" s="14" t="s">
        <v>104</v>
      </c>
      <c r="BK128" s="147">
        <f>BK129</f>
        <v>0</v>
      </c>
    </row>
    <row r="129" spans="1:65" s="12" customFormat="1" ht="25.9" customHeight="1">
      <c r="B129" s="148"/>
      <c r="D129" s="149" t="s">
        <v>71</v>
      </c>
      <c r="E129" s="150" t="s">
        <v>151</v>
      </c>
      <c r="F129" s="150" t="s">
        <v>152</v>
      </c>
      <c r="K129" s="151">
        <f>BK129</f>
        <v>0</v>
      </c>
      <c r="M129" s="148"/>
      <c r="N129" s="152"/>
      <c r="O129" s="153"/>
      <c r="P129" s="153"/>
      <c r="Q129" s="154">
        <f>SUM(Q130:Q145)</f>
        <v>0</v>
      </c>
      <c r="R129" s="154">
        <f>SUM(R130:R145)</f>
        <v>0</v>
      </c>
      <c r="S129" s="153"/>
      <c r="T129" s="155">
        <f>SUM(T130:T145)</f>
        <v>346.93</v>
      </c>
      <c r="U129" s="153"/>
      <c r="V129" s="155">
        <f>SUM(V130:V145)</f>
        <v>14.995008000000002</v>
      </c>
      <c r="W129" s="153"/>
      <c r="X129" s="156">
        <f>SUM(X130:X145)</f>
        <v>0</v>
      </c>
      <c r="AR129" s="149" t="s">
        <v>87</v>
      </c>
      <c r="AT129" s="157" t="s">
        <v>71</v>
      </c>
      <c r="AU129" s="157" t="s">
        <v>72</v>
      </c>
      <c r="AY129" s="149" t="s">
        <v>132</v>
      </c>
      <c r="BK129" s="158">
        <f>SUM(BK130:BK145)</f>
        <v>0</v>
      </c>
    </row>
    <row r="130" spans="1:65" s="2" customFormat="1" ht="16.5" customHeight="1">
      <c r="A130" s="26"/>
      <c r="B130" s="126"/>
      <c r="C130" s="197" t="s">
        <v>153</v>
      </c>
      <c r="D130" s="197" t="s">
        <v>136</v>
      </c>
      <c r="E130" s="198" t="s">
        <v>154</v>
      </c>
      <c r="F130" s="199" t="s">
        <v>155</v>
      </c>
      <c r="G130" s="200" t="s">
        <v>156</v>
      </c>
      <c r="H130" s="201">
        <v>14.992000000000001</v>
      </c>
      <c r="I130" s="202">
        <v>0</v>
      </c>
      <c r="J130" s="202">
        <v>0</v>
      </c>
      <c r="K130" s="202">
        <f t="shared" ref="K130:K145" si="0">ROUND(P130*H130,0)</f>
        <v>0</v>
      </c>
      <c r="L130" s="167"/>
      <c r="M130" s="27"/>
      <c r="N130" s="168" t="s">
        <v>1</v>
      </c>
      <c r="O130" s="169" t="s">
        <v>35</v>
      </c>
      <c r="P130" s="170">
        <f t="shared" ref="P130:P145" si="1">I130+J130</f>
        <v>0</v>
      </c>
      <c r="Q130" s="170">
        <f t="shared" ref="Q130:Q145" si="2">ROUND(I130*H130,0)</f>
        <v>0</v>
      </c>
      <c r="R130" s="170">
        <f t="shared" ref="R130:R145" si="3">ROUND(J130*H130,0)</f>
        <v>0</v>
      </c>
      <c r="S130" s="171">
        <v>0</v>
      </c>
      <c r="T130" s="171">
        <f t="shared" ref="T130:T145" si="4">S130*H130</f>
        <v>0</v>
      </c>
      <c r="U130" s="171">
        <v>0</v>
      </c>
      <c r="V130" s="171">
        <f t="shared" ref="V130:V145" si="5">U130*H130</f>
        <v>0</v>
      </c>
      <c r="W130" s="171">
        <v>0</v>
      </c>
      <c r="X130" s="172">
        <f t="shared" ref="X130:X145" si="6">W130*H130</f>
        <v>0</v>
      </c>
      <c r="Y130" s="26"/>
      <c r="Z130" s="26"/>
      <c r="AA130" s="26"/>
      <c r="AB130" s="26"/>
      <c r="AC130" s="26"/>
      <c r="AD130" s="26"/>
      <c r="AE130" s="26"/>
      <c r="AR130" s="173" t="s">
        <v>157</v>
      </c>
      <c r="AT130" s="173" t="s">
        <v>136</v>
      </c>
      <c r="AU130" s="173" t="s">
        <v>9</v>
      </c>
      <c r="AY130" s="14" t="s">
        <v>132</v>
      </c>
      <c r="BE130" s="174">
        <f t="shared" ref="BE130:BE145" si="7">IF(O130="základní",K130,0)</f>
        <v>0</v>
      </c>
      <c r="BF130" s="174">
        <f t="shared" ref="BF130:BF145" si="8">IF(O130="snížená",K130,0)</f>
        <v>0</v>
      </c>
      <c r="BG130" s="174">
        <f t="shared" ref="BG130:BG145" si="9">IF(O130="zákl. přenesená",K130,0)</f>
        <v>0</v>
      </c>
      <c r="BH130" s="174">
        <f t="shared" ref="BH130:BH145" si="10">IF(O130="sníž. přenesená",K130,0)</f>
        <v>0</v>
      </c>
      <c r="BI130" s="174">
        <f t="shared" ref="BI130:BI145" si="11">IF(O130="nulová",K130,0)</f>
        <v>0</v>
      </c>
      <c r="BJ130" s="14" t="s">
        <v>9</v>
      </c>
      <c r="BK130" s="174">
        <f t="shared" ref="BK130:BK145" si="12">ROUND(P130*H130,0)</f>
        <v>0</v>
      </c>
      <c r="BL130" s="14" t="s">
        <v>157</v>
      </c>
      <c r="BM130" s="173" t="s">
        <v>158</v>
      </c>
    </row>
    <row r="131" spans="1:65" s="2" customFormat="1" ht="16.5" customHeight="1">
      <c r="A131" s="26"/>
      <c r="B131" s="126"/>
      <c r="C131" s="197" t="s">
        <v>159</v>
      </c>
      <c r="D131" s="197" t="s">
        <v>136</v>
      </c>
      <c r="E131" s="198" t="s">
        <v>160</v>
      </c>
      <c r="F131" s="199" t="s">
        <v>161</v>
      </c>
      <c r="G131" s="200" t="s">
        <v>156</v>
      </c>
      <c r="H131" s="201">
        <v>14.992000000000001</v>
      </c>
      <c r="I131" s="202">
        <v>0</v>
      </c>
      <c r="J131" s="202">
        <v>0</v>
      </c>
      <c r="K131" s="202">
        <f t="shared" si="0"/>
        <v>0</v>
      </c>
      <c r="L131" s="167"/>
      <c r="M131" s="27"/>
      <c r="N131" s="168" t="s">
        <v>1</v>
      </c>
      <c r="O131" s="169" t="s">
        <v>35</v>
      </c>
      <c r="P131" s="170">
        <f t="shared" si="1"/>
        <v>0</v>
      </c>
      <c r="Q131" s="170">
        <f t="shared" si="2"/>
        <v>0</v>
      </c>
      <c r="R131" s="170">
        <f t="shared" si="3"/>
        <v>0</v>
      </c>
      <c r="S131" s="171">
        <v>0</v>
      </c>
      <c r="T131" s="171">
        <f t="shared" si="4"/>
        <v>0</v>
      </c>
      <c r="U131" s="171">
        <v>0</v>
      </c>
      <c r="V131" s="171">
        <f t="shared" si="5"/>
        <v>0</v>
      </c>
      <c r="W131" s="171">
        <v>0</v>
      </c>
      <c r="X131" s="172">
        <f t="shared" si="6"/>
        <v>0</v>
      </c>
      <c r="Y131" s="26"/>
      <c r="Z131" s="26"/>
      <c r="AA131" s="26"/>
      <c r="AB131" s="26"/>
      <c r="AC131" s="26"/>
      <c r="AD131" s="26"/>
      <c r="AE131" s="26"/>
      <c r="AR131" s="173" t="s">
        <v>157</v>
      </c>
      <c r="AT131" s="173" t="s">
        <v>136</v>
      </c>
      <c r="AU131" s="173" t="s">
        <v>9</v>
      </c>
      <c r="AY131" s="14" t="s">
        <v>132</v>
      </c>
      <c r="BE131" s="174">
        <f t="shared" si="7"/>
        <v>0</v>
      </c>
      <c r="BF131" s="174">
        <f t="shared" si="8"/>
        <v>0</v>
      </c>
      <c r="BG131" s="174">
        <f t="shared" si="9"/>
        <v>0</v>
      </c>
      <c r="BH131" s="174">
        <f t="shared" si="10"/>
        <v>0</v>
      </c>
      <c r="BI131" s="174">
        <f t="shared" si="11"/>
        <v>0</v>
      </c>
      <c r="BJ131" s="14" t="s">
        <v>9</v>
      </c>
      <c r="BK131" s="174">
        <f t="shared" si="12"/>
        <v>0</v>
      </c>
      <c r="BL131" s="14" t="s">
        <v>157</v>
      </c>
      <c r="BM131" s="173" t="s">
        <v>162</v>
      </c>
    </row>
    <row r="132" spans="1:65" s="2" customFormat="1" ht="21.75" customHeight="1">
      <c r="A132" s="26"/>
      <c r="B132" s="126"/>
      <c r="C132" s="197" t="s">
        <v>163</v>
      </c>
      <c r="D132" s="197" t="s">
        <v>136</v>
      </c>
      <c r="E132" s="198" t="s">
        <v>164</v>
      </c>
      <c r="F132" s="199" t="s">
        <v>165</v>
      </c>
      <c r="G132" s="200" t="s">
        <v>139</v>
      </c>
      <c r="H132" s="201">
        <v>642</v>
      </c>
      <c r="I132" s="202">
        <v>0</v>
      </c>
      <c r="J132" s="202">
        <v>0</v>
      </c>
      <c r="K132" s="202">
        <f t="shared" si="0"/>
        <v>0</v>
      </c>
      <c r="L132" s="167"/>
      <c r="M132" s="27"/>
      <c r="N132" s="168" t="s">
        <v>1</v>
      </c>
      <c r="O132" s="169" t="s">
        <v>35</v>
      </c>
      <c r="P132" s="170">
        <f t="shared" si="1"/>
        <v>0</v>
      </c>
      <c r="Q132" s="170">
        <f t="shared" si="2"/>
        <v>0</v>
      </c>
      <c r="R132" s="170">
        <f t="shared" si="3"/>
        <v>0</v>
      </c>
      <c r="S132" s="171">
        <v>0.17899999999999999</v>
      </c>
      <c r="T132" s="171">
        <f t="shared" si="4"/>
        <v>114.91799999999999</v>
      </c>
      <c r="U132" s="171">
        <v>0</v>
      </c>
      <c r="V132" s="171">
        <f t="shared" si="5"/>
        <v>0</v>
      </c>
      <c r="W132" s="171">
        <v>0</v>
      </c>
      <c r="X132" s="172">
        <f t="shared" si="6"/>
        <v>0</v>
      </c>
      <c r="Y132" s="26"/>
      <c r="Z132" s="26"/>
      <c r="AA132" s="26"/>
      <c r="AB132" s="26"/>
      <c r="AC132" s="26"/>
      <c r="AD132" s="26"/>
      <c r="AE132" s="26"/>
      <c r="AR132" s="173" t="s">
        <v>157</v>
      </c>
      <c r="AT132" s="173" t="s">
        <v>136</v>
      </c>
      <c r="AU132" s="173" t="s">
        <v>9</v>
      </c>
      <c r="AY132" s="14" t="s">
        <v>132</v>
      </c>
      <c r="BE132" s="174">
        <f t="shared" si="7"/>
        <v>0</v>
      </c>
      <c r="BF132" s="174">
        <f t="shared" si="8"/>
        <v>0</v>
      </c>
      <c r="BG132" s="174">
        <f t="shared" si="9"/>
        <v>0</v>
      </c>
      <c r="BH132" s="174">
        <f t="shared" si="10"/>
        <v>0</v>
      </c>
      <c r="BI132" s="174">
        <f t="shared" si="11"/>
        <v>0</v>
      </c>
      <c r="BJ132" s="14" t="s">
        <v>9</v>
      </c>
      <c r="BK132" s="174">
        <f t="shared" si="12"/>
        <v>0</v>
      </c>
      <c r="BL132" s="14" t="s">
        <v>157</v>
      </c>
      <c r="BM132" s="173" t="s">
        <v>166</v>
      </c>
    </row>
    <row r="133" spans="1:65" s="2" customFormat="1" ht="21.75" customHeight="1">
      <c r="A133" s="26"/>
      <c r="B133" s="126"/>
      <c r="C133" s="197" t="s">
        <v>167</v>
      </c>
      <c r="D133" s="197" t="s">
        <v>136</v>
      </c>
      <c r="E133" s="198" t="s">
        <v>168</v>
      </c>
      <c r="F133" s="199" t="s">
        <v>169</v>
      </c>
      <c r="G133" s="200" t="s">
        <v>139</v>
      </c>
      <c r="H133" s="201">
        <v>18</v>
      </c>
      <c r="I133" s="202">
        <v>0</v>
      </c>
      <c r="J133" s="202">
        <v>0</v>
      </c>
      <c r="K133" s="202">
        <f t="shared" si="0"/>
        <v>0</v>
      </c>
      <c r="L133" s="167"/>
      <c r="M133" s="27"/>
      <c r="N133" s="168" t="s">
        <v>1</v>
      </c>
      <c r="O133" s="169" t="s">
        <v>35</v>
      </c>
      <c r="P133" s="170">
        <f t="shared" si="1"/>
        <v>0</v>
      </c>
      <c r="Q133" s="170">
        <f t="shared" si="2"/>
        <v>0</v>
      </c>
      <c r="R133" s="170">
        <f t="shared" si="3"/>
        <v>0</v>
      </c>
      <c r="S133" s="171">
        <v>0.38400000000000001</v>
      </c>
      <c r="T133" s="171">
        <f t="shared" si="4"/>
        <v>6.9119999999999999</v>
      </c>
      <c r="U133" s="171">
        <v>0</v>
      </c>
      <c r="V133" s="171">
        <f t="shared" si="5"/>
        <v>0</v>
      </c>
      <c r="W133" s="171">
        <v>0</v>
      </c>
      <c r="X133" s="172">
        <f t="shared" si="6"/>
        <v>0</v>
      </c>
      <c r="Y133" s="26"/>
      <c r="Z133" s="26"/>
      <c r="AA133" s="26"/>
      <c r="AB133" s="26"/>
      <c r="AC133" s="26"/>
      <c r="AD133" s="26"/>
      <c r="AE133" s="26"/>
      <c r="AR133" s="173" t="s">
        <v>157</v>
      </c>
      <c r="AT133" s="173" t="s">
        <v>136</v>
      </c>
      <c r="AU133" s="173" t="s">
        <v>9</v>
      </c>
      <c r="AY133" s="14" t="s">
        <v>132</v>
      </c>
      <c r="BE133" s="174">
        <f t="shared" si="7"/>
        <v>0</v>
      </c>
      <c r="BF133" s="174">
        <f t="shared" si="8"/>
        <v>0</v>
      </c>
      <c r="BG133" s="174">
        <f t="shared" si="9"/>
        <v>0</v>
      </c>
      <c r="BH133" s="174">
        <f t="shared" si="10"/>
        <v>0</v>
      </c>
      <c r="BI133" s="174">
        <f t="shared" si="11"/>
        <v>0</v>
      </c>
      <c r="BJ133" s="14" t="s">
        <v>9</v>
      </c>
      <c r="BK133" s="174">
        <f t="shared" si="12"/>
        <v>0</v>
      </c>
      <c r="BL133" s="14" t="s">
        <v>157</v>
      </c>
      <c r="BM133" s="173" t="s">
        <v>170</v>
      </c>
    </row>
    <row r="134" spans="1:65" s="2" customFormat="1" ht="21.75" customHeight="1">
      <c r="A134" s="26"/>
      <c r="B134" s="126"/>
      <c r="C134" s="197" t="s">
        <v>171</v>
      </c>
      <c r="D134" s="197" t="s">
        <v>136</v>
      </c>
      <c r="E134" s="198" t="s">
        <v>172</v>
      </c>
      <c r="F134" s="199" t="s">
        <v>173</v>
      </c>
      <c r="G134" s="200" t="s">
        <v>139</v>
      </c>
      <c r="H134" s="201">
        <v>710</v>
      </c>
      <c r="I134" s="202">
        <v>0</v>
      </c>
      <c r="J134" s="202">
        <v>0</v>
      </c>
      <c r="K134" s="202">
        <f t="shared" si="0"/>
        <v>0</v>
      </c>
      <c r="L134" s="167"/>
      <c r="M134" s="27"/>
      <c r="N134" s="168" t="s">
        <v>1</v>
      </c>
      <c r="O134" s="169" t="s">
        <v>35</v>
      </c>
      <c r="P134" s="170">
        <f t="shared" si="1"/>
        <v>0</v>
      </c>
      <c r="Q134" s="170">
        <f t="shared" si="2"/>
        <v>0</v>
      </c>
      <c r="R134" s="170">
        <f t="shared" si="3"/>
        <v>0</v>
      </c>
      <c r="S134" s="171">
        <v>7.4999999999999997E-2</v>
      </c>
      <c r="T134" s="171">
        <f t="shared" si="4"/>
        <v>53.25</v>
      </c>
      <c r="U134" s="171">
        <v>0</v>
      </c>
      <c r="V134" s="171">
        <f t="shared" si="5"/>
        <v>0</v>
      </c>
      <c r="W134" s="171">
        <v>0</v>
      </c>
      <c r="X134" s="172">
        <f t="shared" si="6"/>
        <v>0</v>
      </c>
      <c r="Y134" s="26"/>
      <c r="Z134" s="26"/>
      <c r="AA134" s="26"/>
      <c r="AB134" s="26"/>
      <c r="AC134" s="26"/>
      <c r="AD134" s="26"/>
      <c r="AE134" s="26"/>
      <c r="AR134" s="173" t="s">
        <v>157</v>
      </c>
      <c r="AT134" s="173" t="s">
        <v>136</v>
      </c>
      <c r="AU134" s="173" t="s">
        <v>9</v>
      </c>
      <c r="AY134" s="14" t="s">
        <v>132</v>
      </c>
      <c r="BE134" s="174">
        <f t="shared" si="7"/>
        <v>0</v>
      </c>
      <c r="BF134" s="174">
        <f t="shared" si="8"/>
        <v>0</v>
      </c>
      <c r="BG134" s="174">
        <f t="shared" si="9"/>
        <v>0</v>
      </c>
      <c r="BH134" s="174">
        <f t="shared" si="10"/>
        <v>0</v>
      </c>
      <c r="BI134" s="174">
        <f t="shared" si="11"/>
        <v>0</v>
      </c>
      <c r="BJ134" s="14" t="s">
        <v>9</v>
      </c>
      <c r="BK134" s="174">
        <f t="shared" si="12"/>
        <v>0</v>
      </c>
      <c r="BL134" s="14" t="s">
        <v>157</v>
      </c>
      <c r="BM134" s="173" t="s">
        <v>174</v>
      </c>
    </row>
    <row r="135" spans="1:65" s="2" customFormat="1" ht="21.75" customHeight="1">
      <c r="A135" s="26"/>
      <c r="B135" s="126"/>
      <c r="C135" s="197" t="s">
        <v>175</v>
      </c>
      <c r="D135" s="197" t="s">
        <v>136</v>
      </c>
      <c r="E135" s="198" t="s">
        <v>176</v>
      </c>
      <c r="F135" s="199" t="s">
        <v>177</v>
      </c>
      <c r="G135" s="200" t="s">
        <v>139</v>
      </c>
      <c r="H135" s="201">
        <v>65</v>
      </c>
      <c r="I135" s="202">
        <v>0</v>
      </c>
      <c r="J135" s="202">
        <v>0</v>
      </c>
      <c r="K135" s="202">
        <f t="shared" si="0"/>
        <v>0</v>
      </c>
      <c r="L135" s="167"/>
      <c r="M135" s="27"/>
      <c r="N135" s="168" t="s">
        <v>1</v>
      </c>
      <c r="O135" s="169" t="s">
        <v>35</v>
      </c>
      <c r="P135" s="170">
        <f t="shared" si="1"/>
        <v>0</v>
      </c>
      <c r="Q135" s="170">
        <f t="shared" si="2"/>
        <v>0</v>
      </c>
      <c r="R135" s="170">
        <f t="shared" si="3"/>
        <v>0</v>
      </c>
      <c r="S135" s="171">
        <v>0.224</v>
      </c>
      <c r="T135" s="171">
        <f t="shared" si="4"/>
        <v>14.56</v>
      </c>
      <c r="U135" s="171">
        <v>0.22563</v>
      </c>
      <c r="V135" s="171">
        <f t="shared" si="5"/>
        <v>14.66595</v>
      </c>
      <c r="W135" s="171">
        <v>0</v>
      </c>
      <c r="X135" s="172">
        <f t="shared" si="6"/>
        <v>0</v>
      </c>
      <c r="Y135" s="26"/>
      <c r="Z135" s="26"/>
      <c r="AA135" s="26"/>
      <c r="AB135" s="26"/>
      <c r="AC135" s="26"/>
      <c r="AD135" s="26"/>
      <c r="AE135" s="26"/>
      <c r="AR135" s="173" t="s">
        <v>157</v>
      </c>
      <c r="AT135" s="173" t="s">
        <v>136</v>
      </c>
      <c r="AU135" s="173" t="s">
        <v>9</v>
      </c>
      <c r="AY135" s="14" t="s">
        <v>132</v>
      </c>
      <c r="BE135" s="174">
        <f t="shared" si="7"/>
        <v>0</v>
      </c>
      <c r="BF135" s="174">
        <f t="shared" si="8"/>
        <v>0</v>
      </c>
      <c r="BG135" s="174">
        <f t="shared" si="9"/>
        <v>0</v>
      </c>
      <c r="BH135" s="174">
        <f t="shared" si="10"/>
        <v>0</v>
      </c>
      <c r="BI135" s="174">
        <f t="shared" si="11"/>
        <v>0</v>
      </c>
      <c r="BJ135" s="14" t="s">
        <v>9</v>
      </c>
      <c r="BK135" s="174">
        <f t="shared" si="12"/>
        <v>0</v>
      </c>
      <c r="BL135" s="14" t="s">
        <v>157</v>
      </c>
      <c r="BM135" s="173" t="s">
        <v>178</v>
      </c>
    </row>
    <row r="136" spans="1:65" s="2" customFormat="1" ht="21.75" customHeight="1">
      <c r="A136" s="26"/>
      <c r="B136" s="126"/>
      <c r="C136" s="203" t="s">
        <v>179</v>
      </c>
      <c r="D136" s="203" t="s">
        <v>142</v>
      </c>
      <c r="E136" s="204" t="s">
        <v>180</v>
      </c>
      <c r="F136" s="205" t="s">
        <v>181</v>
      </c>
      <c r="G136" s="206" t="s">
        <v>139</v>
      </c>
      <c r="H136" s="207">
        <v>720</v>
      </c>
      <c r="I136" s="208">
        <v>0</v>
      </c>
      <c r="J136" s="209"/>
      <c r="K136" s="208">
        <f t="shared" si="0"/>
        <v>0</v>
      </c>
      <c r="L136" s="181"/>
      <c r="M136" s="182"/>
      <c r="N136" s="188" t="s">
        <v>1</v>
      </c>
      <c r="O136" s="169" t="s">
        <v>35</v>
      </c>
      <c r="P136" s="170">
        <f t="shared" si="1"/>
        <v>0</v>
      </c>
      <c r="Q136" s="170">
        <f t="shared" si="2"/>
        <v>0</v>
      </c>
      <c r="R136" s="170">
        <f t="shared" si="3"/>
        <v>0</v>
      </c>
      <c r="S136" s="171">
        <v>0</v>
      </c>
      <c r="T136" s="171">
        <f t="shared" si="4"/>
        <v>0</v>
      </c>
      <c r="U136" s="171">
        <v>2.5999999999999998E-4</v>
      </c>
      <c r="V136" s="171">
        <f t="shared" si="5"/>
        <v>0.18719999999999998</v>
      </c>
      <c r="W136" s="171">
        <v>0</v>
      </c>
      <c r="X136" s="172">
        <f t="shared" si="6"/>
        <v>0</v>
      </c>
      <c r="Y136" s="26"/>
      <c r="Z136" s="26"/>
      <c r="AA136" s="26"/>
      <c r="AB136" s="26"/>
      <c r="AC136" s="26"/>
      <c r="AD136" s="26"/>
      <c r="AE136" s="26"/>
      <c r="AR136" s="173" t="s">
        <v>182</v>
      </c>
      <c r="AT136" s="173" t="s">
        <v>142</v>
      </c>
      <c r="AU136" s="173" t="s">
        <v>9</v>
      </c>
      <c r="AY136" s="14" t="s">
        <v>132</v>
      </c>
      <c r="BE136" s="174">
        <f t="shared" si="7"/>
        <v>0</v>
      </c>
      <c r="BF136" s="174">
        <f t="shared" si="8"/>
        <v>0</v>
      </c>
      <c r="BG136" s="174">
        <f t="shared" si="9"/>
        <v>0</v>
      </c>
      <c r="BH136" s="174">
        <f t="shared" si="10"/>
        <v>0</v>
      </c>
      <c r="BI136" s="174">
        <f t="shared" si="11"/>
        <v>0</v>
      </c>
      <c r="BJ136" s="14" t="s">
        <v>9</v>
      </c>
      <c r="BK136" s="174">
        <f t="shared" si="12"/>
        <v>0</v>
      </c>
      <c r="BL136" s="14" t="s">
        <v>182</v>
      </c>
      <c r="BM136" s="173" t="s">
        <v>183</v>
      </c>
    </row>
    <row r="137" spans="1:65" s="2" customFormat="1" ht="21.75" customHeight="1">
      <c r="A137" s="26"/>
      <c r="B137" s="126"/>
      <c r="C137" s="203" t="s">
        <v>184</v>
      </c>
      <c r="D137" s="203" t="s">
        <v>142</v>
      </c>
      <c r="E137" s="204" t="s">
        <v>185</v>
      </c>
      <c r="F137" s="205" t="s">
        <v>186</v>
      </c>
      <c r="G137" s="206" t="s">
        <v>139</v>
      </c>
      <c r="H137" s="207">
        <v>65</v>
      </c>
      <c r="I137" s="208">
        <v>0</v>
      </c>
      <c r="J137" s="209"/>
      <c r="K137" s="208">
        <f t="shared" si="0"/>
        <v>0</v>
      </c>
      <c r="L137" s="181"/>
      <c r="M137" s="182"/>
      <c r="N137" s="188" t="s">
        <v>1</v>
      </c>
      <c r="O137" s="169" t="s">
        <v>35</v>
      </c>
      <c r="P137" s="170">
        <f t="shared" si="1"/>
        <v>0</v>
      </c>
      <c r="Q137" s="170">
        <f t="shared" si="2"/>
        <v>0</v>
      </c>
      <c r="R137" s="170">
        <f t="shared" si="3"/>
        <v>0</v>
      </c>
      <c r="S137" s="171">
        <v>0</v>
      </c>
      <c r="T137" s="171">
        <f t="shared" si="4"/>
        <v>0</v>
      </c>
      <c r="U137" s="171">
        <v>6.8999999999999997E-4</v>
      </c>
      <c r="V137" s="171">
        <f t="shared" si="5"/>
        <v>4.4850000000000001E-2</v>
      </c>
      <c r="W137" s="171">
        <v>0</v>
      </c>
      <c r="X137" s="172">
        <f t="shared" si="6"/>
        <v>0</v>
      </c>
      <c r="Y137" s="26"/>
      <c r="Z137" s="26"/>
      <c r="AA137" s="26"/>
      <c r="AB137" s="26"/>
      <c r="AC137" s="26"/>
      <c r="AD137" s="26"/>
      <c r="AE137" s="26"/>
      <c r="AR137" s="173" t="s">
        <v>182</v>
      </c>
      <c r="AT137" s="173" t="s">
        <v>142</v>
      </c>
      <c r="AU137" s="173" t="s">
        <v>9</v>
      </c>
      <c r="AY137" s="14" t="s">
        <v>132</v>
      </c>
      <c r="BE137" s="174">
        <f t="shared" si="7"/>
        <v>0</v>
      </c>
      <c r="BF137" s="174">
        <f t="shared" si="8"/>
        <v>0</v>
      </c>
      <c r="BG137" s="174">
        <f t="shared" si="9"/>
        <v>0</v>
      </c>
      <c r="BH137" s="174">
        <f t="shared" si="10"/>
        <v>0</v>
      </c>
      <c r="BI137" s="174">
        <f t="shared" si="11"/>
        <v>0</v>
      </c>
      <c r="BJ137" s="14" t="s">
        <v>9</v>
      </c>
      <c r="BK137" s="174">
        <f t="shared" si="12"/>
        <v>0</v>
      </c>
      <c r="BL137" s="14" t="s">
        <v>182</v>
      </c>
      <c r="BM137" s="173" t="s">
        <v>187</v>
      </c>
    </row>
    <row r="138" spans="1:65" s="2" customFormat="1" ht="21.75" customHeight="1">
      <c r="A138" s="26"/>
      <c r="B138" s="126"/>
      <c r="C138" s="197" t="s">
        <v>188</v>
      </c>
      <c r="D138" s="197" t="s">
        <v>136</v>
      </c>
      <c r="E138" s="198" t="s">
        <v>189</v>
      </c>
      <c r="F138" s="199" t="s">
        <v>190</v>
      </c>
      <c r="G138" s="200" t="s">
        <v>139</v>
      </c>
      <c r="H138" s="201">
        <v>642</v>
      </c>
      <c r="I138" s="202">
        <v>0</v>
      </c>
      <c r="J138" s="202">
        <v>0</v>
      </c>
      <c r="K138" s="202">
        <f t="shared" si="0"/>
        <v>0</v>
      </c>
      <c r="L138" s="167"/>
      <c r="M138" s="27"/>
      <c r="N138" s="168" t="s">
        <v>1</v>
      </c>
      <c r="O138" s="169" t="s">
        <v>35</v>
      </c>
      <c r="P138" s="170">
        <f t="shared" si="1"/>
        <v>0</v>
      </c>
      <c r="Q138" s="170">
        <f t="shared" si="2"/>
        <v>0</v>
      </c>
      <c r="R138" s="170">
        <f t="shared" si="3"/>
        <v>0</v>
      </c>
      <c r="S138" s="171">
        <v>0.17699999999999999</v>
      </c>
      <c r="T138" s="171">
        <f t="shared" si="4"/>
        <v>113.634</v>
      </c>
      <c r="U138" s="171">
        <v>0</v>
      </c>
      <c r="V138" s="171">
        <f t="shared" si="5"/>
        <v>0</v>
      </c>
      <c r="W138" s="171">
        <v>0</v>
      </c>
      <c r="X138" s="172">
        <f t="shared" si="6"/>
        <v>0</v>
      </c>
      <c r="Y138" s="26"/>
      <c r="Z138" s="26"/>
      <c r="AA138" s="26"/>
      <c r="AB138" s="26"/>
      <c r="AC138" s="26"/>
      <c r="AD138" s="26"/>
      <c r="AE138" s="26"/>
      <c r="AR138" s="173" t="s">
        <v>157</v>
      </c>
      <c r="AT138" s="173" t="s">
        <v>136</v>
      </c>
      <c r="AU138" s="173" t="s">
        <v>9</v>
      </c>
      <c r="AY138" s="14" t="s">
        <v>132</v>
      </c>
      <c r="BE138" s="174">
        <f t="shared" si="7"/>
        <v>0</v>
      </c>
      <c r="BF138" s="174">
        <f t="shared" si="8"/>
        <v>0</v>
      </c>
      <c r="BG138" s="174">
        <f t="shared" si="9"/>
        <v>0</v>
      </c>
      <c r="BH138" s="174">
        <f t="shared" si="10"/>
        <v>0</v>
      </c>
      <c r="BI138" s="174">
        <f t="shared" si="11"/>
        <v>0</v>
      </c>
      <c r="BJ138" s="14" t="s">
        <v>9</v>
      </c>
      <c r="BK138" s="174">
        <f t="shared" si="12"/>
        <v>0</v>
      </c>
      <c r="BL138" s="14" t="s">
        <v>157</v>
      </c>
      <c r="BM138" s="173" t="s">
        <v>191</v>
      </c>
    </row>
    <row r="139" spans="1:65" s="2" customFormat="1" ht="21.75" customHeight="1">
      <c r="A139" s="26"/>
      <c r="B139" s="126"/>
      <c r="C139" s="197" t="s">
        <v>192</v>
      </c>
      <c r="D139" s="197" t="s">
        <v>136</v>
      </c>
      <c r="E139" s="198" t="s">
        <v>193</v>
      </c>
      <c r="F139" s="199" t="s">
        <v>194</v>
      </c>
      <c r="G139" s="200" t="s">
        <v>139</v>
      </c>
      <c r="H139" s="201">
        <v>18</v>
      </c>
      <c r="I139" s="202">
        <v>0</v>
      </c>
      <c r="J139" s="202">
        <v>0</v>
      </c>
      <c r="K139" s="202">
        <f t="shared" si="0"/>
        <v>0</v>
      </c>
      <c r="L139" s="167"/>
      <c r="M139" s="27"/>
      <c r="N139" s="168" t="s">
        <v>1</v>
      </c>
      <c r="O139" s="169" t="s">
        <v>35</v>
      </c>
      <c r="P139" s="170">
        <f t="shared" si="1"/>
        <v>0</v>
      </c>
      <c r="Q139" s="170">
        <f t="shared" si="2"/>
        <v>0</v>
      </c>
      <c r="R139" s="170">
        <f t="shared" si="3"/>
        <v>0</v>
      </c>
      <c r="S139" s="171">
        <v>0.379</v>
      </c>
      <c r="T139" s="171">
        <f t="shared" si="4"/>
        <v>6.8220000000000001</v>
      </c>
      <c r="U139" s="171">
        <v>0</v>
      </c>
      <c r="V139" s="171">
        <f t="shared" si="5"/>
        <v>0</v>
      </c>
      <c r="W139" s="171">
        <v>0</v>
      </c>
      <c r="X139" s="172">
        <f t="shared" si="6"/>
        <v>0</v>
      </c>
      <c r="Y139" s="26"/>
      <c r="Z139" s="26"/>
      <c r="AA139" s="26"/>
      <c r="AB139" s="26"/>
      <c r="AC139" s="26"/>
      <c r="AD139" s="26"/>
      <c r="AE139" s="26"/>
      <c r="AR139" s="173" t="s">
        <v>157</v>
      </c>
      <c r="AT139" s="173" t="s">
        <v>136</v>
      </c>
      <c r="AU139" s="173" t="s">
        <v>9</v>
      </c>
      <c r="AY139" s="14" t="s">
        <v>132</v>
      </c>
      <c r="BE139" s="174">
        <f t="shared" si="7"/>
        <v>0</v>
      </c>
      <c r="BF139" s="174">
        <f t="shared" si="8"/>
        <v>0</v>
      </c>
      <c r="BG139" s="174">
        <f t="shared" si="9"/>
        <v>0</v>
      </c>
      <c r="BH139" s="174">
        <f t="shared" si="10"/>
        <v>0</v>
      </c>
      <c r="BI139" s="174">
        <f t="shared" si="11"/>
        <v>0</v>
      </c>
      <c r="BJ139" s="14" t="s">
        <v>9</v>
      </c>
      <c r="BK139" s="174">
        <f t="shared" si="12"/>
        <v>0</v>
      </c>
      <c r="BL139" s="14" t="s">
        <v>157</v>
      </c>
      <c r="BM139" s="173" t="s">
        <v>195</v>
      </c>
    </row>
    <row r="140" spans="1:65" s="2" customFormat="1" ht="16.5" customHeight="1">
      <c r="A140" s="26"/>
      <c r="B140" s="126"/>
      <c r="C140" s="197" t="s">
        <v>196</v>
      </c>
      <c r="D140" s="197" t="s">
        <v>136</v>
      </c>
      <c r="E140" s="198" t="s">
        <v>197</v>
      </c>
      <c r="F140" s="199" t="s">
        <v>198</v>
      </c>
      <c r="G140" s="200" t="s">
        <v>156</v>
      </c>
      <c r="H140" s="201">
        <v>14.992000000000001</v>
      </c>
      <c r="I140" s="202">
        <v>0</v>
      </c>
      <c r="J140" s="202">
        <v>0</v>
      </c>
      <c r="K140" s="202">
        <f t="shared" si="0"/>
        <v>0</v>
      </c>
      <c r="L140" s="167"/>
      <c r="M140" s="27"/>
      <c r="N140" s="168" t="s">
        <v>1</v>
      </c>
      <c r="O140" s="169" t="s">
        <v>35</v>
      </c>
      <c r="P140" s="170">
        <f t="shared" si="1"/>
        <v>0</v>
      </c>
      <c r="Q140" s="170">
        <f t="shared" si="2"/>
        <v>0</v>
      </c>
      <c r="R140" s="170">
        <f t="shared" si="3"/>
        <v>0</v>
      </c>
      <c r="S140" s="171">
        <v>0</v>
      </c>
      <c r="T140" s="171">
        <f t="shared" si="4"/>
        <v>0</v>
      </c>
      <c r="U140" s="171">
        <v>0</v>
      </c>
      <c r="V140" s="171">
        <f t="shared" si="5"/>
        <v>0</v>
      </c>
      <c r="W140" s="171">
        <v>0</v>
      </c>
      <c r="X140" s="172">
        <f t="shared" si="6"/>
        <v>0</v>
      </c>
      <c r="Y140" s="26"/>
      <c r="Z140" s="26"/>
      <c r="AA140" s="26"/>
      <c r="AB140" s="26"/>
      <c r="AC140" s="26"/>
      <c r="AD140" s="26"/>
      <c r="AE140" s="26"/>
      <c r="AR140" s="173" t="s">
        <v>157</v>
      </c>
      <c r="AT140" s="173" t="s">
        <v>136</v>
      </c>
      <c r="AU140" s="173" t="s">
        <v>9</v>
      </c>
      <c r="AY140" s="14" t="s">
        <v>132</v>
      </c>
      <c r="BE140" s="174">
        <f t="shared" si="7"/>
        <v>0</v>
      </c>
      <c r="BF140" s="174">
        <f t="shared" si="8"/>
        <v>0</v>
      </c>
      <c r="BG140" s="174">
        <f t="shared" si="9"/>
        <v>0</v>
      </c>
      <c r="BH140" s="174">
        <f t="shared" si="10"/>
        <v>0</v>
      </c>
      <c r="BI140" s="174">
        <f t="shared" si="11"/>
        <v>0</v>
      </c>
      <c r="BJ140" s="14" t="s">
        <v>9</v>
      </c>
      <c r="BK140" s="174">
        <f t="shared" si="12"/>
        <v>0</v>
      </c>
      <c r="BL140" s="14" t="s">
        <v>157</v>
      </c>
      <c r="BM140" s="173" t="s">
        <v>199</v>
      </c>
    </row>
    <row r="141" spans="1:65" s="2" customFormat="1" ht="21.75" customHeight="1">
      <c r="A141" s="26"/>
      <c r="B141" s="126"/>
      <c r="C141" s="197" t="s">
        <v>200</v>
      </c>
      <c r="D141" s="197" t="s">
        <v>136</v>
      </c>
      <c r="E141" s="198" t="s">
        <v>201</v>
      </c>
      <c r="F141" s="199" t="s">
        <v>202</v>
      </c>
      <c r="G141" s="200" t="s">
        <v>156</v>
      </c>
      <c r="H141" s="201">
        <v>299.83999999999997</v>
      </c>
      <c r="I141" s="202">
        <v>0</v>
      </c>
      <c r="J141" s="202">
        <v>0</v>
      </c>
      <c r="K141" s="202">
        <f t="shared" si="0"/>
        <v>0</v>
      </c>
      <c r="L141" s="167"/>
      <c r="M141" s="27"/>
      <c r="N141" s="168" t="s">
        <v>1</v>
      </c>
      <c r="O141" s="169" t="s">
        <v>35</v>
      </c>
      <c r="P141" s="170">
        <f t="shared" si="1"/>
        <v>0</v>
      </c>
      <c r="Q141" s="170">
        <f t="shared" si="2"/>
        <v>0</v>
      </c>
      <c r="R141" s="170">
        <f t="shared" si="3"/>
        <v>0</v>
      </c>
      <c r="S141" s="171">
        <v>0</v>
      </c>
      <c r="T141" s="171">
        <f t="shared" si="4"/>
        <v>0</v>
      </c>
      <c r="U141" s="171">
        <v>0</v>
      </c>
      <c r="V141" s="171">
        <f t="shared" si="5"/>
        <v>0</v>
      </c>
      <c r="W141" s="171">
        <v>0</v>
      </c>
      <c r="X141" s="172">
        <f t="shared" si="6"/>
        <v>0</v>
      </c>
      <c r="Y141" s="26"/>
      <c r="Z141" s="26"/>
      <c r="AA141" s="26"/>
      <c r="AB141" s="26"/>
      <c r="AC141" s="26"/>
      <c r="AD141" s="26"/>
      <c r="AE141" s="26"/>
      <c r="AR141" s="173" t="s">
        <v>157</v>
      </c>
      <c r="AT141" s="173" t="s">
        <v>136</v>
      </c>
      <c r="AU141" s="173" t="s">
        <v>9</v>
      </c>
      <c r="AY141" s="14" t="s">
        <v>132</v>
      </c>
      <c r="BE141" s="174">
        <f t="shared" si="7"/>
        <v>0</v>
      </c>
      <c r="BF141" s="174">
        <f t="shared" si="8"/>
        <v>0</v>
      </c>
      <c r="BG141" s="174">
        <f t="shared" si="9"/>
        <v>0</v>
      </c>
      <c r="BH141" s="174">
        <f t="shared" si="10"/>
        <v>0</v>
      </c>
      <c r="BI141" s="174">
        <f t="shared" si="11"/>
        <v>0</v>
      </c>
      <c r="BJ141" s="14" t="s">
        <v>9</v>
      </c>
      <c r="BK141" s="174">
        <f t="shared" si="12"/>
        <v>0</v>
      </c>
      <c r="BL141" s="14" t="s">
        <v>157</v>
      </c>
      <c r="BM141" s="173" t="s">
        <v>203</v>
      </c>
    </row>
    <row r="142" spans="1:65" s="2" customFormat="1" ht="21.75" customHeight="1">
      <c r="A142" s="26"/>
      <c r="B142" s="126"/>
      <c r="C142" s="197" t="s">
        <v>9</v>
      </c>
      <c r="D142" s="197" t="s">
        <v>136</v>
      </c>
      <c r="E142" s="198" t="s">
        <v>204</v>
      </c>
      <c r="F142" s="199" t="s">
        <v>205</v>
      </c>
      <c r="G142" s="200" t="s">
        <v>206</v>
      </c>
      <c r="H142" s="201">
        <v>0.66</v>
      </c>
      <c r="I142" s="202">
        <v>0</v>
      </c>
      <c r="J142" s="202">
        <v>0</v>
      </c>
      <c r="K142" s="202">
        <f t="shared" si="0"/>
        <v>0</v>
      </c>
      <c r="L142" s="167"/>
      <c r="M142" s="27"/>
      <c r="N142" s="168" t="s">
        <v>1</v>
      </c>
      <c r="O142" s="169" t="s">
        <v>35</v>
      </c>
      <c r="P142" s="170">
        <f t="shared" si="1"/>
        <v>0</v>
      </c>
      <c r="Q142" s="170">
        <f t="shared" si="2"/>
        <v>0</v>
      </c>
      <c r="R142" s="170">
        <f t="shared" si="3"/>
        <v>0</v>
      </c>
      <c r="S142" s="171">
        <v>4.0999999999999996</v>
      </c>
      <c r="T142" s="171">
        <f t="shared" si="4"/>
        <v>2.706</v>
      </c>
      <c r="U142" s="171">
        <v>8.8000000000000005E-3</v>
      </c>
      <c r="V142" s="171">
        <f t="shared" si="5"/>
        <v>5.8080000000000007E-3</v>
      </c>
      <c r="W142" s="171">
        <v>0</v>
      </c>
      <c r="X142" s="172">
        <f t="shared" si="6"/>
        <v>0</v>
      </c>
      <c r="Y142" s="26"/>
      <c r="Z142" s="26"/>
      <c r="AA142" s="26"/>
      <c r="AB142" s="26"/>
      <c r="AC142" s="26"/>
      <c r="AD142" s="26"/>
      <c r="AE142" s="26"/>
      <c r="AR142" s="173" t="s">
        <v>140</v>
      </c>
      <c r="AT142" s="173" t="s">
        <v>136</v>
      </c>
      <c r="AU142" s="173" t="s">
        <v>9</v>
      </c>
      <c r="AY142" s="14" t="s">
        <v>132</v>
      </c>
      <c r="BE142" s="174">
        <f t="shared" si="7"/>
        <v>0</v>
      </c>
      <c r="BF142" s="174">
        <f t="shared" si="8"/>
        <v>0</v>
      </c>
      <c r="BG142" s="174">
        <f t="shared" si="9"/>
        <v>0</v>
      </c>
      <c r="BH142" s="174">
        <f t="shared" si="10"/>
        <v>0</v>
      </c>
      <c r="BI142" s="174">
        <f t="shared" si="11"/>
        <v>0</v>
      </c>
      <c r="BJ142" s="14" t="s">
        <v>9</v>
      </c>
      <c r="BK142" s="174">
        <f t="shared" si="12"/>
        <v>0</v>
      </c>
      <c r="BL142" s="14" t="s">
        <v>140</v>
      </c>
      <c r="BM142" s="173" t="s">
        <v>207</v>
      </c>
    </row>
    <row r="143" spans="1:65" s="2" customFormat="1" ht="16.5" customHeight="1">
      <c r="A143" s="26"/>
      <c r="B143" s="126"/>
      <c r="C143" s="197" t="s">
        <v>208</v>
      </c>
      <c r="D143" s="197" t="s">
        <v>136</v>
      </c>
      <c r="E143" s="198" t="s">
        <v>209</v>
      </c>
      <c r="F143" s="199" t="s">
        <v>210</v>
      </c>
      <c r="G143" s="200" t="s">
        <v>211</v>
      </c>
      <c r="H143" s="201">
        <v>2</v>
      </c>
      <c r="I143" s="202">
        <v>0</v>
      </c>
      <c r="J143" s="202">
        <v>0</v>
      </c>
      <c r="K143" s="202">
        <f t="shared" si="0"/>
        <v>0</v>
      </c>
      <c r="L143" s="167"/>
      <c r="M143" s="27"/>
      <c r="N143" s="168" t="s">
        <v>1</v>
      </c>
      <c r="O143" s="169" t="s">
        <v>35</v>
      </c>
      <c r="P143" s="170">
        <f t="shared" si="1"/>
        <v>0</v>
      </c>
      <c r="Q143" s="170">
        <f t="shared" si="2"/>
        <v>0</v>
      </c>
      <c r="R143" s="170">
        <f t="shared" si="3"/>
        <v>0</v>
      </c>
      <c r="S143" s="171">
        <v>1.9E-2</v>
      </c>
      <c r="T143" s="171">
        <f t="shared" si="4"/>
        <v>3.7999999999999999E-2</v>
      </c>
      <c r="U143" s="171">
        <v>7.6E-3</v>
      </c>
      <c r="V143" s="171">
        <f t="shared" si="5"/>
        <v>1.52E-2</v>
      </c>
      <c r="W143" s="171">
        <v>0</v>
      </c>
      <c r="X143" s="172">
        <f t="shared" si="6"/>
        <v>0</v>
      </c>
      <c r="Y143" s="26"/>
      <c r="Z143" s="26"/>
      <c r="AA143" s="26"/>
      <c r="AB143" s="26"/>
      <c r="AC143" s="26"/>
      <c r="AD143" s="26"/>
      <c r="AE143" s="26"/>
      <c r="AR143" s="173" t="s">
        <v>140</v>
      </c>
      <c r="AT143" s="173" t="s">
        <v>136</v>
      </c>
      <c r="AU143" s="173" t="s">
        <v>9</v>
      </c>
      <c r="AY143" s="14" t="s">
        <v>132</v>
      </c>
      <c r="BE143" s="174">
        <f t="shared" si="7"/>
        <v>0</v>
      </c>
      <c r="BF143" s="174">
        <f t="shared" si="8"/>
        <v>0</v>
      </c>
      <c r="BG143" s="174">
        <f t="shared" si="9"/>
        <v>0</v>
      </c>
      <c r="BH143" s="174">
        <f t="shared" si="10"/>
        <v>0</v>
      </c>
      <c r="BI143" s="174">
        <f t="shared" si="11"/>
        <v>0</v>
      </c>
      <c r="BJ143" s="14" t="s">
        <v>9</v>
      </c>
      <c r="BK143" s="174">
        <f t="shared" si="12"/>
        <v>0</v>
      </c>
      <c r="BL143" s="14" t="s">
        <v>140</v>
      </c>
      <c r="BM143" s="173" t="s">
        <v>212</v>
      </c>
    </row>
    <row r="144" spans="1:65" s="2" customFormat="1" ht="21.75" customHeight="1">
      <c r="A144" s="26"/>
      <c r="B144" s="126"/>
      <c r="C144" s="197" t="s">
        <v>10</v>
      </c>
      <c r="D144" s="197" t="s">
        <v>136</v>
      </c>
      <c r="E144" s="198" t="s">
        <v>213</v>
      </c>
      <c r="F144" s="199" t="s">
        <v>214</v>
      </c>
      <c r="G144" s="200" t="s">
        <v>139</v>
      </c>
      <c r="H144" s="201">
        <v>40</v>
      </c>
      <c r="I144" s="202">
        <v>0</v>
      </c>
      <c r="J144" s="202">
        <v>0</v>
      </c>
      <c r="K144" s="202">
        <f t="shared" si="0"/>
        <v>0</v>
      </c>
      <c r="L144" s="167"/>
      <c r="M144" s="27"/>
      <c r="N144" s="168" t="s">
        <v>1</v>
      </c>
      <c r="O144" s="169" t="s">
        <v>35</v>
      </c>
      <c r="P144" s="170">
        <f t="shared" si="1"/>
        <v>0</v>
      </c>
      <c r="Q144" s="170">
        <f t="shared" si="2"/>
        <v>0</v>
      </c>
      <c r="R144" s="170">
        <f t="shared" si="3"/>
        <v>0</v>
      </c>
      <c r="S144" s="171">
        <v>1.9E-2</v>
      </c>
      <c r="T144" s="171">
        <f t="shared" si="4"/>
        <v>0.76</v>
      </c>
      <c r="U144" s="171">
        <v>1.9E-3</v>
      </c>
      <c r="V144" s="171">
        <f t="shared" si="5"/>
        <v>7.5999999999999998E-2</v>
      </c>
      <c r="W144" s="171">
        <v>0</v>
      </c>
      <c r="X144" s="172">
        <f t="shared" si="6"/>
        <v>0</v>
      </c>
      <c r="Y144" s="26"/>
      <c r="Z144" s="26"/>
      <c r="AA144" s="26"/>
      <c r="AB144" s="26"/>
      <c r="AC144" s="26"/>
      <c r="AD144" s="26"/>
      <c r="AE144" s="26"/>
      <c r="AR144" s="173" t="s">
        <v>140</v>
      </c>
      <c r="AT144" s="173" t="s">
        <v>136</v>
      </c>
      <c r="AU144" s="173" t="s">
        <v>9</v>
      </c>
      <c r="AY144" s="14" t="s">
        <v>132</v>
      </c>
      <c r="BE144" s="174">
        <f t="shared" si="7"/>
        <v>0</v>
      </c>
      <c r="BF144" s="174">
        <f t="shared" si="8"/>
        <v>0</v>
      </c>
      <c r="BG144" s="174">
        <f t="shared" si="9"/>
        <v>0</v>
      </c>
      <c r="BH144" s="174">
        <f t="shared" si="10"/>
        <v>0</v>
      </c>
      <c r="BI144" s="174">
        <f t="shared" si="11"/>
        <v>0</v>
      </c>
      <c r="BJ144" s="14" t="s">
        <v>9</v>
      </c>
      <c r="BK144" s="174">
        <f t="shared" si="12"/>
        <v>0</v>
      </c>
      <c r="BL144" s="14" t="s">
        <v>140</v>
      </c>
      <c r="BM144" s="173" t="s">
        <v>215</v>
      </c>
    </row>
    <row r="145" spans="1:65" s="2" customFormat="1" ht="16.5" customHeight="1">
      <c r="A145" s="26"/>
      <c r="B145" s="126"/>
      <c r="C145" s="197" t="s">
        <v>216</v>
      </c>
      <c r="D145" s="197" t="s">
        <v>136</v>
      </c>
      <c r="E145" s="198" t="s">
        <v>217</v>
      </c>
      <c r="F145" s="199" t="s">
        <v>218</v>
      </c>
      <c r="G145" s="200" t="s">
        <v>219</v>
      </c>
      <c r="H145" s="201">
        <v>330</v>
      </c>
      <c r="I145" s="202">
        <v>0</v>
      </c>
      <c r="J145" s="202">
        <v>0</v>
      </c>
      <c r="K145" s="202">
        <f t="shared" si="0"/>
        <v>0</v>
      </c>
      <c r="L145" s="167"/>
      <c r="M145" s="27"/>
      <c r="N145" s="189" t="s">
        <v>1</v>
      </c>
      <c r="O145" s="184" t="s">
        <v>35</v>
      </c>
      <c r="P145" s="185">
        <f t="shared" si="1"/>
        <v>0</v>
      </c>
      <c r="Q145" s="185">
        <f t="shared" si="2"/>
        <v>0</v>
      </c>
      <c r="R145" s="185">
        <f t="shared" si="3"/>
        <v>0</v>
      </c>
      <c r="S145" s="186">
        <v>0.10100000000000001</v>
      </c>
      <c r="T145" s="186">
        <f t="shared" si="4"/>
        <v>33.330000000000005</v>
      </c>
      <c r="U145" s="186">
        <v>0</v>
      </c>
      <c r="V145" s="186">
        <f t="shared" si="5"/>
        <v>0</v>
      </c>
      <c r="W145" s="186">
        <v>0</v>
      </c>
      <c r="X145" s="187">
        <f t="shared" si="6"/>
        <v>0</v>
      </c>
      <c r="Y145" s="26"/>
      <c r="Z145" s="26"/>
      <c r="AA145" s="26"/>
      <c r="AB145" s="26"/>
      <c r="AC145" s="26"/>
      <c r="AD145" s="26"/>
      <c r="AE145" s="26"/>
      <c r="AR145" s="173" t="s">
        <v>140</v>
      </c>
      <c r="AT145" s="173" t="s">
        <v>136</v>
      </c>
      <c r="AU145" s="173" t="s">
        <v>9</v>
      </c>
      <c r="AY145" s="14" t="s">
        <v>132</v>
      </c>
      <c r="BE145" s="174">
        <f t="shared" si="7"/>
        <v>0</v>
      </c>
      <c r="BF145" s="174">
        <f t="shared" si="8"/>
        <v>0</v>
      </c>
      <c r="BG145" s="174">
        <f t="shared" si="9"/>
        <v>0</v>
      </c>
      <c r="BH145" s="174">
        <f t="shared" si="10"/>
        <v>0</v>
      </c>
      <c r="BI145" s="174">
        <f t="shared" si="11"/>
        <v>0</v>
      </c>
      <c r="BJ145" s="14" t="s">
        <v>9</v>
      </c>
      <c r="BK145" s="174">
        <f t="shared" si="12"/>
        <v>0</v>
      </c>
      <c r="BL145" s="14" t="s">
        <v>140</v>
      </c>
      <c r="BM145" s="173" t="s">
        <v>220</v>
      </c>
    </row>
    <row r="146" spans="1:65" s="2" customFormat="1" ht="6.95" customHeight="1">
      <c r="A146" s="26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27"/>
      <c r="N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</sheetData>
  <autoFilter ref="C127:L145"/>
  <mergeCells count="15">
    <mergeCell ref="D105:F105"/>
    <mergeCell ref="E116:H116"/>
    <mergeCell ref="E118:H118"/>
    <mergeCell ref="E120:H120"/>
    <mergeCell ref="M2:Z2"/>
    <mergeCell ref="E85:H85"/>
    <mergeCell ref="E87:H87"/>
    <mergeCell ref="E89:H89"/>
    <mergeCell ref="D103:F103"/>
    <mergeCell ref="D104:F10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9"/>
  <sheetViews>
    <sheetView showGridLines="0" topLeftCell="A104" workbookViewId="0">
      <selection activeCell="M85" sqref="M8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M2" s="213" t="s">
        <v>6</v>
      </c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80</v>
      </c>
    </row>
    <row r="4" spans="1:46" s="1" customFormat="1" ht="24.95" customHeight="1">
      <c r="B4" s="17"/>
      <c r="D4" s="18" t="s">
        <v>90</v>
      </c>
      <c r="M4" s="17"/>
      <c r="N4" s="95" t="s">
        <v>12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15</v>
      </c>
      <c r="M6" s="17"/>
    </row>
    <row r="7" spans="1:46" s="1" customFormat="1" ht="16.5" customHeight="1">
      <c r="B7" s="17"/>
      <c r="E7" s="252" t="str">
        <f>'Rekapitulace stavby'!K6</f>
        <v>PARK JAHODNICE - REVITALIZACE IZOLAČNÍ ZELENĚ</v>
      </c>
      <c r="F7" s="253"/>
      <c r="G7" s="253"/>
      <c r="H7" s="253"/>
      <c r="M7" s="17"/>
    </row>
    <row r="8" spans="1:46" s="1" customFormat="1" ht="12" customHeight="1">
      <c r="B8" s="17"/>
      <c r="D8" s="23" t="s">
        <v>91</v>
      </c>
      <c r="M8" s="17"/>
    </row>
    <row r="9" spans="1:46" s="2" customFormat="1" ht="16.5" customHeight="1">
      <c r="A9" s="26"/>
      <c r="B9" s="27"/>
      <c r="C9" s="26"/>
      <c r="D9" s="26"/>
      <c r="E9" s="252" t="s">
        <v>92</v>
      </c>
      <c r="F9" s="254"/>
      <c r="G9" s="254"/>
      <c r="H9" s="254"/>
      <c r="I9" s="26"/>
      <c r="J9" s="26"/>
      <c r="K9" s="26"/>
      <c r="L9" s="26"/>
      <c r="M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93</v>
      </c>
      <c r="E10" s="26"/>
      <c r="F10" s="26"/>
      <c r="G10" s="26"/>
      <c r="H10" s="26"/>
      <c r="I10" s="26"/>
      <c r="J10" s="26"/>
      <c r="K10" s="26"/>
      <c r="L10" s="26"/>
      <c r="M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42" t="s">
        <v>221</v>
      </c>
      <c r="F11" s="254"/>
      <c r="G11" s="254"/>
      <c r="H11" s="254"/>
      <c r="I11" s="26"/>
      <c r="J11" s="26"/>
      <c r="K11" s="26"/>
      <c r="L11" s="26"/>
      <c r="M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17</v>
      </c>
      <c r="E13" s="26"/>
      <c r="F13" s="21" t="s">
        <v>1</v>
      </c>
      <c r="G13" s="26"/>
      <c r="H13" s="26"/>
      <c r="I13" s="23" t="s">
        <v>18</v>
      </c>
      <c r="J13" s="21" t="s">
        <v>1</v>
      </c>
      <c r="K13" s="26"/>
      <c r="L13" s="26"/>
      <c r="M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19</v>
      </c>
      <c r="E14" s="26"/>
      <c r="F14" s="21" t="s">
        <v>20</v>
      </c>
      <c r="G14" s="26"/>
      <c r="H14" s="26"/>
      <c r="I14" s="23" t="s">
        <v>21</v>
      </c>
      <c r="J14" s="49"/>
      <c r="K14" s="26"/>
      <c r="L14" s="26"/>
      <c r="M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22</v>
      </c>
      <c r="E16" s="26"/>
      <c r="F16" s="26"/>
      <c r="G16" s="26"/>
      <c r="H16" s="26"/>
      <c r="I16" s="23" t="s">
        <v>23</v>
      </c>
      <c r="J16" s="21" t="s">
        <v>1</v>
      </c>
      <c r="K16" s="26"/>
      <c r="L16" s="26"/>
      <c r="M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0" t="s">
        <v>24</v>
      </c>
      <c r="F17" s="26"/>
      <c r="G17" s="26"/>
      <c r="H17" s="26"/>
      <c r="I17" s="23" t="s">
        <v>25</v>
      </c>
      <c r="J17" s="21" t="s">
        <v>1</v>
      </c>
      <c r="K17" s="26"/>
      <c r="L17" s="26"/>
      <c r="M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26</v>
      </c>
      <c r="E19" s="26"/>
      <c r="F19" s="26"/>
      <c r="G19" s="26"/>
      <c r="H19" s="26"/>
      <c r="I19" s="23" t="s">
        <v>23</v>
      </c>
      <c r="J19" s="21" t="str">
        <f>'Rekapitulace stavby'!AN13</f>
        <v/>
      </c>
      <c r="K19" s="26"/>
      <c r="L19" s="26"/>
      <c r="M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22" t="str">
        <f>'Rekapitulace stavby'!E14</f>
        <v xml:space="preserve"> </v>
      </c>
      <c r="F20" s="222"/>
      <c r="G20" s="222"/>
      <c r="H20" s="222"/>
      <c r="I20" s="23" t="s">
        <v>25</v>
      </c>
      <c r="J20" s="21" t="str">
        <f>'Rekapitulace stavby'!AN14</f>
        <v/>
      </c>
      <c r="K20" s="26"/>
      <c r="L20" s="26"/>
      <c r="M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23</v>
      </c>
      <c r="J22" s="21" t="s">
        <v>1</v>
      </c>
      <c r="K22" s="26"/>
      <c r="L22" s="26"/>
      <c r="M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0"/>
      <c r="F23" s="26"/>
      <c r="G23" s="26"/>
      <c r="H23" s="26"/>
      <c r="I23" s="23" t="s">
        <v>25</v>
      </c>
      <c r="J23" s="21" t="s">
        <v>1</v>
      </c>
      <c r="K23" s="26"/>
      <c r="L23" s="26"/>
      <c r="M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28</v>
      </c>
      <c r="E25" s="26"/>
      <c r="F25" s="26"/>
      <c r="G25" s="26"/>
      <c r="H25" s="26"/>
      <c r="I25" s="23" t="s">
        <v>23</v>
      </c>
      <c r="J25" s="21" t="s">
        <v>1</v>
      </c>
      <c r="K25" s="26"/>
      <c r="L25" s="26"/>
      <c r="M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/>
      <c r="F26" s="26"/>
      <c r="G26" s="26"/>
      <c r="H26" s="26"/>
      <c r="I26" s="23" t="s">
        <v>25</v>
      </c>
      <c r="J26" s="21" t="s">
        <v>1</v>
      </c>
      <c r="K26" s="26"/>
      <c r="L26" s="26"/>
      <c r="M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29</v>
      </c>
      <c r="E28" s="26"/>
      <c r="F28" s="26"/>
      <c r="G28" s="26"/>
      <c r="H28" s="26"/>
      <c r="I28" s="26"/>
      <c r="J28" s="26"/>
      <c r="K28" s="26"/>
      <c r="L28" s="26"/>
      <c r="M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6"/>
      <c r="B29" s="97"/>
      <c r="C29" s="96"/>
      <c r="D29" s="96"/>
      <c r="E29" s="224" t="s">
        <v>1</v>
      </c>
      <c r="F29" s="224"/>
      <c r="G29" s="224"/>
      <c r="H29" s="224"/>
      <c r="I29" s="96"/>
      <c r="J29" s="96"/>
      <c r="K29" s="96"/>
      <c r="L29" s="96"/>
      <c r="M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60"/>
      <c r="M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1" t="s">
        <v>95</v>
      </c>
      <c r="E32" s="26"/>
      <c r="F32" s="26"/>
      <c r="G32" s="26"/>
      <c r="H32" s="26"/>
      <c r="I32" s="26"/>
      <c r="J32" s="26"/>
      <c r="K32" s="99">
        <f>K98</f>
        <v>0</v>
      </c>
      <c r="L32" s="26"/>
      <c r="M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.75">
      <c r="A33" s="26"/>
      <c r="B33" s="27"/>
      <c r="C33" s="26"/>
      <c r="D33" s="26"/>
      <c r="E33" s="23" t="s">
        <v>96</v>
      </c>
      <c r="F33" s="26"/>
      <c r="G33" s="26"/>
      <c r="H33" s="26"/>
      <c r="I33" s="26"/>
      <c r="J33" s="26"/>
      <c r="K33" s="100">
        <f>I98</f>
        <v>0</v>
      </c>
      <c r="L33" s="26"/>
      <c r="M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2.75">
      <c r="A34" s="26"/>
      <c r="B34" s="27"/>
      <c r="C34" s="26"/>
      <c r="D34" s="26"/>
      <c r="E34" s="23" t="s">
        <v>97</v>
      </c>
      <c r="F34" s="26"/>
      <c r="G34" s="26"/>
      <c r="H34" s="26"/>
      <c r="I34" s="26"/>
      <c r="J34" s="26"/>
      <c r="K34" s="100">
        <f>J98</f>
        <v>0</v>
      </c>
      <c r="L34" s="26"/>
      <c r="M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101" t="s">
        <v>88</v>
      </c>
      <c r="E35" s="26"/>
      <c r="F35" s="26"/>
      <c r="G35" s="26"/>
      <c r="H35" s="26"/>
      <c r="I35" s="26"/>
      <c r="J35" s="26"/>
      <c r="K35" s="99">
        <f>K105</f>
        <v>0</v>
      </c>
      <c r="L35" s="26"/>
      <c r="M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25.35" customHeight="1">
      <c r="A36" s="26"/>
      <c r="B36" s="27"/>
      <c r="C36" s="26"/>
      <c r="D36" s="102" t="s">
        <v>30</v>
      </c>
      <c r="E36" s="26"/>
      <c r="F36" s="26"/>
      <c r="G36" s="26"/>
      <c r="H36" s="26"/>
      <c r="I36" s="26"/>
      <c r="J36" s="26"/>
      <c r="K36" s="65">
        <f>ROUND(K32 + K35, 2)</f>
        <v>0</v>
      </c>
      <c r="L36" s="26"/>
      <c r="M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6.95" customHeight="1">
      <c r="A37" s="26"/>
      <c r="B37" s="27"/>
      <c r="C37" s="26"/>
      <c r="D37" s="60"/>
      <c r="E37" s="60"/>
      <c r="F37" s="60"/>
      <c r="G37" s="60"/>
      <c r="H37" s="60"/>
      <c r="I37" s="60"/>
      <c r="J37" s="60"/>
      <c r="K37" s="60"/>
      <c r="L37" s="60"/>
      <c r="M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30" t="s">
        <v>32</v>
      </c>
      <c r="G38" s="26"/>
      <c r="H38" s="26"/>
      <c r="I38" s="30" t="s">
        <v>31</v>
      </c>
      <c r="J38" s="26"/>
      <c r="K38" s="30" t="s">
        <v>33</v>
      </c>
      <c r="L38" s="26"/>
      <c r="M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customHeight="1">
      <c r="A39" s="26"/>
      <c r="B39" s="27"/>
      <c r="C39" s="26"/>
      <c r="D39" s="103" t="s">
        <v>34</v>
      </c>
      <c r="E39" s="23" t="s">
        <v>35</v>
      </c>
      <c r="F39" s="100">
        <f>ROUND((SUM(BE105:BE106) + SUM(BE128:BE138)),  2)</f>
        <v>0</v>
      </c>
      <c r="G39" s="26"/>
      <c r="H39" s="26"/>
      <c r="I39" s="104">
        <v>0.21</v>
      </c>
      <c r="J39" s="26"/>
      <c r="K39" s="100">
        <f>ROUND(((SUM(BE105:BE106) + SUM(BE128:BE138))*I39),  2)</f>
        <v>0</v>
      </c>
      <c r="L39" s="26"/>
      <c r="M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3" t="s">
        <v>36</v>
      </c>
      <c r="F40" s="100">
        <f>ROUND((SUM(BF105:BF106) + SUM(BF128:BF138)),  2)</f>
        <v>0</v>
      </c>
      <c r="G40" s="26"/>
      <c r="H40" s="26"/>
      <c r="I40" s="104">
        <v>0.15</v>
      </c>
      <c r="J40" s="26"/>
      <c r="K40" s="100">
        <f>ROUND(((SUM(BF105:BF106) + SUM(BF128:BF138))*I40),  2)</f>
        <v>0</v>
      </c>
      <c r="L40" s="26"/>
      <c r="M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37</v>
      </c>
      <c r="F41" s="100">
        <f>ROUND((SUM(BG105:BG106) + SUM(BG128:BG138)),  2)</f>
        <v>0</v>
      </c>
      <c r="G41" s="26"/>
      <c r="H41" s="26"/>
      <c r="I41" s="104">
        <v>0.21</v>
      </c>
      <c r="J41" s="26"/>
      <c r="K41" s="100">
        <f>0</f>
        <v>0</v>
      </c>
      <c r="L41" s="26"/>
      <c r="M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hidden="1" customHeight="1">
      <c r="A42" s="26"/>
      <c r="B42" s="27"/>
      <c r="C42" s="26"/>
      <c r="D42" s="26"/>
      <c r="E42" s="23" t="s">
        <v>38</v>
      </c>
      <c r="F42" s="100">
        <f>ROUND((SUM(BH105:BH106) + SUM(BH128:BH138)),  2)</f>
        <v>0</v>
      </c>
      <c r="G42" s="26"/>
      <c r="H42" s="26"/>
      <c r="I42" s="104">
        <v>0.15</v>
      </c>
      <c r="J42" s="26"/>
      <c r="K42" s="100">
        <f>0</f>
        <v>0</v>
      </c>
      <c r="L42" s="26"/>
      <c r="M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14.45" hidden="1" customHeight="1">
      <c r="A43" s="26"/>
      <c r="B43" s="27"/>
      <c r="C43" s="26"/>
      <c r="D43" s="26"/>
      <c r="E43" s="23" t="s">
        <v>39</v>
      </c>
      <c r="F43" s="100">
        <f>ROUND((SUM(BI105:BI106) + SUM(BI128:BI138)),  2)</f>
        <v>0</v>
      </c>
      <c r="G43" s="26"/>
      <c r="H43" s="26"/>
      <c r="I43" s="104">
        <v>0</v>
      </c>
      <c r="J43" s="26"/>
      <c r="K43" s="100">
        <f>0</f>
        <v>0</v>
      </c>
      <c r="L43" s="26"/>
      <c r="M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6.9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2" customFormat="1" ht="25.35" customHeight="1">
      <c r="A45" s="26"/>
      <c r="B45" s="27"/>
      <c r="C45" s="105"/>
      <c r="D45" s="106" t="s">
        <v>40</v>
      </c>
      <c r="E45" s="54"/>
      <c r="F45" s="54"/>
      <c r="G45" s="107" t="s">
        <v>41</v>
      </c>
      <c r="H45" s="108" t="s">
        <v>42</v>
      </c>
      <c r="I45" s="54"/>
      <c r="J45" s="54"/>
      <c r="K45" s="109">
        <f>SUM(K36:K43)</f>
        <v>0</v>
      </c>
      <c r="L45" s="110"/>
      <c r="M45" s="3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</row>
    <row r="46" spans="1:31" s="2" customFormat="1" ht="14.45" customHeight="1">
      <c r="A46" s="26"/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3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8"/>
      <c r="M50" s="36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39" t="s">
        <v>45</v>
      </c>
      <c r="E61" s="29"/>
      <c r="F61" s="111" t="s">
        <v>46</v>
      </c>
      <c r="G61" s="39" t="s">
        <v>45</v>
      </c>
      <c r="H61" s="29"/>
      <c r="I61" s="29"/>
      <c r="J61" s="112" t="s">
        <v>46</v>
      </c>
      <c r="K61" s="29"/>
      <c r="L61" s="29"/>
      <c r="M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40"/>
      <c r="M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39" t="s">
        <v>45</v>
      </c>
      <c r="E76" s="29"/>
      <c r="F76" s="111" t="s">
        <v>46</v>
      </c>
      <c r="G76" s="39" t="s">
        <v>45</v>
      </c>
      <c r="H76" s="29"/>
      <c r="I76" s="29"/>
      <c r="J76" s="112" t="s">
        <v>46</v>
      </c>
      <c r="K76" s="29"/>
      <c r="L76" s="29"/>
      <c r="M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18">
      <c r="A82" s="26"/>
      <c r="B82" s="27"/>
      <c r="C82" s="18" t="s">
        <v>98</v>
      </c>
      <c r="D82" s="26"/>
      <c r="E82" s="26"/>
      <c r="F82" s="26"/>
      <c r="G82" s="26"/>
      <c r="H82" s="26"/>
      <c r="I82" s="26"/>
      <c r="J82" s="26"/>
      <c r="K82" s="26"/>
      <c r="L82" s="26"/>
      <c r="M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.75">
      <c r="A84" s="26"/>
      <c r="B84" s="27"/>
      <c r="C84" s="23" t="s">
        <v>15</v>
      </c>
      <c r="D84" s="26"/>
      <c r="E84" s="26"/>
      <c r="F84" s="26"/>
      <c r="G84" s="26"/>
      <c r="H84" s="26"/>
      <c r="I84" s="26"/>
      <c r="J84" s="26"/>
      <c r="K84" s="26"/>
      <c r="L84" s="26"/>
      <c r="M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2.75">
      <c r="A85" s="26"/>
      <c r="B85" s="27"/>
      <c r="C85" s="26"/>
      <c r="D85" s="26"/>
      <c r="E85" s="252" t="str">
        <f>E7</f>
        <v>PARK JAHODNICE - REVITALIZACE IZOLAČNÍ ZELENĚ</v>
      </c>
      <c r="F85" s="253"/>
      <c r="G85" s="253"/>
      <c r="H85" s="253"/>
      <c r="I85" s="26"/>
      <c r="J85" s="26"/>
      <c r="K85" s="26"/>
      <c r="L85" s="26"/>
      <c r="M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.75">
      <c r="B86" s="17"/>
      <c r="C86" s="23" t="s">
        <v>91</v>
      </c>
      <c r="M86" s="17"/>
    </row>
    <row r="87" spans="1:31" s="2" customFormat="1">
      <c r="A87" s="26"/>
      <c r="B87" s="27"/>
      <c r="C87" s="26"/>
      <c r="D87" s="26"/>
      <c r="E87" s="252" t="s">
        <v>92</v>
      </c>
      <c r="F87" s="254"/>
      <c r="G87" s="254"/>
      <c r="H87" s="254"/>
      <c r="I87" s="26"/>
      <c r="J87" s="26"/>
      <c r="K87" s="26"/>
      <c r="L87" s="26"/>
      <c r="M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.75">
      <c r="A88" s="26"/>
      <c r="B88" s="27"/>
      <c r="C88" s="23" t="s">
        <v>93</v>
      </c>
      <c r="D88" s="26"/>
      <c r="E88" s="26"/>
      <c r="F88" s="26"/>
      <c r="G88" s="26"/>
      <c r="H88" s="26"/>
      <c r="I88" s="26"/>
      <c r="J88" s="26"/>
      <c r="K88" s="26"/>
      <c r="L88" s="26"/>
      <c r="M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>
      <c r="A89" s="26"/>
      <c r="B89" s="27"/>
      <c r="C89" s="26"/>
      <c r="D89" s="26"/>
      <c r="E89" s="242" t="str">
        <f>E11</f>
        <v>3 - Ostatní náklady</v>
      </c>
      <c r="F89" s="254"/>
      <c r="G89" s="254"/>
      <c r="H89" s="254"/>
      <c r="I89" s="26"/>
      <c r="J89" s="26"/>
      <c r="K89" s="26"/>
      <c r="L89" s="26"/>
      <c r="M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.75">
      <c r="A91" s="26"/>
      <c r="B91" s="27"/>
      <c r="C91" s="23" t="s">
        <v>19</v>
      </c>
      <c r="D91" s="26"/>
      <c r="E91" s="26"/>
      <c r="F91" s="21" t="str">
        <f>F14</f>
        <v xml:space="preserve"> </v>
      </c>
      <c r="G91" s="26"/>
      <c r="H91" s="26"/>
      <c r="I91" s="23" t="s">
        <v>21</v>
      </c>
      <c r="J91" s="49" t="str">
        <f>IF(J14="","",J14)</f>
        <v/>
      </c>
      <c r="K91" s="26"/>
      <c r="L91" s="26"/>
      <c r="M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.75">
      <c r="A93" s="26"/>
      <c r="B93" s="27"/>
      <c r="C93" s="23" t="s">
        <v>22</v>
      </c>
      <c r="D93" s="26"/>
      <c r="E93" s="26"/>
      <c r="F93" s="21" t="str">
        <f>E17</f>
        <v>Městská část Praha 14</v>
      </c>
      <c r="G93" s="26"/>
      <c r="H93" s="26"/>
      <c r="I93" s="23" t="s">
        <v>27</v>
      </c>
      <c r="J93" s="24">
        <f>E23</f>
        <v>0</v>
      </c>
      <c r="K93" s="26"/>
      <c r="L93" s="26"/>
      <c r="M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2.75">
      <c r="A94" s="26"/>
      <c r="B94" s="27"/>
      <c r="C94" s="23" t="s">
        <v>26</v>
      </c>
      <c r="D94" s="26"/>
      <c r="E94" s="26"/>
      <c r="F94" s="21" t="str">
        <f>IF(E20="","",E20)</f>
        <v xml:space="preserve"> </v>
      </c>
      <c r="G94" s="26"/>
      <c r="H94" s="26"/>
      <c r="I94" s="23" t="s">
        <v>28</v>
      </c>
      <c r="J94" s="24">
        <f>E26</f>
        <v>0</v>
      </c>
      <c r="K94" s="26"/>
      <c r="L94" s="26"/>
      <c r="M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2">
      <c r="A96" s="26"/>
      <c r="B96" s="27"/>
      <c r="C96" s="113" t="s">
        <v>99</v>
      </c>
      <c r="D96" s="105"/>
      <c r="E96" s="105"/>
      <c r="F96" s="105"/>
      <c r="G96" s="105"/>
      <c r="H96" s="105"/>
      <c r="I96" s="114" t="s">
        <v>100</v>
      </c>
      <c r="J96" s="114" t="s">
        <v>101</v>
      </c>
      <c r="K96" s="114" t="s">
        <v>102</v>
      </c>
      <c r="L96" s="105"/>
      <c r="M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15.75">
      <c r="A98" s="26"/>
      <c r="B98" s="27"/>
      <c r="C98" s="115" t="s">
        <v>103</v>
      </c>
      <c r="D98" s="26"/>
      <c r="E98" s="26"/>
      <c r="F98" s="26"/>
      <c r="G98" s="26"/>
      <c r="H98" s="26"/>
      <c r="I98" s="65">
        <f>Q128</f>
        <v>0</v>
      </c>
      <c r="J98" s="65">
        <f>R128</f>
        <v>0</v>
      </c>
      <c r="K98" s="65">
        <f>K128</f>
        <v>0</v>
      </c>
      <c r="L98" s="26"/>
      <c r="M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104</v>
      </c>
    </row>
    <row r="99" spans="1:47" s="9" customFormat="1" ht="15">
      <c r="B99" s="116"/>
      <c r="D99" s="117" t="s">
        <v>222</v>
      </c>
      <c r="E99" s="118"/>
      <c r="F99" s="118"/>
      <c r="G99" s="118"/>
      <c r="H99" s="118"/>
      <c r="I99" s="119">
        <f>Q129</f>
        <v>0</v>
      </c>
      <c r="J99" s="119">
        <f>R129</f>
        <v>0</v>
      </c>
      <c r="K99" s="119">
        <f>K129</f>
        <v>0</v>
      </c>
      <c r="M99" s="116"/>
    </row>
    <row r="100" spans="1:47" s="9" customFormat="1" ht="15">
      <c r="B100" s="116"/>
      <c r="D100" s="117" t="s">
        <v>223</v>
      </c>
      <c r="E100" s="118"/>
      <c r="F100" s="118"/>
      <c r="G100" s="118"/>
      <c r="H100" s="118"/>
      <c r="I100" s="119">
        <f>Q133</f>
        <v>0</v>
      </c>
      <c r="J100" s="119">
        <f>R133</f>
        <v>0</v>
      </c>
      <c r="K100" s="119">
        <f>K133</f>
        <v>0</v>
      </c>
      <c r="M100" s="116"/>
    </row>
    <row r="101" spans="1:47" s="10" customFormat="1" ht="12.75">
      <c r="B101" s="120"/>
      <c r="D101" s="121" t="s">
        <v>224</v>
      </c>
      <c r="E101" s="122"/>
      <c r="F101" s="122"/>
      <c r="G101" s="122"/>
      <c r="H101" s="122"/>
      <c r="I101" s="123">
        <f>Q134</f>
        <v>0</v>
      </c>
      <c r="J101" s="123">
        <f>R134</f>
        <v>0</v>
      </c>
      <c r="K101" s="123">
        <f>K134</f>
        <v>0</v>
      </c>
      <c r="M101" s="120"/>
    </row>
    <row r="102" spans="1:47" s="10" customFormat="1" ht="12.75">
      <c r="B102" s="120"/>
      <c r="D102" s="121" t="s">
        <v>225</v>
      </c>
      <c r="E102" s="122"/>
      <c r="F102" s="122"/>
      <c r="G102" s="122"/>
      <c r="H102" s="122"/>
      <c r="I102" s="123">
        <f>Q137</f>
        <v>0</v>
      </c>
      <c r="J102" s="123">
        <f>R137</f>
        <v>0</v>
      </c>
      <c r="K102" s="123">
        <f>K137</f>
        <v>0</v>
      </c>
      <c r="M102" s="120"/>
    </row>
    <row r="103" spans="1:47" s="2" customForma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47" s="2" customForma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47" s="2" customFormat="1" ht="15.75">
      <c r="A105" s="26"/>
      <c r="B105" s="27"/>
      <c r="C105" s="115" t="s">
        <v>107</v>
      </c>
      <c r="D105" s="26"/>
      <c r="E105" s="26"/>
      <c r="F105" s="26"/>
      <c r="G105" s="26"/>
      <c r="H105" s="26"/>
      <c r="I105" s="26"/>
      <c r="J105" s="26"/>
      <c r="K105" s="124">
        <v>0</v>
      </c>
      <c r="L105" s="26"/>
      <c r="M105" s="36"/>
      <c r="O105" s="125" t="s">
        <v>34</v>
      </c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15.75">
      <c r="A107" s="26"/>
      <c r="B107" s="27"/>
      <c r="C107" s="134" t="s">
        <v>112</v>
      </c>
      <c r="D107" s="105"/>
      <c r="E107" s="105"/>
      <c r="F107" s="105"/>
      <c r="G107" s="105"/>
      <c r="H107" s="105"/>
      <c r="I107" s="105"/>
      <c r="J107" s="105"/>
      <c r="K107" s="135">
        <f>ROUND(K98+K105,2)</f>
        <v>0</v>
      </c>
      <c r="L107" s="105"/>
      <c r="M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>
      <c r="A108" s="26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47" s="2" customFormat="1" ht="6.95" customHeight="1">
      <c r="A112" s="26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5" customHeight="1">
      <c r="A113" s="26"/>
      <c r="B113" s="27"/>
      <c r="C113" s="18" t="s">
        <v>113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15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6.5" customHeight="1">
      <c r="A116" s="26"/>
      <c r="B116" s="27"/>
      <c r="C116" s="26"/>
      <c r="D116" s="26"/>
      <c r="E116" s="252" t="str">
        <f>E7</f>
        <v>PARK JAHODNICE - REVITALIZACE IZOLAČNÍ ZELENĚ</v>
      </c>
      <c r="F116" s="253"/>
      <c r="G116" s="253"/>
      <c r="H116" s="253"/>
      <c r="I116" s="26"/>
      <c r="J116" s="26"/>
      <c r="K116" s="26"/>
      <c r="L116" s="26"/>
      <c r="M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1" customFormat="1" ht="12" customHeight="1">
      <c r="B117" s="17"/>
      <c r="C117" s="23" t="s">
        <v>91</v>
      </c>
      <c r="M117" s="17"/>
    </row>
    <row r="118" spans="1:63" s="2" customFormat="1" ht="16.5" customHeight="1">
      <c r="A118" s="26"/>
      <c r="B118" s="27"/>
      <c r="C118" s="26"/>
      <c r="D118" s="26"/>
      <c r="E118" s="252" t="s">
        <v>92</v>
      </c>
      <c r="F118" s="254"/>
      <c r="G118" s="254"/>
      <c r="H118" s="254"/>
      <c r="I118" s="26"/>
      <c r="J118" s="26"/>
      <c r="K118" s="26"/>
      <c r="L118" s="26"/>
      <c r="M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93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>
      <c r="A120" s="26"/>
      <c r="B120" s="27"/>
      <c r="C120" s="26"/>
      <c r="D120" s="26"/>
      <c r="E120" s="242" t="str">
        <f>E11</f>
        <v>3 - Ostatní náklady</v>
      </c>
      <c r="F120" s="254"/>
      <c r="G120" s="254"/>
      <c r="H120" s="254"/>
      <c r="I120" s="26"/>
      <c r="J120" s="26"/>
      <c r="K120" s="26"/>
      <c r="L120" s="26"/>
      <c r="M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19</v>
      </c>
      <c r="D122" s="26"/>
      <c r="E122" s="26"/>
      <c r="F122" s="21" t="str">
        <f>F14</f>
        <v xml:space="preserve"> </v>
      </c>
      <c r="G122" s="26"/>
      <c r="H122" s="26"/>
      <c r="I122" s="23" t="s">
        <v>21</v>
      </c>
      <c r="J122" s="49" t="str">
        <f>IF(J14="","",J14)</f>
        <v/>
      </c>
      <c r="K122" s="26"/>
      <c r="L122" s="26"/>
      <c r="M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25.7" customHeight="1">
      <c r="A124" s="26"/>
      <c r="B124" s="27"/>
      <c r="C124" s="23" t="s">
        <v>22</v>
      </c>
      <c r="D124" s="26"/>
      <c r="E124" s="26"/>
      <c r="F124" s="21" t="str">
        <f>E17</f>
        <v>Městská část Praha 14</v>
      </c>
      <c r="G124" s="26"/>
      <c r="H124" s="26"/>
      <c r="I124" s="23" t="s">
        <v>27</v>
      </c>
      <c r="J124" s="24">
        <f>E23</f>
        <v>0</v>
      </c>
      <c r="K124" s="26"/>
      <c r="L124" s="26"/>
      <c r="M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>
      <c r="A125" s="26"/>
      <c r="B125" s="27"/>
      <c r="C125" s="23" t="s">
        <v>26</v>
      </c>
      <c r="D125" s="26"/>
      <c r="E125" s="26"/>
      <c r="F125" s="21" t="str">
        <f>IF(E20="","",E20)</f>
        <v xml:space="preserve"> </v>
      </c>
      <c r="G125" s="26"/>
      <c r="H125" s="26"/>
      <c r="I125" s="23" t="s">
        <v>28</v>
      </c>
      <c r="J125" s="24"/>
      <c r="K125" s="26"/>
      <c r="L125" s="26"/>
      <c r="M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36"/>
      <c r="B127" s="137"/>
      <c r="C127" s="138" t="s">
        <v>114</v>
      </c>
      <c r="D127" s="139" t="s">
        <v>55</v>
      </c>
      <c r="E127" s="139" t="s">
        <v>51</v>
      </c>
      <c r="F127" s="139" t="s">
        <v>52</v>
      </c>
      <c r="G127" s="139" t="s">
        <v>115</v>
      </c>
      <c r="H127" s="139" t="s">
        <v>116</v>
      </c>
      <c r="I127" s="139" t="s">
        <v>117</v>
      </c>
      <c r="J127" s="139" t="s">
        <v>118</v>
      </c>
      <c r="K127" s="140" t="s">
        <v>102</v>
      </c>
      <c r="L127" s="141" t="s">
        <v>119</v>
      </c>
      <c r="M127" s="142"/>
      <c r="N127" s="56" t="s">
        <v>1</v>
      </c>
      <c r="O127" s="57" t="s">
        <v>34</v>
      </c>
      <c r="P127" s="57" t="s">
        <v>120</v>
      </c>
      <c r="Q127" s="57" t="s">
        <v>121</v>
      </c>
      <c r="R127" s="57" t="s">
        <v>122</v>
      </c>
      <c r="S127" s="57" t="s">
        <v>123</v>
      </c>
      <c r="T127" s="57" t="s">
        <v>124</v>
      </c>
      <c r="U127" s="57" t="s">
        <v>125</v>
      </c>
      <c r="V127" s="57" t="s">
        <v>126</v>
      </c>
      <c r="W127" s="57" t="s">
        <v>127</v>
      </c>
      <c r="X127" s="58" t="s">
        <v>128</v>
      </c>
      <c r="Y127" s="136"/>
      <c r="Z127" s="136"/>
      <c r="AA127" s="136"/>
      <c r="AB127" s="136"/>
      <c r="AC127" s="136"/>
      <c r="AD127" s="136"/>
      <c r="AE127" s="136"/>
    </row>
    <row r="128" spans="1:63" s="2" customFormat="1" ht="22.9" customHeight="1">
      <c r="A128" s="26"/>
      <c r="B128" s="27"/>
      <c r="C128" s="63" t="s">
        <v>129</v>
      </c>
      <c r="D128" s="26"/>
      <c r="E128" s="26"/>
      <c r="F128" s="26"/>
      <c r="G128" s="26"/>
      <c r="H128" s="26"/>
      <c r="I128" s="26"/>
      <c r="J128" s="26"/>
      <c r="K128" s="143">
        <f>BK128</f>
        <v>0</v>
      </c>
      <c r="L128" s="26"/>
      <c r="M128" s="27"/>
      <c r="N128" s="59"/>
      <c r="O128" s="50"/>
      <c r="P128" s="60"/>
      <c r="Q128" s="144">
        <f>Q129+Q133</f>
        <v>0</v>
      </c>
      <c r="R128" s="144">
        <f>R129+R133</f>
        <v>0</v>
      </c>
      <c r="S128" s="60"/>
      <c r="T128" s="145">
        <f>T129+T133</f>
        <v>0</v>
      </c>
      <c r="U128" s="60"/>
      <c r="V128" s="145">
        <f>V129+V133</f>
        <v>0</v>
      </c>
      <c r="W128" s="60"/>
      <c r="X128" s="146">
        <f>X129+X133</f>
        <v>0</v>
      </c>
      <c r="Y128" s="26"/>
      <c r="Z128" s="26"/>
      <c r="AA128" s="26"/>
      <c r="AB128" s="26"/>
      <c r="AC128" s="26"/>
      <c r="AD128" s="26"/>
      <c r="AE128" s="26"/>
      <c r="AT128" s="14" t="s">
        <v>71</v>
      </c>
      <c r="AU128" s="14" t="s">
        <v>104</v>
      </c>
      <c r="BK128" s="147">
        <f>BK129+BK133</f>
        <v>0</v>
      </c>
    </row>
    <row r="129" spans="1:65" s="12" customFormat="1" ht="25.9" customHeight="1">
      <c r="B129" s="148"/>
      <c r="D129" s="149" t="s">
        <v>71</v>
      </c>
      <c r="E129" s="150" t="s">
        <v>226</v>
      </c>
      <c r="F129" s="150" t="s">
        <v>227</v>
      </c>
      <c r="K129" s="151">
        <f>BK129</f>
        <v>0</v>
      </c>
      <c r="M129" s="148"/>
      <c r="N129" s="152"/>
      <c r="O129" s="153"/>
      <c r="P129" s="153"/>
      <c r="Q129" s="154">
        <f>SUM(Q130:Q131)</f>
        <v>0</v>
      </c>
      <c r="R129" s="154">
        <f>SUM(R130:R131)</f>
        <v>0</v>
      </c>
      <c r="S129" s="153"/>
      <c r="T129" s="155">
        <f>SUM(T130:T131)</f>
        <v>0</v>
      </c>
      <c r="U129" s="153"/>
      <c r="V129" s="155">
        <f>SUM(V130:V131)</f>
        <v>0</v>
      </c>
      <c r="W129" s="153"/>
      <c r="X129" s="156">
        <f>SUM(X130:X131)</f>
        <v>0</v>
      </c>
      <c r="AR129" s="149" t="s">
        <v>140</v>
      </c>
      <c r="AT129" s="157" t="s">
        <v>71</v>
      </c>
      <c r="AU129" s="157" t="s">
        <v>72</v>
      </c>
      <c r="AY129" s="149" t="s">
        <v>132</v>
      </c>
      <c r="BK129" s="158">
        <f>SUM(BK130:BK131)</f>
        <v>0</v>
      </c>
    </row>
    <row r="130" spans="1:65" s="2" customFormat="1" ht="16.5" customHeight="1">
      <c r="A130" s="26"/>
      <c r="B130" s="126"/>
      <c r="C130" s="161" t="s">
        <v>228</v>
      </c>
      <c r="D130" s="161" t="s">
        <v>136</v>
      </c>
      <c r="E130" s="162" t="s">
        <v>229</v>
      </c>
      <c r="F130" s="163" t="s">
        <v>230</v>
      </c>
      <c r="G130" s="164" t="s">
        <v>231</v>
      </c>
      <c r="H130" s="165">
        <v>6.6</v>
      </c>
      <c r="I130" s="166">
        <v>0</v>
      </c>
      <c r="J130" s="166">
        <v>0</v>
      </c>
      <c r="K130" s="166">
        <f>ROUND(P130*H130,0)</f>
        <v>0</v>
      </c>
      <c r="L130" s="167"/>
      <c r="M130" s="27"/>
      <c r="N130" s="168" t="s">
        <v>1</v>
      </c>
      <c r="O130" s="169" t="s">
        <v>35</v>
      </c>
      <c r="P130" s="170">
        <f>I130+J130</f>
        <v>0</v>
      </c>
      <c r="Q130" s="170">
        <f>ROUND(I130*H130,0)</f>
        <v>0</v>
      </c>
      <c r="R130" s="170">
        <f>ROUND(J130*H130,0)</f>
        <v>0</v>
      </c>
      <c r="S130" s="171">
        <v>0</v>
      </c>
      <c r="T130" s="171">
        <f>S130*H130</f>
        <v>0</v>
      </c>
      <c r="U130" s="171">
        <v>0</v>
      </c>
      <c r="V130" s="171">
        <f>U130*H130</f>
        <v>0</v>
      </c>
      <c r="W130" s="171">
        <v>0</v>
      </c>
      <c r="X130" s="172">
        <f>W130*H130</f>
        <v>0</v>
      </c>
      <c r="Y130" s="26"/>
      <c r="Z130" s="26"/>
      <c r="AA130" s="26"/>
      <c r="AB130" s="26"/>
      <c r="AC130" s="26"/>
      <c r="AD130" s="26"/>
      <c r="AE130" s="26"/>
      <c r="AR130" s="173" t="s">
        <v>232</v>
      </c>
      <c r="AT130" s="173" t="s">
        <v>136</v>
      </c>
      <c r="AU130" s="173" t="s">
        <v>9</v>
      </c>
      <c r="AY130" s="14" t="s">
        <v>132</v>
      </c>
      <c r="BE130" s="174">
        <f>IF(O130="základní",K130,0)</f>
        <v>0</v>
      </c>
      <c r="BF130" s="174">
        <f>IF(O130="snížená",K130,0)</f>
        <v>0</v>
      </c>
      <c r="BG130" s="174">
        <f>IF(O130="zákl. přenesená",K130,0)</f>
        <v>0</v>
      </c>
      <c r="BH130" s="174">
        <f>IF(O130="sníž. přenesená",K130,0)</f>
        <v>0</v>
      </c>
      <c r="BI130" s="174">
        <f>IF(O130="nulová",K130,0)</f>
        <v>0</v>
      </c>
      <c r="BJ130" s="14" t="s">
        <v>9</v>
      </c>
      <c r="BK130" s="174">
        <f>ROUND(P130*H130,0)</f>
        <v>0</v>
      </c>
      <c r="BL130" s="14" t="s">
        <v>232</v>
      </c>
      <c r="BM130" s="173" t="s">
        <v>233</v>
      </c>
    </row>
    <row r="131" spans="1:65" s="2" customFormat="1" ht="16.5" customHeight="1">
      <c r="A131" s="26"/>
      <c r="B131" s="126"/>
      <c r="C131" s="161" t="s">
        <v>234</v>
      </c>
      <c r="D131" s="161" t="s">
        <v>136</v>
      </c>
      <c r="E131" s="162" t="s">
        <v>235</v>
      </c>
      <c r="F131" s="163" t="s">
        <v>256</v>
      </c>
      <c r="G131" s="164" t="s">
        <v>236</v>
      </c>
      <c r="H131" s="165">
        <v>80</v>
      </c>
      <c r="I131" s="166">
        <v>0</v>
      </c>
      <c r="J131" s="166">
        <v>0</v>
      </c>
      <c r="K131" s="166">
        <f>ROUND(P131*H131,0)</f>
        <v>0</v>
      </c>
      <c r="L131" s="167"/>
      <c r="M131" s="27"/>
      <c r="N131" s="168" t="s">
        <v>1</v>
      </c>
      <c r="O131" s="169" t="s">
        <v>35</v>
      </c>
      <c r="P131" s="170">
        <f>I131+J131</f>
        <v>0</v>
      </c>
      <c r="Q131" s="170">
        <f>ROUND(I131*H131,0)</f>
        <v>0</v>
      </c>
      <c r="R131" s="170">
        <f>ROUND(J131*H131,0)</f>
        <v>0</v>
      </c>
      <c r="S131" s="171">
        <v>0</v>
      </c>
      <c r="T131" s="171">
        <f>S131*H131</f>
        <v>0</v>
      </c>
      <c r="U131" s="171">
        <v>0</v>
      </c>
      <c r="V131" s="171">
        <f>U131*H131</f>
        <v>0</v>
      </c>
      <c r="W131" s="171">
        <v>0</v>
      </c>
      <c r="X131" s="172">
        <f>W131*H131</f>
        <v>0</v>
      </c>
      <c r="Y131" s="26"/>
      <c r="Z131" s="26"/>
      <c r="AA131" s="26"/>
      <c r="AB131" s="26"/>
      <c r="AC131" s="26"/>
      <c r="AD131" s="26"/>
      <c r="AE131" s="26"/>
      <c r="AR131" s="173" t="s">
        <v>232</v>
      </c>
      <c r="AT131" s="173" t="s">
        <v>136</v>
      </c>
      <c r="AU131" s="173" t="s">
        <v>9</v>
      </c>
      <c r="AY131" s="14" t="s">
        <v>132</v>
      </c>
      <c r="BE131" s="174">
        <f>IF(O131="základní",K131,0)</f>
        <v>0</v>
      </c>
      <c r="BF131" s="174">
        <f>IF(O131="snížená",K131,0)</f>
        <v>0</v>
      </c>
      <c r="BG131" s="174">
        <f>IF(O131="zákl. přenesená",K131,0)</f>
        <v>0</v>
      </c>
      <c r="BH131" s="174">
        <f>IF(O131="sníž. přenesená",K131,0)</f>
        <v>0</v>
      </c>
      <c r="BI131" s="174">
        <f>IF(O131="nulová",K131,0)</f>
        <v>0</v>
      </c>
      <c r="BJ131" s="14" t="s">
        <v>9</v>
      </c>
      <c r="BK131" s="174">
        <f>ROUND(P131*H131,0)</f>
        <v>0</v>
      </c>
      <c r="BL131" s="14" t="s">
        <v>232</v>
      </c>
      <c r="BM131" s="173" t="s">
        <v>237</v>
      </c>
    </row>
    <row r="132" spans="1:65" s="2" customFormat="1" ht="16.5" customHeight="1">
      <c r="A132" s="26"/>
      <c r="B132" s="126"/>
      <c r="C132" s="190"/>
      <c r="D132" s="190"/>
      <c r="E132" s="191"/>
      <c r="F132" s="192"/>
      <c r="G132" s="193"/>
      <c r="H132" s="194"/>
      <c r="I132" s="195"/>
      <c r="J132" s="195"/>
      <c r="K132" s="195"/>
      <c r="L132" s="196"/>
      <c r="M132" s="27"/>
      <c r="N132" s="168"/>
      <c r="O132" s="169"/>
      <c r="P132" s="170"/>
      <c r="Q132" s="170"/>
      <c r="R132" s="170"/>
      <c r="S132" s="171"/>
      <c r="T132" s="171"/>
      <c r="U132" s="171"/>
      <c r="V132" s="171"/>
      <c r="W132" s="171"/>
      <c r="X132" s="172"/>
      <c r="Y132" s="26"/>
      <c r="Z132" s="26"/>
      <c r="AA132" s="26"/>
      <c r="AB132" s="26"/>
      <c r="AC132" s="26"/>
      <c r="AD132" s="26"/>
      <c r="AE132" s="26"/>
      <c r="AR132" s="173"/>
      <c r="AT132" s="173"/>
      <c r="AU132" s="173"/>
      <c r="AY132" s="14"/>
      <c r="BE132" s="174"/>
      <c r="BF132" s="174"/>
      <c r="BG132" s="174"/>
      <c r="BH132" s="174"/>
      <c r="BI132" s="174"/>
      <c r="BJ132" s="14"/>
      <c r="BK132" s="174"/>
      <c r="BL132" s="14"/>
      <c r="BM132" s="173"/>
    </row>
    <row r="133" spans="1:65" s="12" customFormat="1" ht="25.9" customHeight="1">
      <c r="B133" s="148"/>
      <c r="D133" s="149" t="s">
        <v>71</v>
      </c>
      <c r="E133" s="150" t="s">
        <v>109</v>
      </c>
      <c r="F133" s="150" t="s">
        <v>238</v>
      </c>
      <c r="K133" s="151">
        <f>BK133</f>
        <v>0</v>
      </c>
      <c r="M133" s="148"/>
      <c r="N133" s="152"/>
      <c r="O133" s="153"/>
      <c r="P133" s="153"/>
      <c r="Q133" s="154">
        <f>Q134+Q137</f>
        <v>0</v>
      </c>
      <c r="R133" s="154">
        <f>R134+R137</f>
        <v>0</v>
      </c>
      <c r="S133" s="153"/>
      <c r="T133" s="155">
        <f>T134+T137</f>
        <v>0</v>
      </c>
      <c r="U133" s="153"/>
      <c r="V133" s="155">
        <f>V134+V137</f>
        <v>0</v>
      </c>
      <c r="W133" s="153"/>
      <c r="X133" s="156">
        <f>X134+X137</f>
        <v>0</v>
      </c>
      <c r="AR133" s="149" t="s">
        <v>239</v>
      </c>
      <c r="AT133" s="157" t="s">
        <v>71</v>
      </c>
      <c r="AU133" s="157" t="s">
        <v>72</v>
      </c>
      <c r="AY133" s="149" t="s">
        <v>132</v>
      </c>
      <c r="BK133" s="158">
        <f>BK134+BK137</f>
        <v>0</v>
      </c>
    </row>
    <row r="134" spans="1:65" s="12" customFormat="1" ht="22.9" customHeight="1">
      <c r="B134" s="148"/>
      <c r="D134" s="149" t="s">
        <v>71</v>
      </c>
      <c r="E134" s="159" t="s">
        <v>240</v>
      </c>
      <c r="F134" s="159" t="s">
        <v>241</v>
      </c>
      <c r="K134" s="160">
        <f>BK134</f>
        <v>0</v>
      </c>
      <c r="M134" s="148"/>
      <c r="N134" s="152"/>
      <c r="O134" s="153"/>
      <c r="P134" s="153"/>
      <c r="Q134" s="154">
        <f>SUM(Q135:Q136)</f>
        <v>0</v>
      </c>
      <c r="R134" s="154">
        <f>SUM(R135:R136)</f>
        <v>0</v>
      </c>
      <c r="S134" s="153"/>
      <c r="T134" s="155">
        <f>SUM(T135:T136)</f>
        <v>0</v>
      </c>
      <c r="U134" s="153"/>
      <c r="V134" s="155">
        <f>SUM(V135:V136)</f>
        <v>0</v>
      </c>
      <c r="W134" s="153"/>
      <c r="X134" s="156">
        <f>SUM(X135:X136)</f>
        <v>0</v>
      </c>
      <c r="AR134" s="149" t="s">
        <v>239</v>
      </c>
      <c r="AT134" s="157" t="s">
        <v>71</v>
      </c>
      <c r="AU134" s="157" t="s">
        <v>9</v>
      </c>
      <c r="AY134" s="149" t="s">
        <v>132</v>
      </c>
      <c r="BK134" s="158">
        <f>SUM(BK135:BK136)</f>
        <v>0</v>
      </c>
    </row>
    <row r="135" spans="1:65" s="2" customFormat="1" ht="16.5" customHeight="1">
      <c r="A135" s="26"/>
      <c r="B135" s="126"/>
      <c r="C135" s="161" t="s">
        <v>208</v>
      </c>
      <c r="D135" s="161" t="s">
        <v>136</v>
      </c>
      <c r="E135" s="162" t="s">
        <v>242</v>
      </c>
      <c r="F135" s="163" t="s">
        <v>243</v>
      </c>
      <c r="G135" s="164" t="s">
        <v>244</v>
      </c>
      <c r="H135" s="165">
        <v>1</v>
      </c>
      <c r="I135" s="166">
        <v>0</v>
      </c>
      <c r="J135" s="166">
        <v>0</v>
      </c>
      <c r="K135" s="166">
        <f>ROUND(P135*H135,0)</f>
        <v>0</v>
      </c>
      <c r="L135" s="167"/>
      <c r="M135" s="27"/>
      <c r="N135" s="168" t="s">
        <v>1</v>
      </c>
      <c r="O135" s="169" t="s">
        <v>35</v>
      </c>
      <c r="P135" s="170">
        <f>I135+J135</f>
        <v>0</v>
      </c>
      <c r="Q135" s="170">
        <f>ROUND(I135*H135,0)</f>
        <v>0</v>
      </c>
      <c r="R135" s="170">
        <f>ROUND(J135*H135,0)</f>
        <v>0</v>
      </c>
      <c r="S135" s="171">
        <v>0</v>
      </c>
      <c r="T135" s="171">
        <f>S135*H135</f>
        <v>0</v>
      </c>
      <c r="U135" s="171">
        <v>0</v>
      </c>
      <c r="V135" s="171">
        <f>U135*H135</f>
        <v>0</v>
      </c>
      <c r="W135" s="171">
        <v>0</v>
      </c>
      <c r="X135" s="172">
        <f>W135*H135</f>
        <v>0</v>
      </c>
      <c r="Y135" s="26"/>
      <c r="Z135" s="26"/>
      <c r="AA135" s="26"/>
      <c r="AB135" s="26"/>
      <c r="AC135" s="26"/>
      <c r="AD135" s="26"/>
      <c r="AE135" s="26"/>
      <c r="AR135" s="173" t="s">
        <v>245</v>
      </c>
      <c r="AT135" s="173" t="s">
        <v>136</v>
      </c>
      <c r="AU135" s="173" t="s">
        <v>80</v>
      </c>
      <c r="AY135" s="14" t="s">
        <v>132</v>
      </c>
      <c r="BE135" s="174">
        <f>IF(O135="základní",K135,0)</f>
        <v>0</v>
      </c>
      <c r="BF135" s="174">
        <f>IF(O135="snížená",K135,0)</f>
        <v>0</v>
      </c>
      <c r="BG135" s="174">
        <f>IF(O135="zákl. přenesená",K135,0)</f>
        <v>0</v>
      </c>
      <c r="BH135" s="174">
        <f>IF(O135="sníž. přenesená",K135,0)</f>
        <v>0</v>
      </c>
      <c r="BI135" s="174">
        <f>IF(O135="nulová",K135,0)</f>
        <v>0</v>
      </c>
      <c r="BJ135" s="14" t="s">
        <v>9</v>
      </c>
      <c r="BK135" s="174">
        <f>ROUND(P135*H135,0)</f>
        <v>0</v>
      </c>
      <c r="BL135" s="14" t="s">
        <v>245</v>
      </c>
      <c r="BM135" s="173" t="s">
        <v>246</v>
      </c>
    </row>
    <row r="136" spans="1:65" s="2" customFormat="1" ht="16.5" customHeight="1">
      <c r="A136" s="26"/>
      <c r="B136" s="126"/>
      <c r="C136" s="161" t="s">
        <v>247</v>
      </c>
      <c r="D136" s="161" t="s">
        <v>136</v>
      </c>
      <c r="E136" s="162" t="s">
        <v>248</v>
      </c>
      <c r="F136" s="163" t="s">
        <v>249</v>
      </c>
      <c r="G136" s="164" t="s">
        <v>244</v>
      </c>
      <c r="H136" s="165">
        <v>1</v>
      </c>
      <c r="I136" s="166">
        <v>0</v>
      </c>
      <c r="J136" s="166">
        <v>0</v>
      </c>
      <c r="K136" s="166">
        <f>ROUND(P136*H136,0)</f>
        <v>0</v>
      </c>
      <c r="L136" s="167"/>
      <c r="M136" s="27"/>
      <c r="N136" s="168" t="s">
        <v>1</v>
      </c>
      <c r="O136" s="169" t="s">
        <v>35</v>
      </c>
      <c r="P136" s="170">
        <f>I136+J136</f>
        <v>0</v>
      </c>
      <c r="Q136" s="170">
        <f>ROUND(I136*H136,0)</f>
        <v>0</v>
      </c>
      <c r="R136" s="170">
        <f>ROUND(J136*H136,0)</f>
        <v>0</v>
      </c>
      <c r="S136" s="171">
        <v>0</v>
      </c>
      <c r="T136" s="171">
        <f>S136*H136</f>
        <v>0</v>
      </c>
      <c r="U136" s="171">
        <v>0</v>
      </c>
      <c r="V136" s="171">
        <f>U136*H136</f>
        <v>0</v>
      </c>
      <c r="W136" s="171">
        <v>0</v>
      </c>
      <c r="X136" s="172">
        <f>W136*H136</f>
        <v>0</v>
      </c>
      <c r="Y136" s="26"/>
      <c r="Z136" s="26"/>
      <c r="AA136" s="26"/>
      <c r="AB136" s="26"/>
      <c r="AC136" s="26"/>
      <c r="AD136" s="26"/>
      <c r="AE136" s="26"/>
      <c r="AR136" s="173" t="s">
        <v>245</v>
      </c>
      <c r="AT136" s="173" t="s">
        <v>136</v>
      </c>
      <c r="AU136" s="173" t="s">
        <v>80</v>
      </c>
      <c r="AY136" s="14" t="s">
        <v>132</v>
      </c>
      <c r="BE136" s="174">
        <f>IF(O136="základní",K136,0)</f>
        <v>0</v>
      </c>
      <c r="BF136" s="174">
        <f>IF(O136="snížená",K136,0)</f>
        <v>0</v>
      </c>
      <c r="BG136" s="174">
        <f>IF(O136="zákl. přenesená",K136,0)</f>
        <v>0</v>
      </c>
      <c r="BH136" s="174">
        <f>IF(O136="sníž. přenesená",K136,0)</f>
        <v>0</v>
      </c>
      <c r="BI136" s="174">
        <f>IF(O136="nulová",K136,0)</f>
        <v>0</v>
      </c>
      <c r="BJ136" s="14" t="s">
        <v>9</v>
      </c>
      <c r="BK136" s="174">
        <f>ROUND(P136*H136,0)</f>
        <v>0</v>
      </c>
      <c r="BL136" s="14" t="s">
        <v>245</v>
      </c>
      <c r="BM136" s="173" t="s">
        <v>250</v>
      </c>
    </row>
    <row r="137" spans="1:65" s="12" customFormat="1" ht="22.9" customHeight="1">
      <c r="B137" s="148"/>
      <c r="D137" s="149" t="s">
        <v>71</v>
      </c>
      <c r="E137" s="159" t="s">
        <v>251</v>
      </c>
      <c r="F137" s="159" t="s">
        <v>252</v>
      </c>
      <c r="K137" s="160">
        <f>BK137</f>
        <v>0</v>
      </c>
      <c r="M137" s="148"/>
      <c r="N137" s="152"/>
      <c r="O137" s="153"/>
      <c r="P137" s="153"/>
      <c r="Q137" s="154">
        <f>Q138</f>
        <v>0</v>
      </c>
      <c r="R137" s="154">
        <f>R138</f>
        <v>0</v>
      </c>
      <c r="S137" s="153"/>
      <c r="T137" s="155">
        <f>T138</f>
        <v>0</v>
      </c>
      <c r="U137" s="153"/>
      <c r="V137" s="155">
        <f>V138</f>
        <v>0</v>
      </c>
      <c r="W137" s="153"/>
      <c r="X137" s="156">
        <f>X138</f>
        <v>0</v>
      </c>
      <c r="AR137" s="149" t="s">
        <v>239</v>
      </c>
      <c r="AT137" s="157" t="s">
        <v>71</v>
      </c>
      <c r="AU137" s="157" t="s">
        <v>9</v>
      </c>
      <c r="AY137" s="149" t="s">
        <v>132</v>
      </c>
      <c r="BK137" s="158">
        <f>BK138</f>
        <v>0</v>
      </c>
    </row>
    <row r="138" spans="1:65" s="2" customFormat="1" ht="16.5" customHeight="1">
      <c r="A138" s="26"/>
      <c r="B138" s="126"/>
      <c r="C138" s="161" t="s">
        <v>253</v>
      </c>
      <c r="D138" s="161" t="s">
        <v>136</v>
      </c>
      <c r="E138" s="162" t="s">
        <v>254</v>
      </c>
      <c r="F138" s="163" t="s">
        <v>88</v>
      </c>
      <c r="G138" s="164" t="s">
        <v>244</v>
      </c>
      <c r="H138" s="165">
        <v>5</v>
      </c>
      <c r="I138" s="166">
        <v>0</v>
      </c>
      <c r="J138" s="166">
        <v>0</v>
      </c>
      <c r="K138" s="166">
        <f>ROUND(P138*H138,0)</f>
        <v>0</v>
      </c>
      <c r="L138" s="167"/>
      <c r="M138" s="27"/>
      <c r="N138" s="189" t="s">
        <v>1</v>
      </c>
      <c r="O138" s="184" t="s">
        <v>35</v>
      </c>
      <c r="P138" s="185">
        <f>I138+J138</f>
        <v>0</v>
      </c>
      <c r="Q138" s="185">
        <f>ROUND(I138*H138,0)</f>
        <v>0</v>
      </c>
      <c r="R138" s="185">
        <f>ROUND(J138*H138,0)</f>
        <v>0</v>
      </c>
      <c r="S138" s="186">
        <v>0</v>
      </c>
      <c r="T138" s="186">
        <f>S138*H138</f>
        <v>0</v>
      </c>
      <c r="U138" s="186">
        <v>0</v>
      </c>
      <c r="V138" s="186">
        <f>U138*H138</f>
        <v>0</v>
      </c>
      <c r="W138" s="186">
        <v>0</v>
      </c>
      <c r="X138" s="187">
        <f>W138*H138</f>
        <v>0</v>
      </c>
      <c r="Y138" s="26"/>
      <c r="Z138" s="26"/>
      <c r="AA138" s="26"/>
      <c r="AB138" s="26"/>
      <c r="AC138" s="26"/>
      <c r="AD138" s="26"/>
      <c r="AE138" s="26"/>
      <c r="AR138" s="173" t="s">
        <v>245</v>
      </c>
      <c r="AT138" s="173" t="s">
        <v>136</v>
      </c>
      <c r="AU138" s="173" t="s">
        <v>80</v>
      </c>
      <c r="AY138" s="14" t="s">
        <v>132</v>
      </c>
      <c r="BE138" s="174">
        <f>IF(O138="základní",K138,0)</f>
        <v>0</v>
      </c>
      <c r="BF138" s="174">
        <f>IF(O138="snížená",K138,0)</f>
        <v>0</v>
      </c>
      <c r="BG138" s="174">
        <f>IF(O138="zákl. přenesená",K138,0)</f>
        <v>0</v>
      </c>
      <c r="BH138" s="174">
        <f>IF(O138="sníž. přenesená",K138,0)</f>
        <v>0</v>
      </c>
      <c r="BI138" s="174">
        <f>IF(O138="nulová",K138,0)</f>
        <v>0</v>
      </c>
      <c r="BJ138" s="14" t="s">
        <v>9</v>
      </c>
      <c r="BK138" s="174">
        <f>ROUND(P138*H138,0)</f>
        <v>0</v>
      </c>
      <c r="BL138" s="14" t="s">
        <v>245</v>
      </c>
      <c r="BM138" s="173" t="s">
        <v>255</v>
      </c>
    </row>
    <row r="139" spans="1:65" s="2" customFormat="1" ht="6.95" customHeight="1">
      <c r="A139" s="26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27"/>
      <c r="N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</sheetData>
  <autoFilter ref="C127:L138"/>
  <mergeCells count="12">
    <mergeCell ref="E120:H120"/>
    <mergeCell ref="M2:Z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1 - Elektromontáže</vt:lpstr>
      <vt:lpstr>2 - Zemní a montážní práce</vt:lpstr>
      <vt:lpstr>3 - Ostatní náklady</vt:lpstr>
      <vt:lpstr>'1 - Elektromontáže'!Názvy_tisku</vt:lpstr>
      <vt:lpstr>'2 - Zemní a montážní práce'!Názvy_tisku</vt:lpstr>
      <vt:lpstr>'3 - Ostatní náklady'!Názvy_tisku</vt:lpstr>
      <vt:lpstr>'Rekapitulace stavby'!Názvy_tisku</vt:lpstr>
      <vt:lpstr>'1 - Elektromontáže'!Oblast_tisku</vt:lpstr>
      <vt:lpstr>'2 - Zemní a montážní práce'!Oblast_tisku</vt:lpstr>
      <vt:lpstr>'3 - Ostatní náklady'!Oblast_tisku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Šolc Jaroslav</dc:creator>
  <cp:lastModifiedBy>Tomášová Markéta</cp:lastModifiedBy>
  <cp:lastPrinted>2021-03-23T11:54:53Z</cp:lastPrinted>
  <dcterms:created xsi:type="dcterms:W3CDTF">2020-10-16T05:31:13Z</dcterms:created>
  <dcterms:modified xsi:type="dcterms:W3CDTF">2021-03-23T11:57:38Z</dcterms:modified>
</cp:coreProperties>
</file>