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570" windowWidth="28455" windowHeight="11955" activeTab="0"/>
  </bookViews>
  <sheets>
    <sheet name="Rekapitulace stavby" sheetId="1" r:id="rId1"/>
    <sheet name="3-2019-D-s - Bourací a st..." sheetId="2" r:id="rId2"/>
    <sheet name="3-2019-DVz - Vzduchotechnika" sheetId="3" r:id="rId3"/>
    <sheet name="3-2019-Pr - Provedení dok..." sheetId="4" r:id="rId4"/>
    <sheet name="3-2019-N - Vzduchotechnik..." sheetId="5" r:id="rId5"/>
    <sheet name="Seznam figur" sheetId="6" r:id="rId6"/>
  </sheets>
  <definedNames>
    <definedName name="_xlnm._FilterDatabase" localSheetId="1" hidden="1">'3-2019-D-s - Bourací a st...'!$C$143:$K$250</definedName>
    <definedName name="_xlnm._FilterDatabase" localSheetId="2" hidden="1">'3-2019-DVz - Vzduchotechnika'!$C$126:$K$188</definedName>
    <definedName name="_xlnm._FilterDatabase" localSheetId="4" hidden="1">'3-2019-N - Vzduchotechnik...'!$C$125:$K$127</definedName>
    <definedName name="_xlnm._FilterDatabase" localSheetId="3" hidden="1">'3-2019-Pr - Provedení dok...'!$C$127:$K$131</definedName>
    <definedName name="_xlnm.Print_Area" localSheetId="1">'3-2019-D-s - Bourací a st...'!$C$4:$J$76,'3-2019-D-s - Bourací a st...'!$C$82:$J$125,'3-2019-D-s - Bourací a st...'!$C$131:$J$250</definedName>
    <definedName name="_xlnm.Print_Area" localSheetId="2">'3-2019-DVz - Vzduchotechnika'!$C$4:$J$76,'3-2019-DVz - Vzduchotechnika'!$C$82:$J$108,'3-2019-DVz - Vzduchotechnika'!$C$114:$J$188</definedName>
    <definedName name="_xlnm.Print_Area" localSheetId="4">'3-2019-N - Vzduchotechnik...'!$C$4:$J$76,'3-2019-N - Vzduchotechnik...'!$C$82:$J$107,'3-2019-N - Vzduchotechnik...'!$C$113:$J$127</definedName>
    <definedName name="_xlnm.Print_Area" localSheetId="3">'3-2019-Pr - Provedení dok...'!$C$4:$J$76,'3-2019-Pr - Provedení dok...'!$C$82:$J$109,'3-2019-Pr - Provedení dok...'!$C$115:$J$131</definedName>
    <definedName name="_xlnm.Print_Area" localSheetId="0">'Rekapitulace stavby'!$D$4:$AO$76,'Rekapitulace stavby'!$C$82:$AQ$106</definedName>
    <definedName name="_xlnm.Print_Area" localSheetId="5">'Seznam figur'!$C$4:$G$34</definedName>
    <definedName name="_xlnm.Print_Titles" localSheetId="0">'Rekapitulace stavby'!$92:$92</definedName>
    <definedName name="_xlnm.Print_Titles" localSheetId="1">'3-2019-D-s - Bourací a st...'!$143:$143</definedName>
    <definedName name="_xlnm.Print_Titles" localSheetId="2">'3-2019-DVz - Vzduchotechnika'!$126:$126</definedName>
    <definedName name="_xlnm.Print_Titles" localSheetId="3">'3-2019-Pr - Provedení dok...'!$127:$127</definedName>
    <definedName name="_xlnm.Print_Titles" localSheetId="4">'3-2019-N - Vzduchotechnik...'!$125:$125</definedName>
    <definedName name="_xlnm.Print_Titles" localSheetId="5">'Seznam figur'!$9:$9</definedName>
  </definedNames>
  <calcPr calcId="145621"/>
</workbook>
</file>

<file path=xl/sharedStrings.xml><?xml version="1.0" encoding="utf-8"?>
<sst xmlns="http://schemas.openxmlformats.org/spreadsheetml/2006/main" count="2716" uniqueCount="534">
  <si>
    <t>Export Komplet</t>
  </si>
  <si>
    <t/>
  </si>
  <si>
    <t>2.0</t>
  </si>
  <si>
    <t>ZAMOK</t>
  </si>
  <si>
    <t>False</t>
  </si>
  <si>
    <t>{6a0cb62c-7788-48c8-9d5b-86d90ac9b2d5}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</si>
  <si>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</si>
  <si>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</si>
  <si>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</si>
  <si>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</si>
  <si>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</si>
  <si>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</si>
  <si>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</si>
  <si>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</si>
  <si>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3/2019/GJ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</si>
  <si>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</si>
  <si>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</si>
  <si>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energetická renovace objektu MŠ Generála Janouška</t>
  </si>
  <si>
    <t>KSO:</t>
  </si>
  <si>
    <t>CC-CZ:</t>
  </si>
  <si>
    <t>Místo:</t>
  </si>
  <si>
    <t>Generála Janouška ,Praha 14</t>
  </si>
  <si>
    <t>Datum:</t>
  </si>
  <si>
    <t>8. 5. 2021</t>
  </si>
  <si>
    <t>Zadavatel:</t>
  </si>
  <si>
    <t>IČ:</t>
  </si>
  <si>
    <t>00231312</t>
  </si>
  <si>
    <t>Úřad městské části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</si>
  <si>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</si>
  <si>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</si>
  <si>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</si>
  <si>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</si>
  <si>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</si>
  <si>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</si>
  <si>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</si>
  <si>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</si>
  <si>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</si>
  <si>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</si>
  <si>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</si>
  <si>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</si>
  <si>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</si>
  <si>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</si>
  <si>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</si>
  <si>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</si>
  <si>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</si>
  <si>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</si>
  <si>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</si>
  <si>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</si>
  <si>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</si>
  <si>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</si>
  <si>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</si>
  <si>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</si>
  <si>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</si>
  <si>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</si>
  <si>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</si>
  <si>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</si>
  <si>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</si>
  <si>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</si>
  <si>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</si>
  <si>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</si>
  <si>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</si>
  <si>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</si>
  <si>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</si>
  <si>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</si>
  <si>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</si>
  <si>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</si>
  <si>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</si>
  <si>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</si>
  <si>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</si>
  <si>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</si>
  <si>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</si>
  <si>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</si>
  <si>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</si>
  <si>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</si>
  <si>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</si>
  <si>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</si>
  <si>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</si>
  <si>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</si>
  <si>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</si>
  <si>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</si>
  <si>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</si>
  <si>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</si>
  <si>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</si>
  <si>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</si>
  <si>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</si>
  <si>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3/2019/D-s</t>
  </si>
  <si>
    <t>Bourací a stavební práce</t>
  </si>
  <si>
    <t>STA</t>
  </si>
  <si>
    <t>1</t>
  </si>
  <si>
    <t>{414dbafb-3ed0-4144-b30a-1d591b68fd14}</t>
  </si>
  <si>
    <t>2</t>
  </si>
  <si>
    <t>3/2019/DVz</t>
  </si>
  <si>
    <t>Vzduchotechnika</t>
  </si>
  <si>
    <t>{2cc10602-7dc3-4757-b342-d3f719ab6aab}</t>
  </si>
  <si>
    <t>3/2019/Pr</t>
  </si>
  <si>
    <t>Provedení dokumentace skutečného stavu</t>
  </si>
  <si>
    <t>{549d9017-72ed-4be7-83ef-04283bab3233}</t>
  </si>
  <si>
    <t>3/2019/N</t>
  </si>
  <si>
    <t>Vzduchotechnika -neuznatelné položky</t>
  </si>
  <si>
    <t>{b76edc63-a127-48b5-a09a-5966ea0c95b7}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</si>
  <si>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</si>
  <si>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</si>
  <si>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</si>
  <si>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</si>
  <si>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</si>
  <si>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</si>
  <si>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</si>
  <si>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</si>
  <si>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</si>
  <si>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m1</t>
  </si>
  <si>
    <t>malování</t>
  </si>
  <si>
    <t>m2</t>
  </si>
  <si>
    <t>2600</t>
  </si>
  <si>
    <t>SDk1</t>
  </si>
  <si>
    <t>sádrokartony</t>
  </si>
  <si>
    <t>183</t>
  </si>
  <si>
    <t>KRYCÍ LIST SOUPISU PRACÍ</t>
  </si>
  <si>
    <t>Objekt:</t>
  </si>
  <si>
    <t>3/2019/D-s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</si>
  <si>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</si>
  <si>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</si>
  <si>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</si>
  <si>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</si>
  <si>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</si>
  <si>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</si>
  <si>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</si>
  <si>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</si>
  <si>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</si>
  <si>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</si>
  <si>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</si>
  <si>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</si>
  <si>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</si>
  <si>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</si>
  <si>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</si>
  <si>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</si>
  <si>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</si>
  <si>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</si>
  <si>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</si>
  <si>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</si>
  <si>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</si>
  <si>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</si>
  <si>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</si>
  <si>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</si>
  <si>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</si>
  <si>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</si>
  <si>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</si>
  <si>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</si>
  <si>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</si>
  <si>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</si>
  <si>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</si>
  <si>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</si>
  <si>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</si>
  <si>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</si>
  <si>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</si>
  <si>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</si>
  <si>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</si>
  <si>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</si>
  <si>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</si>
  <si>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</si>
  <si>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</si>
  <si>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</si>
  <si>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</si>
  <si>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</si>
  <si>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</si>
  <si>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</si>
  <si>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</si>
  <si>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</si>
  <si>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</si>
  <si>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</si>
  <si>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</si>
  <si>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</si>
  <si>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</si>
  <si>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</si>
  <si>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</si>
  <si>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</si>
  <si>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000002</t>
  </si>
  <si>
    <t>Tmelení PU tmely</t>
  </si>
  <si>
    <t>ks</t>
  </si>
  <si>
    <t>384635914</t>
  </si>
  <si>
    <t>3</t>
  </si>
  <si>
    <t>000003</t>
  </si>
  <si>
    <t>Přemístění nábytku a vybavení(skříně,police,stoly,nástěnky..)</t>
  </si>
  <si>
    <t>-33272086</t>
  </si>
  <si>
    <t>VV</t>
  </si>
  <si>
    <t>4*2*2</t>
  </si>
  <si>
    <t>Svislé a kompletní konstrukce</t>
  </si>
  <si>
    <t>346234321</t>
  </si>
  <si>
    <t>Doplnění otvorů maltou - cihlami  po montáži vzduchotechnických zařízení - oboustranné</t>
  </si>
  <si>
    <t>-1841137652</t>
  </si>
  <si>
    <t>66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</si>
  <si>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</si>
  <si>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</si>
  <si>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</si>
  <si>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</si>
  <si>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</si>
  <si>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</si>
  <si>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16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</si>
  <si>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</si>
  <si>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</si>
  <si>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</si>
  <si>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</si>
  <si>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</si>
  <si>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</si>
  <si>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</si>
  <si>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8</t>
  </si>
  <si>
    <t>623135001Vl</t>
  </si>
  <si>
    <t>Začištění omítek okolo vyvrtaných děr pro kabeláž</t>
  </si>
  <si>
    <t>-581199522</t>
  </si>
  <si>
    <t>8*2*2</t>
  </si>
  <si>
    <t>94</t>
  </si>
  <si>
    <t>Lešení a stavební výtahy</t>
  </si>
  <si>
    <t>9</t>
  </si>
  <si>
    <t>946112112</t>
  </si>
  <si>
    <t>Montáž pojízdných věží trubkových/dílcových š do 1,6 m dl do 3,2 m v do 2,5 m</t>
  </si>
  <si>
    <t>kus</t>
  </si>
  <si>
    <t>-759843125</t>
  </si>
  <si>
    <t>10</t>
  </si>
  <si>
    <t>946112113</t>
  </si>
  <si>
    <t>Montáž pojízdných věží trubkových/dílcových š do 1,6 m dl do 3,2 m v do 10 m - vně budovy</t>
  </si>
  <si>
    <t>-586239196</t>
  </si>
  <si>
    <t>11</t>
  </si>
  <si>
    <t>946112212</t>
  </si>
  <si>
    <t>Příplatek k pojízdným věžím š do 1,6 m dl do 3,2 m v do 2,5 m za první a ZKD den použití</t>
  </si>
  <si>
    <t>720562627</t>
  </si>
  <si>
    <t>12</t>
  </si>
  <si>
    <t>946112213</t>
  </si>
  <si>
    <t>Příplatek k pojízdným věžím š do 1,6 m dl do 3,2 m v do 10 m za první a ZKD den použití - vně budovy</t>
  </si>
  <si>
    <t>-1978909403</t>
  </si>
  <si>
    <t>13</t>
  </si>
  <si>
    <t>946112813</t>
  </si>
  <si>
    <t>Demontáž pojízdných věží trubkových/dílcových š do 1,2 m dl do 3,2 m v do 3,5 m</t>
  </si>
  <si>
    <t>-2118205267</t>
  </si>
  <si>
    <t>95</t>
  </si>
  <si>
    <t>Různé dokončovací konstrukce a práce pozemních staveb</t>
  </si>
  <si>
    <t>14</t>
  </si>
  <si>
    <t>952901114</t>
  </si>
  <si>
    <t>Vyčištění budov bytové a občanské výstavby při výšce podlaží přes 3 m -hrubý úklid</t>
  </si>
  <si>
    <t>1193582093</t>
  </si>
  <si>
    <t>977151111</t>
  </si>
  <si>
    <t>Jádrové vrty diamantovými korunkami do D 35 mm do stavebních materiálů</t>
  </si>
  <si>
    <t>m</t>
  </si>
  <si>
    <t>1208934222</t>
  </si>
  <si>
    <t>provrtání děr pro kabeláže</t>
  </si>
  <si>
    <t>8*0,25</t>
  </si>
  <si>
    <t>0,5*4</t>
  </si>
  <si>
    <t>Součet</t>
  </si>
  <si>
    <t>977151128</t>
  </si>
  <si>
    <t>Jádrové vrty diamantovými korunkami do D 300 mm do stavebních materiálů</t>
  </si>
  <si>
    <t>1970778302</t>
  </si>
  <si>
    <t>22*2*0,25+8*0,3</t>
  </si>
  <si>
    <t>17</t>
  </si>
  <si>
    <t>971033341</t>
  </si>
  <si>
    <t>Vybourání otvorů ve zdivu cihelném pl do 0,09 m2 na MVC nebo MV tl 300 mm - vnější zdivo</t>
  </si>
  <si>
    <t>1648970346</t>
  </si>
  <si>
    <t>4*2</t>
  </si>
  <si>
    <t>d1</t>
  </si>
  <si>
    <t>997</t>
  </si>
  <si>
    <t>Přesun sutě</t>
  </si>
  <si>
    <t>18</t>
  </si>
  <si>
    <t>997013112</t>
  </si>
  <si>
    <t>Vnitrostaveništní doprava suti a vybouraných hmot pro budovy v do 9 m s použitím mechanizace</t>
  </si>
  <si>
    <t>t</t>
  </si>
  <si>
    <t>-1775538445</t>
  </si>
  <si>
    <t>19</t>
  </si>
  <si>
    <t>997013212</t>
  </si>
  <si>
    <t>Vnitrostaveništní doprava suti a vybouraných hmot pro budovy v do 9 m ručně</t>
  </si>
  <si>
    <t>1454852964</t>
  </si>
  <si>
    <t>20</t>
  </si>
  <si>
    <t>997013501</t>
  </si>
  <si>
    <t>Odvoz suti a vybouraných hmot na skládku nebo meziskládku do 1 km se složením</t>
  </si>
  <si>
    <t>-585920264</t>
  </si>
  <si>
    <t>997013509</t>
  </si>
  <si>
    <t>Příplatek k odvozu suti a vybouraných hmot na skládku ZKD 1 km přes 1 km</t>
  </si>
  <si>
    <t>-606628948</t>
  </si>
  <si>
    <t>0,987*25 'Přepočtené koeficientem množství</t>
  </si>
  <si>
    <t>22</t>
  </si>
  <si>
    <t>997013801</t>
  </si>
  <si>
    <t>Poplatek za uložení stavebního  odpadu na skládce (skládkovné)</t>
  </si>
  <si>
    <t>-1067914235</t>
  </si>
  <si>
    <t>998</t>
  </si>
  <si>
    <t>Přesun hmot</t>
  </si>
  <si>
    <t>23</t>
  </si>
  <si>
    <t>998011003</t>
  </si>
  <si>
    <t>Přesun hmot pro budovy zděné v do 12-24 m</t>
  </si>
  <si>
    <t>717584112</t>
  </si>
  <si>
    <t>24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</si>
  <si>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</si>
  <si>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</si>
  <si>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</si>
  <si>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</si>
  <si>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</si>
  <si>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733</t>
  </si>
  <si>
    <t>Ústřední vytápění - rozvodné potrubí</t>
  </si>
  <si>
    <t>25</t>
  </si>
  <si>
    <t>733191905</t>
  </si>
  <si>
    <t>Posunutí tělěs topení pro montáž VZT</t>
  </si>
  <si>
    <t>-1835238791</t>
  </si>
  <si>
    <t>735</t>
  </si>
  <si>
    <t>Ústřední vytápění - otopná tělesa</t>
  </si>
  <si>
    <t>26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</si>
  <si>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</si>
  <si>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</si>
  <si>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</si>
  <si>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</si>
  <si>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</si>
  <si>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27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</si>
  <si>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</si>
  <si>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</si>
  <si>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</si>
  <si>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</si>
  <si>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</si>
  <si>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28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</si>
  <si>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</si>
  <si>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</si>
  <si>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</si>
  <si>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</si>
  <si>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</si>
  <si>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přeložení světel v učebnách - 163ks</t>
  </si>
  <si>
    <t>přeložení zásuvek do SDK -32ks</t>
  </si>
  <si>
    <t>29</t>
  </si>
  <si>
    <t>742291100</t>
  </si>
  <si>
    <t>Montáž v rozváděčích se zapojení vodičů unistorů typ B</t>
  </si>
  <si>
    <t>1094138121</t>
  </si>
  <si>
    <t>30</t>
  </si>
  <si>
    <t>M</t>
  </si>
  <si>
    <t>35713103</t>
  </si>
  <si>
    <t>rozvodnice nástěnná, neprůhledné dveře, 2 řady, šířka 14 modulárních jednotek</t>
  </si>
  <si>
    <t>-620979372</t>
  </si>
  <si>
    <t>31</t>
  </si>
  <si>
    <t>35717001</t>
  </si>
  <si>
    <t xml:space="preserve">jistič jednopólový do 16A </t>
  </si>
  <si>
    <t>697014775</t>
  </si>
  <si>
    <t>763</t>
  </si>
  <si>
    <t>Konstrukce suché výstavby</t>
  </si>
  <si>
    <t>32</t>
  </si>
  <si>
    <t>763164556</t>
  </si>
  <si>
    <t>SDK obklad  potrubí desky 1xDF 15 - kastlík</t>
  </si>
  <si>
    <t>1908093064</t>
  </si>
  <si>
    <t>Přesné rozměry a potřeba kastlíků budou určeny na místě</t>
  </si>
  <si>
    <t>konstrukce CD,UD profil</t>
  </si>
  <si>
    <t>ochrana rohu profil Al</t>
  </si>
  <si>
    <t>napojení na stěby</t>
  </si>
  <si>
    <t>33</t>
  </si>
  <si>
    <t>763111718</t>
  </si>
  <si>
    <t>SDK - acrylování styku SDK konstrukce stěny</t>
  </si>
  <si>
    <t>-55156194</t>
  </si>
  <si>
    <t>Acrylování,včetně páskování spár</t>
  </si>
  <si>
    <t>120</t>
  </si>
  <si>
    <t>34</t>
  </si>
  <si>
    <t>998763303</t>
  </si>
  <si>
    <t>Přesun hmot tonážní pro sádrokartonové konstrukce v objektech v do 24 m</t>
  </si>
  <si>
    <t>-782203845</t>
  </si>
  <si>
    <t>35</t>
  </si>
  <si>
    <t>998763381</t>
  </si>
  <si>
    <t>Příplatek k přesunu hmot tonážní 763 SDK prováděný bez použití mechanizace</t>
  </si>
  <si>
    <t>1231854857</t>
  </si>
  <si>
    <t>36</t>
  </si>
  <si>
    <t>998763391</t>
  </si>
  <si>
    <t>Příplatek k přesunu hmot tonážní 763 SDK za zvětšený přesun do 100 m</t>
  </si>
  <si>
    <t>385738986</t>
  </si>
  <si>
    <t>764</t>
  </si>
  <si>
    <t>Konstrukce klempířské</t>
  </si>
  <si>
    <t>37</t>
  </si>
  <si>
    <t>764528421</t>
  </si>
  <si>
    <t>Svody kruhové včetně objímek, kolen, odskoků z Al plechu průměru 80 mm</t>
  </si>
  <si>
    <t>1451032080</t>
  </si>
  <si>
    <t xml:space="preserve">odvod kondenzátu </t>
  </si>
  <si>
    <t>38</t>
  </si>
  <si>
    <t>998764102</t>
  </si>
  <si>
    <t>Přesun hmot tonážní pro konstrukce klempířské v objektech v do 12 m</t>
  </si>
  <si>
    <t>-1842285017</t>
  </si>
  <si>
    <t>767</t>
  </si>
  <si>
    <t>Konstrukce zámečnické</t>
  </si>
  <si>
    <t>39</t>
  </si>
  <si>
    <t>767995113</t>
  </si>
  <si>
    <t>Opravné práce na stropních podhledech - předpoklad</t>
  </si>
  <si>
    <t>-823464172</t>
  </si>
  <si>
    <t>784</t>
  </si>
  <si>
    <t>Dokončovací práce - malby a tapety</t>
  </si>
  <si>
    <t>40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</si>
  <si>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</si>
  <si>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</si>
  <si>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</si>
  <si>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</si>
  <si>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</si>
  <si>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41</t>
  </si>
  <si>
    <t>784171001</t>
  </si>
  <si>
    <t>Olepování vnitřních ploch páskou v místnostech výšky do 3,80 m</t>
  </si>
  <si>
    <t>1073740773</t>
  </si>
  <si>
    <t>410*0,6 'Přepočtené koeficientem množství</t>
  </si>
  <si>
    <t>42</t>
  </si>
  <si>
    <t>58124838</t>
  </si>
  <si>
    <t>páska maskovací krepová pro malířské potřeby š 50mm</t>
  </si>
  <si>
    <t>-281269759</t>
  </si>
  <si>
    <t>410*0,605 'Přepočtené koeficientem množství</t>
  </si>
  <si>
    <t>43</t>
  </si>
  <si>
    <t>784181121</t>
  </si>
  <si>
    <t>Hloubková jednonásobná penetrace podkladu v místnostech výšky do 3,80 m</t>
  </si>
  <si>
    <t>-1681491579</t>
  </si>
  <si>
    <t>malba nových konstrukcí</t>
  </si>
  <si>
    <t>SDK1</t>
  </si>
  <si>
    <t>44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</si>
  <si>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</si>
  <si>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</si>
  <si>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</si>
  <si>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</si>
  <si>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SDK1+m1</t>
  </si>
  <si>
    <t>786</t>
  </si>
  <si>
    <t>Dokončovací práce - čalounické úpravy</t>
  </si>
  <si>
    <t>45</t>
  </si>
  <si>
    <t>786626111</t>
  </si>
  <si>
    <t>Demontáž a zpětná montáž  lamelové žaluzie vnitřní</t>
  </si>
  <si>
    <t>-167559218</t>
  </si>
  <si>
    <t>Předpokládaný rozsah</t>
  </si>
  <si>
    <t>demontáž žaluzií</t>
  </si>
  <si>
    <t>zabalení,uložení</t>
  </si>
  <si>
    <t>zpětná montáž žaluzií</t>
  </si>
  <si>
    <t>vodící lišty zůstávají</t>
  </si>
  <si>
    <t>12*4*2,4*1,2+4*2,5*1,5*4</t>
  </si>
  <si>
    <t>3/2019/DVz - Vzduchotechnika</t>
  </si>
  <si>
    <t>0 - Část vzduchotechnika</t>
  </si>
  <si>
    <t>Část vzduchotechnika</t>
  </si>
  <si>
    <t>205</t>
  </si>
  <si>
    <t>Decentrální VZT podstropní jednotka s minimálním vzduchovým výkonem 870m3/h,účinností rekuperace min. 90%, komfortní ovládání,CO2 senzor,ventilátory s EC motorem, elektrický ohřívač , filtr přívod M5, filtr odtah M5, s možností připojení chladícího dílu</t>
  </si>
  <si>
    <t>-236366190</t>
  </si>
  <si>
    <t>208</t>
  </si>
  <si>
    <t>Odvod kondezátu</t>
  </si>
  <si>
    <t>-1769060249</t>
  </si>
  <si>
    <t>0.1</t>
  </si>
  <si>
    <t>Trubka  DN 220 - 315</t>
  </si>
  <si>
    <t>1265851881</t>
  </si>
  <si>
    <t>Tr1</t>
  </si>
  <si>
    <t>240</t>
  </si>
  <si>
    <t>0.2</t>
  </si>
  <si>
    <t>Tlumič hluku pro kruhové potrubí</t>
  </si>
  <si>
    <t>-365878576</t>
  </si>
  <si>
    <t>0.3</t>
  </si>
  <si>
    <t>OS koleno DN 250-315/45-90°</t>
  </si>
  <si>
    <t>1264799080</t>
  </si>
  <si>
    <t>29*2</t>
  </si>
  <si>
    <t>0.4</t>
  </si>
  <si>
    <t>Přívodní dvouřadá vyústka s regulací vč. náustku na vé potrubí k osazení do SDK</t>
  </si>
  <si>
    <t>1472867222</t>
  </si>
  <si>
    <t>0.5</t>
  </si>
  <si>
    <t>Odvodní dvouřadá vyústka s regulací vč. náustku na kruhové potrubí k osazení do SDK</t>
  </si>
  <si>
    <t>1983638377</t>
  </si>
  <si>
    <t>0.6</t>
  </si>
  <si>
    <t>DN 300mm - sací žaluzie směrovatelná elox hliník</t>
  </si>
  <si>
    <t>964771986</t>
  </si>
  <si>
    <t>0.7</t>
  </si>
  <si>
    <t>Sání přechod směrovatelný DN250 na žaluzii DN 300mm</t>
  </si>
  <si>
    <t>1038881975</t>
  </si>
  <si>
    <t>0.8</t>
  </si>
  <si>
    <t>DN 300mm - výfuková žaluzie směrovatelná elox hliník</t>
  </si>
  <si>
    <t>-1864481557</t>
  </si>
  <si>
    <t>0.9</t>
  </si>
  <si>
    <t>Výfukový přechod směrovatelný DN 250 na žaluzii DN 300 mm</t>
  </si>
  <si>
    <t>1882134158</t>
  </si>
  <si>
    <t>0.10</t>
  </si>
  <si>
    <t>Redukce z DN 315 na DN200 u napojení mezi VZT jednotkou a napojovaným potrubím (sání,výfuk)</t>
  </si>
  <si>
    <t>499823952</t>
  </si>
  <si>
    <t>0.11</t>
  </si>
  <si>
    <t>Zpětná klapka DN 220-315</t>
  </si>
  <si>
    <t>-1871146572</t>
  </si>
  <si>
    <t>0.12</t>
  </si>
  <si>
    <t>Spojka vnější pružná SN 220-315</t>
  </si>
  <si>
    <t>-1424048730</t>
  </si>
  <si>
    <t>0.13</t>
  </si>
  <si>
    <t>Lepicí páska univerzální š. 50 mm, L=50 m</t>
  </si>
  <si>
    <t>-1412630425</t>
  </si>
  <si>
    <t>0.14</t>
  </si>
  <si>
    <t>Lepicí páska hliníková š. 50 mm, L=50 m</t>
  </si>
  <si>
    <t>-132756589</t>
  </si>
  <si>
    <t>0.15</t>
  </si>
  <si>
    <t>Tepelná izolace návleková lepená DN 220-315, tl. 50 mm</t>
  </si>
  <si>
    <t>metr</t>
  </si>
  <si>
    <t>-1053561987</t>
  </si>
  <si>
    <t>0.16</t>
  </si>
  <si>
    <t>Kotevní objímka s gumou, DN 220-315</t>
  </si>
  <si>
    <t>2141691925</t>
  </si>
  <si>
    <t>0.17</t>
  </si>
  <si>
    <t>Kabelové propojení k VZT, kabel 3x2,5,včetně lištování</t>
  </si>
  <si>
    <t>-1984409935</t>
  </si>
  <si>
    <t>Kabelové propojení včetně elektrolišt</t>
  </si>
  <si>
    <t>4*40</t>
  </si>
  <si>
    <t>0.18</t>
  </si>
  <si>
    <t>Montáž VZT komplet</t>
  </si>
  <si>
    <t>-1154286413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</si>
  <si>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</si>
  <si>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</si>
  <si>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</si>
  <si>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</si>
  <si>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</si>
  <si>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</si>
  <si>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</si>
  <si>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</si>
  <si>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</si>
  <si>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0,19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</si>
  <si>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</si>
  <si>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</si>
  <si>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</si>
  <si>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</si>
  <si>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</si>
  <si>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350</t>
  </si>
  <si>
    <t>0,20</t>
  </si>
  <si>
    <t>Reguace kompatních jednotek</t>
  </si>
  <si>
    <t>-923257094</t>
  </si>
  <si>
    <t>napojení VZT na diagnostický systám</t>
  </si>
  <si>
    <t>pult regulace ovládání jednotek</t>
  </si>
  <si>
    <t>instalace a připojení samostatného IR čidla CO2</t>
  </si>
  <si>
    <t>3/2019/Pr - Provedení dokumentace skutečného stavu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</si>
  <si>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</si>
  <si>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</si>
  <si>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</si>
  <si>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</si>
  <si>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</si>
  <si>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</si>
  <si>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</si>
  <si>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</si>
  <si>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</si>
  <si>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1500525655</t>
  </si>
  <si>
    <t>3/2019/N - Vzduchotechnika -neuznatelné položky</t>
  </si>
  <si>
    <t>207</t>
  </si>
  <si>
    <t>Přídavný komponent chlazení pro decentrální VZT podstropní jednotku s min. vzduchovým výkonem 870 m3/h</t>
  </si>
  <si>
    <t>-660898469</t>
  </si>
  <si>
    <t>SEZNAM FIGUR</t>
  </si>
  <si>
    <t>Výměra</t>
  </si>
  <si>
    <t xml:space="preserve"> 3/2019/D-s</t>
  </si>
  <si>
    <t>díra vnější</t>
  </si>
  <si>
    <t>d2</t>
  </si>
  <si>
    <t>díra vnitřní</t>
  </si>
  <si>
    <t>Použití figury:</t>
  </si>
  <si>
    <t xml:space="preserve"> 3/2019/DVz</t>
  </si>
  <si>
    <t>metry trubek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</si>
</sst>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2"/>
      <c r="AQ5" s="22"/>
      <c r="AR5" s="20"/>
      <c r="BE5" s="29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2"/>
      <c r="AQ6" s="22"/>
      <c r="AR6" s="20"/>
      <c r="BE6" s="30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0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0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300"/>
      <c r="BS13" s="17" t="s">
        <v>6</v>
      </c>
    </row>
    <row r="14" spans="2:71" ht="12.75">
      <c r="B14" s="21"/>
      <c r="C14" s="22"/>
      <c r="D14" s="22"/>
      <c r="E14" s="305" t="s">
        <v>30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0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00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00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0"/>
      <c r="BS19" s="17" t="s">
        <v>6</v>
      </c>
    </row>
    <row r="20" spans="2:71" s="1" customFormat="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2:57" s="1" customFormat="1" ht="16.5" customHeight="1">
      <c r="B23" s="21"/>
      <c r="C23" s="22"/>
      <c r="D23" s="22"/>
      <c r="E23" s="307" t="s">
        <v>1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2"/>
      <c r="AP23" s="22"/>
      <c r="AQ23" s="22"/>
      <c r="AR23" s="20"/>
      <c r="BE23" s="30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2:57" s="1" customFormat="1" ht="14.45" customHeight="1">
      <c r="B26" s="21"/>
      <c r="C26" s="22"/>
      <c r="D26" s="34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8">
        <f>ROUND(AG94,2)</f>
        <v>0</v>
      </c>
      <c r="AL26" s="303"/>
      <c r="AM26" s="303"/>
      <c r="AN26" s="303"/>
      <c r="AO26" s="303"/>
      <c r="AP26" s="22"/>
      <c r="AQ26" s="22"/>
      <c r="AR26" s="20"/>
      <c r="BE26" s="300"/>
    </row>
    <row r="27" spans="2:57" s="1" customFormat="1" ht="14.45" customHeight="1">
      <c r="B27" s="21"/>
      <c r="C27" s="22"/>
      <c r="D27" s="34" t="s">
        <v>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8">
        <f>ROUND(AG100,2)</f>
        <v>0</v>
      </c>
      <c r="AL27" s="308"/>
      <c r="AM27" s="308"/>
      <c r="AN27" s="308"/>
      <c r="AO27" s="308"/>
      <c r="AP27" s="22"/>
      <c r="AQ27" s="22"/>
      <c r="AR27" s="20"/>
      <c r="BE27" s="300"/>
    </row>
    <row r="28" spans="1:57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300"/>
    </row>
    <row r="29" spans="1:57" s="2" customFormat="1" ht="25.9" customHeight="1">
      <c r="A29" s="35"/>
      <c r="B29" s="36"/>
      <c r="C29" s="37"/>
      <c r="D29" s="39" t="s">
        <v>40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09">
        <f>ROUND(AK26+AK27,2)</f>
        <v>0</v>
      </c>
      <c r="AL29" s="310"/>
      <c r="AM29" s="310"/>
      <c r="AN29" s="310"/>
      <c r="AO29" s="310"/>
      <c r="AP29" s="37"/>
      <c r="AQ29" s="37"/>
      <c r="AR29" s="38"/>
      <c r="BE29" s="300"/>
    </row>
    <row r="30" spans="1:57" s="2" customFormat="1" ht="6.95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300"/>
    </row>
    <row r="31" spans="1:57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11" t="s">
        <v>41</v>
      </c>
      <c r="M31" s="311"/>
      <c r="N31" s="311"/>
      <c r="O31" s="311"/>
      <c r="P31" s="311"/>
      <c r="Q31" s="37"/>
      <c r="R31" s="37"/>
      <c r="S31" s="37"/>
      <c r="T31" s="37"/>
      <c r="U31" s="37"/>
      <c r="V31" s="37"/>
      <c r="W31" s="311" t="s">
        <v>42</v>
      </c>
      <c r="X31" s="311"/>
      <c r="Y31" s="311"/>
      <c r="Z31" s="311"/>
      <c r="AA31" s="311"/>
      <c r="AB31" s="311"/>
      <c r="AC31" s="311"/>
      <c r="AD31" s="311"/>
      <c r="AE31" s="311"/>
      <c r="AF31" s="37"/>
      <c r="AG31" s="37"/>
      <c r="AH31" s="37"/>
      <c r="AI31" s="37"/>
      <c r="AJ31" s="37"/>
      <c r="AK31" s="311" t="s">
        <v>43</v>
      </c>
      <c r="AL31" s="311"/>
      <c r="AM31" s="311"/>
      <c r="AN31" s="311"/>
      <c r="AO31" s="311"/>
      <c r="AP31" s="37"/>
      <c r="AQ31" s="37"/>
      <c r="AR31" s="38"/>
      <c r="BE31" s="300"/>
    </row>
    <row r="32" spans="2:57" s="3" customFormat="1" ht="14.45" customHeight="1">
      <c r="B32" s="41"/>
      <c r="C32" s="42"/>
      <c r="D32" s="29" t="s">
        <v>44</v>
      </c>
      <c r="E32" s="42"/>
      <c r="F32" s="29" t="s">
        <v>45</v>
      </c>
      <c r="G32" s="42"/>
      <c r="H32" s="42"/>
      <c r="I32" s="42"/>
      <c r="J32" s="42"/>
      <c r="K32" s="42"/>
      <c r="L32" s="297">
        <v>0.21</v>
      </c>
      <c r="M32" s="296"/>
      <c r="N32" s="296"/>
      <c r="O32" s="296"/>
      <c r="P32" s="296"/>
      <c r="Q32" s="42"/>
      <c r="R32" s="42"/>
      <c r="S32" s="42"/>
      <c r="T32" s="42"/>
      <c r="U32" s="42"/>
      <c r="V32" s="42"/>
      <c r="W32" s="295">
        <f>ROUND(AZ94+SUM(CD100:CD104),2)</f>
        <v>0</v>
      </c>
      <c r="X32" s="296"/>
      <c r="Y32" s="296"/>
      <c r="Z32" s="296"/>
      <c r="AA32" s="296"/>
      <c r="AB32" s="296"/>
      <c r="AC32" s="296"/>
      <c r="AD32" s="296"/>
      <c r="AE32" s="296"/>
      <c r="AF32" s="42"/>
      <c r="AG32" s="42"/>
      <c r="AH32" s="42"/>
      <c r="AI32" s="42"/>
      <c r="AJ32" s="42"/>
      <c r="AK32" s="295">
        <f>ROUND(AV94+SUM(BY100:BY104),2)</f>
        <v>0</v>
      </c>
      <c r="AL32" s="296"/>
      <c r="AM32" s="296"/>
      <c r="AN32" s="296"/>
      <c r="AO32" s="296"/>
      <c r="AP32" s="42"/>
      <c r="AQ32" s="42"/>
      <c r="AR32" s="43"/>
      <c r="BE32" s="301"/>
    </row>
    <row r="33" spans="2:57" s="3" customFormat="1" ht="14.45" customHeight="1">
      <c r="B33" s="41"/>
      <c r="C33" s="42"/>
      <c r="D33" s="42"/>
      <c r="E33" s="42"/>
      <c r="F33" s="29" t="s">
        <v>46</v>
      </c>
      <c r="G33" s="42"/>
      <c r="H33" s="42"/>
      <c r="I33" s="42"/>
      <c r="J33" s="42"/>
      <c r="K33" s="42"/>
      <c r="L33" s="297">
        <v>0.15</v>
      </c>
      <c r="M33" s="296"/>
      <c r="N33" s="296"/>
      <c r="O33" s="296"/>
      <c r="P33" s="296"/>
      <c r="Q33" s="42"/>
      <c r="R33" s="42"/>
      <c r="S33" s="42"/>
      <c r="T33" s="42"/>
      <c r="U33" s="42"/>
      <c r="V33" s="42"/>
      <c r="W33" s="295">
        <f>ROUND(BA94+SUM(CE100:CE104),2)</f>
        <v>0</v>
      </c>
      <c r="X33" s="296"/>
      <c r="Y33" s="296"/>
      <c r="Z33" s="296"/>
      <c r="AA33" s="296"/>
      <c r="AB33" s="296"/>
      <c r="AC33" s="296"/>
      <c r="AD33" s="296"/>
      <c r="AE33" s="296"/>
      <c r="AF33" s="42"/>
      <c r="AG33" s="42"/>
      <c r="AH33" s="42"/>
      <c r="AI33" s="42"/>
      <c r="AJ33" s="42"/>
      <c r="AK33" s="295">
        <f>ROUND(AW94+SUM(BZ100:BZ104),2)</f>
        <v>0</v>
      </c>
      <c r="AL33" s="296"/>
      <c r="AM33" s="296"/>
      <c r="AN33" s="296"/>
      <c r="AO33" s="296"/>
      <c r="AP33" s="42"/>
      <c r="AQ33" s="42"/>
      <c r="AR33" s="43"/>
      <c r="BE33" s="301"/>
    </row>
    <row r="34" spans="2:57" s="3" customFormat="1" ht="14.45" customHeight="1" hidden="1">
      <c r="B34" s="41"/>
      <c r="C34" s="42"/>
      <c r="D34" s="42"/>
      <c r="E34" s="42"/>
      <c r="F34" s="29" t="s">
        <v>47</v>
      </c>
      <c r="G34" s="42"/>
      <c r="H34" s="42"/>
      <c r="I34" s="42"/>
      <c r="J34" s="42"/>
      <c r="K34" s="42"/>
      <c r="L34" s="297">
        <v>0.21</v>
      </c>
      <c r="M34" s="296"/>
      <c r="N34" s="296"/>
      <c r="O34" s="296"/>
      <c r="P34" s="296"/>
      <c r="Q34" s="42"/>
      <c r="R34" s="42"/>
      <c r="S34" s="42"/>
      <c r="T34" s="42"/>
      <c r="U34" s="42"/>
      <c r="V34" s="42"/>
      <c r="W34" s="295">
        <f>ROUND(BB94+SUM(CF100:CF104),2)</f>
        <v>0</v>
      </c>
      <c r="X34" s="296"/>
      <c r="Y34" s="296"/>
      <c r="Z34" s="296"/>
      <c r="AA34" s="296"/>
      <c r="AB34" s="296"/>
      <c r="AC34" s="296"/>
      <c r="AD34" s="296"/>
      <c r="AE34" s="296"/>
      <c r="AF34" s="42"/>
      <c r="AG34" s="42"/>
      <c r="AH34" s="42"/>
      <c r="AI34" s="42"/>
      <c r="AJ34" s="42"/>
      <c r="AK34" s="295">
        <v>0</v>
      </c>
      <c r="AL34" s="296"/>
      <c r="AM34" s="296"/>
      <c r="AN34" s="296"/>
      <c r="AO34" s="296"/>
      <c r="AP34" s="42"/>
      <c r="AQ34" s="42"/>
      <c r="AR34" s="43"/>
      <c r="BE34" s="301"/>
    </row>
    <row r="35" spans="2:44" s="3" customFormat="1" ht="14.45" customHeight="1" hidden="1">
      <c r="B35" s="41"/>
      <c r="C35" s="42"/>
      <c r="D35" s="42"/>
      <c r="E35" s="42"/>
      <c r="F35" s="29" t="s">
        <v>48</v>
      </c>
      <c r="G35" s="42"/>
      <c r="H35" s="42"/>
      <c r="I35" s="42"/>
      <c r="J35" s="42"/>
      <c r="K35" s="42"/>
      <c r="L35" s="297">
        <v>0.15</v>
      </c>
      <c r="M35" s="296"/>
      <c r="N35" s="296"/>
      <c r="O35" s="296"/>
      <c r="P35" s="296"/>
      <c r="Q35" s="42"/>
      <c r="R35" s="42"/>
      <c r="S35" s="42"/>
      <c r="T35" s="42"/>
      <c r="U35" s="42"/>
      <c r="V35" s="42"/>
      <c r="W35" s="295">
        <f>ROUND(BC94+SUM(CG100:CG104),2)</f>
        <v>0</v>
      </c>
      <c r="X35" s="296"/>
      <c r="Y35" s="296"/>
      <c r="Z35" s="296"/>
      <c r="AA35" s="296"/>
      <c r="AB35" s="296"/>
      <c r="AC35" s="296"/>
      <c r="AD35" s="296"/>
      <c r="AE35" s="296"/>
      <c r="AF35" s="42"/>
      <c r="AG35" s="42"/>
      <c r="AH35" s="42"/>
      <c r="AI35" s="42"/>
      <c r="AJ35" s="42"/>
      <c r="AK35" s="295">
        <v>0</v>
      </c>
      <c r="AL35" s="296"/>
      <c r="AM35" s="296"/>
      <c r="AN35" s="296"/>
      <c r="AO35" s="296"/>
      <c r="AP35" s="42"/>
      <c r="AQ35" s="42"/>
      <c r="AR35" s="43"/>
    </row>
    <row r="36" spans="2:44" s="3" customFormat="1" ht="14.45" customHeight="1" hidden="1">
      <c r="B36" s="41"/>
      <c r="C36" s="42"/>
      <c r="D36" s="42"/>
      <c r="E36" s="42"/>
      <c r="F36" s="29" t="s">
        <v>49</v>
      </c>
      <c r="G36" s="42"/>
      <c r="H36" s="42"/>
      <c r="I36" s="42"/>
      <c r="J36" s="42"/>
      <c r="K36" s="42"/>
      <c r="L36" s="297">
        <v>0</v>
      </c>
      <c r="M36" s="296"/>
      <c r="N36" s="296"/>
      <c r="O36" s="296"/>
      <c r="P36" s="296"/>
      <c r="Q36" s="42"/>
      <c r="R36" s="42"/>
      <c r="S36" s="42"/>
      <c r="T36" s="42"/>
      <c r="U36" s="42"/>
      <c r="V36" s="42"/>
      <c r="W36" s="295">
        <f>ROUND(BD94+SUM(CH100:CH104),2)</f>
        <v>0</v>
      </c>
      <c r="X36" s="296"/>
      <c r="Y36" s="296"/>
      <c r="Z36" s="296"/>
      <c r="AA36" s="296"/>
      <c r="AB36" s="296"/>
      <c r="AC36" s="296"/>
      <c r="AD36" s="296"/>
      <c r="AE36" s="296"/>
      <c r="AF36" s="42"/>
      <c r="AG36" s="42"/>
      <c r="AH36" s="42"/>
      <c r="AI36" s="42"/>
      <c r="AJ36" s="42"/>
      <c r="AK36" s="295">
        <v>0</v>
      </c>
      <c r="AL36" s="296"/>
      <c r="AM36" s="296"/>
      <c r="AN36" s="296"/>
      <c r="AO36" s="296"/>
      <c r="AP36" s="42"/>
      <c r="AQ36" s="42"/>
      <c r="AR36" s="43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" customHeight="1">
      <c r="A38" s="35"/>
      <c r="B38" s="36"/>
      <c r="C38" s="44"/>
      <c r="D38" s="45" t="s">
        <v>50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51</v>
      </c>
      <c r="U38" s="46"/>
      <c r="V38" s="46"/>
      <c r="W38" s="46"/>
      <c r="X38" s="293" t="s">
        <v>52</v>
      </c>
      <c r="Y38" s="291"/>
      <c r="Z38" s="291"/>
      <c r="AA38" s="291"/>
      <c r="AB38" s="291"/>
      <c r="AC38" s="46"/>
      <c r="AD38" s="46"/>
      <c r="AE38" s="46"/>
      <c r="AF38" s="46"/>
      <c r="AG38" s="46"/>
      <c r="AH38" s="46"/>
      <c r="AI38" s="46"/>
      <c r="AJ38" s="46"/>
      <c r="AK38" s="290">
        <f>SUM(AK29:AK36)</f>
        <v>0</v>
      </c>
      <c r="AL38" s="291"/>
      <c r="AM38" s="291"/>
      <c r="AN38" s="291"/>
      <c r="AO38" s="292"/>
      <c r="AP38" s="44"/>
      <c r="AQ38" s="44"/>
      <c r="AR38" s="38"/>
      <c r="BE38" s="35"/>
    </row>
    <row r="39" spans="1:57" s="2" customFormat="1" ht="6.9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5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55</v>
      </c>
      <c r="AI60" s="40"/>
      <c r="AJ60" s="40"/>
      <c r="AK60" s="40"/>
      <c r="AL60" s="40"/>
      <c r="AM60" s="53" t="s">
        <v>56</v>
      </c>
      <c r="AN60" s="40"/>
      <c r="AO60" s="40"/>
      <c r="AP60" s="37"/>
      <c r="AQ60" s="37"/>
      <c r="AR60" s="38"/>
      <c r="BE60" s="35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55</v>
      </c>
      <c r="AI75" s="40"/>
      <c r="AJ75" s="40"/>
      <c r="AK75" s="40"/>
      <c r="AL75" s="40"/>
      <c r="AM75" s="53" t="s">
        <v>56</v>
      </c>
      <c r="AN75" s="40"/>
      <c r="AO75" s="40"/>
      <c r="AP75" s="37"/>
      <c r="AQ75" s="37"/>
      <c r="AR75" s="38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57" s="2" customFormat="1" ht="24.95" customHeight="1">
      <c r="A82" s="35"/>
      <c r="B82" s="36"/>
      <c r="C82" s="23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3/2019/GJ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26" t="str">
        <f>K6</f>
        <v>Dílčí energetická renovace objektu MŠ Generála Janouška</v>
      </c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Generála Janouška ,Praha 14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328" t="str">
        <f>IF(AN8="","",AN8)</f>
        <v>8. 5. 2021</v>
      </c>
      <c r="AN87" s="328"/>
      <c r="AO87" s="37"/>
      <c r="AP87" s="37"/>
      <c r="AQ87" s="37"/>
      <c r="AR87" s="38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57" s="2" customFormat="1" ht="15.2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Úřad městské části Praha 14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335" t="str">
        <f>IF(E17="","",E17)</f>
        <v>a3atelier s.r.o.</v>
      </c>
      <c r="AN89" s="336"/>
      <c r="AO89" s="336"/>
      <c r="AP89" s="336"/>
      <c r="AQ89" s="37"/>
      <c r="AR89" s="38"/>
      <c r="AS89" s="329" t="s">
        <v>60</v>
      </c>
      <c r="AT89" s="33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335" t="str">
        <f>IF(E20="","",E20)</f>
        <v>Ing.Myšík Petr</v>
      </c>
      <c r="AN90" s="336"/>
      <c r="AO90" s="336"/>
      <c r="AP90" s="336"/>
      <c r="AQ90" s="37"/>
      <c r="AR90" s="38"/>
      <c r="AS90" s="331"/>
      <c r="AT90" s="33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33"/>
      <c r="AT91" s="33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1" t="s">
        <v>61</v>
      </c>
      <c r="D92" s="322"/>
      <c r="E92" s="322"/>
      <c r="F92" s="322"/>
      <c r="G92" s="322"/>
      <c r="H92" s="74"/>
      <c r="I92" s="324" t="s">
        <v>62</v>
      </c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3" t="s">
        <v>63</v>
      </c>
      <c r="AH92" s="322"/>
      <c r="AI92" s="322"/>
      <c r="AJ92" s="322"/>
      <c r="AK92" s="322"/>
      <c r="AL92" s="322"/>
      <c r="AM92" s="322"/>
      <c r="AN92" s="324" t="s">
        <v>64</v>
      </c>
      <c r="AO92" s="322"/>
      <c r="AP92" s="325"/>
      <c r="AQ92" s="75" t="s">
        <v>65</v>
      </c>
      <c r="AR92" s="38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ROUND(SUM(AG95:AG98),2)</f>
        <v>0</v>
      </c>
      <c r="AH94" s="316"/>
      <c r="AI94" s="316"/>
      <c r="AJ94" s="316"/>
      <c r="AK94" s="316"/>
      <c r="AL94" s="316"/>
      <c r="AM94" s="316"/>
      <c r="AN94" s="317">
        <f>SUM(AG94,AT94)</f>
        <v>0</v>
      </c>
      <c r="AO94" s="317"/>
      <c r="AP94" s="317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1:91" s="7" customFormat="1" ht="24.75" customHeight="1">
      <c r="A95" s="94" t="s">
        <v>84</v>
      </c>
      <c r="B95" s="95"/>
      <c r="C95" s="96"/>
      <c r="D95" s="320" t="s">
        <v>85</v>
      </c>
      <c r="E95" s="320"/>
      <c r="F95" s="320"/>
      <c r="G95" s="320"/>
      <c r="H95" s="320"/>
      <c r="I95" s="97"/>
      <c r="J95" s="320" t="s">
        <v>86</v>
      </c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18">
        <f>'3-2019-D-s - Bourací a st...'!J32</f>
        <v>0</v>
      </c>
      <c r="AH95" s="319"/>
      <c r="AI95" s="319"/>
      <c r="AJ95" s="319"/>
      <c r="AK95" s="319"/>
      <c r="AL95" s="319"/>
      <c r="AM95" s="319"/>
      <c r="AN95" s="318">
        <f>SUM(AG95,AT95)</f>
        <v>0</v>
      </c>
      <c r="AO95" s="319"/>
      <c r="AP95" s="319"/>
      <c r="AQ95" s="98" t="s">
        <v>87</v>
      </c>
      <c r="AR95" s="99"/>
      <c r="AS95" s="100">
        <v>0</v>
      </c>
      <c r="AT95" s="101">
        <f>ROUND(SUM(AV95:AW95),2)</f>
        <v>0</v>
      </c>
      <c r="AU95" s="102">
        <f>'3-2019-D-s - Bourací a st...'!P144</f>
        <v>0</v>
      </c>
      <c r="AV95" s="101">
        <f>'3-2019-D-s - Bourací a st...'!J35</f>
        <v>0</v>
      </c>
      <c r="AW95" s="101">
        <f>'3-2019-D-s - Bourací a st...'!J36</f>
        <v>0</v>
      </c>
      <c r="AX95" s="101">
        <f>'3-2019-D-s - Bourací a st...'!J37</f>
        <v>0</v>
      </c>
      <c r="AY95" s="101">
        <f>'3-2019-D-s - Bourací a st...'!J38</f>
        <v>0</v>
      </c>
      <c r="AZ95" s="101">
        <f>'3-2019-D-s - Bourací a st...'!F35</f>
        <v>0</v>
      </c>
      <c r="BA95" s="101">
        <f>'3-2019-D-s - Bourací a st...'!F36</f>
        <v>0</v>
      </c>
      <c r="BB95" s="101">
        <f>'3-2019-D-s - Bourací a st...'!F37</f>
        <v>0</v>
      </c>
      <c r="BC95" s="101">
        <f>'3-2019-D-s - Bourací a st...'!F38</f>
        <v>0</v>
      </c>
      <c r="BD95" s="103">
        <f>'3-2019-D-s - Bourací a st...'!F39</f>
        <v>0</v>
      </c>
      <c r="BT95" s="104" t="s">
        <v>88</v>
      </c>
      <c r="BV95" s="104" t="s">
        <v>82</v>
      </c>
      <c r="BW95" s="104" t="s">
        <v>89</v>
      </c>
      <c r="BX95" s="104" t="s">
        <v>5</v>
      </c>
      <c r="CL95" s="104" t="s">
        <v>1</v>
      </c>
      <c r="CM95" s="104" t="s">
        <v>90</v>
      </c>
    </row>
    <row r="96" spans="1:91" s="7" customFormat="1" ht="24.75" customHeight="1">
      <c r="A96" s="94" t="s">
        <v>84</v>
      </c>
      <c r="B96" s="95"/>
      <c r="C96" s="96"/>
      <c r="D96" s="320" t="s">
        <v>91</v>
      </c>
      <c r="E96" s="320"/>
      <c r="F96" s="320"/>
      <c r="G96" s="320"/>
      <c r="H96" s="320"/>
      <c r="I96" s="97"/>
      <c r="J96" s="320" t="s">
        <v>92</v>
      </c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18">
        <f>'3-2019-DVz - Vzduchotechnika'!J32</f>
        <v>0</v>
      </c>
      <c r="AH96" s="319"/>
      <c r="AI96" s="319"/>
      <c r="AJ96" s="319"/>
      <c r="AK96" s="319"/>
      <c r="AL96" s="319"/>
      <c r="AM96" s="319"/>
      <c r="AN96" s="318">
        <f>SUM(AG96,AT96)</f>
        <v>0</v>
      </c>
      <c r="AO96" s="319"/>
      <c r="AP96" s="319"/>
      <c r="AQ96" s="98" t="s">
        <v>87</v>
      </c>
      <c r="AR96" s="99"/>
      <c r="AS96" s="100">
        <v>0</v>
      </c>
      <c r="AT96" s="101">
        <f>ROUND(SUM(AV96:AW96),2)</f>
        <v>0</v>
      </c>
      <c r="AU96" s="102">
        <f>'3-2019-DVz - Vzduchotechnika'!P127</f>
        <v>0</v>
      </c>
      <c r="AV96" s="101">
        <f>'3-2019-DVz - Vzduchotechnika'!J35</f>
        <v>0</v>
      </c>
      <c r="AW96" s="101">
        <f>'3-2019-DVz - Vzduchotechnika'!J36</f>
        <v>0</v>
      </c>
      <c r="AX96" s="101">
        <f>'3-2019-DVz - Vzduchotechnika'!J37</f>
        <v>0</v>
      </c>
      <c r="AY96" s="101">
        <f>'3-2019-DVz - Vzduchotechnika'!J38</f>
        <v>0</v>
      </c>
      <c r="AZ96" s="101">
        <f>'3-2019-DVz - Vzduchotechnika'!F35</f>
        <v>0</v>
      </c>
      <c r="BA96" s="101">
        <f>'3-2019-DVz - Vzduchotechnika'!F36</f>
        <v>0</v>
      </c>
      <c r="BB96" s="101">
        <f>'3-2019-DVz - Vzduchotechnika'!F37</f>
        <v>0</v>
      </c>
      <c r="BC96" s="101">
        <f>'3-2019-DVz - Vzduchotechnika'!F38</f>
        <v>0</v>
      </c>
      <c r="BD96" s="103">
        <f>'3-2019-DVz - Vzduchotechnika'!F39</f>
        <v>0</v>
      </c>
      <c r="BT96" s="104" t="s">
        <v>88</v>
      </c>
      <c r="BV96" s="104" t="s">
        <v>82</v>
      </c>
      <c r="BW96" s="104" t="s">
        <v>93</v>
      </c>
      <c r="BX96" s="104" t="s">
        <v>5</v>
      </c>
      <c r="CL96" s="104" t="s">
        <v>1</v>
      </c>
      <c r="CM96" s="104" t="s">
        <v>90</v>
      </c>
    </row>
    <row r="97" spans="1:91" s="7" customFormat="1" ht="24.75" customHeight="1">
      <c r="A97" s="94" t="s">
        <v>84</v>
      </c>
      <c r="B97" s="95"/>
      <c r="C97" s="96"/>
      <c r="D97" s="320" t="s">
        <v>94</v>
      </c>
      <c r="E97" s="320"/>
      <c r="F97" s="320"/>
      <c r="G97" s="320"/>
      <c r="H97" s="320"/>
      <c r="I97" s="97"/>
      <c r="J97" s="320" t="s">
        <v>95</v>
      </c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18">
        <f>'3-2019-Pr - Provedení dok...'!J32</f>
        <v>0</v>
      </c>
      <c r="AH97" s="319"/>
      <c r="AI97" s="319"/>
      <c r="AJ97" s="319"/>
      <c r="AK97" s="319"/>
      <c r="AL97" s="319"/>
      <c r="AM97" s="319"/>
      <c r="AN97" s="318">
        <f>SUM(AG97,AT97)</f>
        <v>0</v>
      </c>
      <c r="AO97" s="319"/>
      <c r="AP97" s="319"/>
      <c r="AQ97" s="98" t="s">
        <v>87</v>
      </c>
      <c r="AR97" s="99"/>
      <c r="AS97" s="100">
        <v>0</v>
      </c>
      <c r="AT97" s="101">
        <f>ROUND(SUM(AV97:AW97),2)</f>
        <v>0</v>
      </c>
      <c r="AU97" s="102">
        <f>'3-2019-Pr - Provedení dok...'!P128</f>
        <v>0</v>
      </c>
      <c r="AV97" s="101">
        <f>'3-2019-Pr - Provedení dok...'!J35</f>
        <v>0</v>
      </c>
      <c r="AW97" s="101">
        <f>'3-2019-Pr - Provedení dok...'!J36</f>
        <v>0</v>
      </c>
      <c r="AX97" s="101">
        <f>'3-2019-Pr - Provedení dok...'!J37</f>
        <v>0</v>
      </c>
      <c r="AY97" s="101">
        <f>'3-2019-Pr - Provedení dok...'!J38</f>
        <v>0</v>
      </c>
      <c r="AZ97" s="101">
        <f>'3-2019-Pr - Provedení dok...'!F35</f>
        <v>0</v>
      </c>
      <c r="BA97" s="101">
        <f>'3-2019-Pr - Provedení dok...'!F36</f>
        <v>0</v>
      </c>
      <c r="BB97" s="101">
        <f>'3-2019-Pr - Provedení dok...'!F37</f>
        <v>0</v>
      </c>
      <c r="BC97" s="101">
        <f>'3-2019-Pr - Provedení dok...'!F38</f>
        <v>0</v>
      </c>
      <c r="BD97" s="103">
        <f>'3-2019-Pr - Provedení dok...'!F39</f>
        <v>0</v>
      </c>
      <c r="BT97" s="104" t="s">
        <v>88</v>
      </c>
      <c r="BV97" s="104" t="s">
        <v>82</v>
      </c>
      <c r="BW97" s="104" t="s">
        <v>96</v>
      </c>
      <c r="BX97" s="104" t="s">
        <v>5</v>
      </c>
      <c r="CL97" s="104" t="s">
        <v>1</v>
      </c>
      <c r="CM97" s="104" t="s">
        <v>90</v>
      </c>
    </row>
    <row r="98" spans="1:91" s="7" customFormat="1" ht="16.5" customHeight="1">
      <c r="A98" s="94" t="s">
        <v>84</v>
      </c>
      <c r="B98" s="95"/>
      <c r="C98" s="96"/>
      <c r="D98" s="320" t="s">
        <v>97</v>
      </c>
      <c r="E98" s="320"/>
      <c r="F98" s="320"/>
      <c r="G98" s="320"/>
      <c r="H98" s="320"/>
      <c r="I98" s="97"/>
      <c r="J98" s="320" t="s">
        <v>98</v>
      </c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18">
        <f>'3-2019-N - Vzduchotechnik...'!J32</f>
        <v>0</v>
      </c>
      <c r="AH98" s="319"/>
      <c r="AI98" s="319"/>
      <c r="AJ98" s="319"/>
      <c r="AK98" s="319"/>
      <c r="AL98" s="319"/>
      <c r="AM98" s="319"/>
      <c r="AN98" s="318">
        <f>SUM(AG98,AT98)</f>
        <v>0</v>
      </c>
      <c r="AO98" s="319"/>
      <c r="AP98" s="319"/>
      <c r="AQ98" s="98" t="s">
        <v>87</v>
      </c>
      <c r="AR98" s="99"/>
      <c r="AS98" s="105">
        <v>0</v>
      </c>
      <c r="AT98" s="106">
        <f>ROUND(SUM(AV98:AW98),2)</f>
        <v>0</v>
      </c>
      <c r="AU98" s="107">
        <f>'3-2019-N - Vzduchotechnik...'!P126</f>
        <v>0</v>
      </c>
      <c r="AV98" s="106">
        <f>'3-2019-N - Vzduchotechnik...'!J35</f>
        <v>0</v>
      </c>
      <c r="AW98" s="106">
        <f>'3-2019-N - Vzduchotechnik...'!J36</f>
        <v>0</v>
      </c>
      <c r="AX98" s="106">
        <f>'3-2019-N - Vzduchotechnik...'!J37</f>
        <v>0</v>
      </c>
      <c r="AY98" s="106">
        <f>'3-2019-N - Vzduchotechnik...'!J38</f>
        <v>0</v>
      </c>
      <c r="AZ98" s="106">
        <f>'3-2019-N - Vzduchotechnik...'!F35</f>
        <v>0</v>
      </c>
      <c r="BA98" s="106">
        <f>'3-2019-N - Vzduchotechnik...'!F36</f>
        <v>0</v>
      </c>
      <c r="BB98" s="106">
        <f>'3-2019-N - Vzduchotechnik...'!F37</f>
        <v>0</v>
      </c>
      <c r="BC98" s="106">
        <f>'3-2019-N - Vzduchotechnik...'!F38</f>
        <v>0</v>
      </c>
      <c r="BD98" s="108">
        <f>'3-2019-N - Vzduchotechnik...'!F39</f>
        <v>0</v>
      </c>
      <c r="BT98" s="104" t="s">
        <v>88</v>
      </c>
      <c r="BV98" s="104" t="s">
        <v>82</v>
      </c>
      <c r="BW98" s="104" t="s">
        <v>99</v>
      </c>
      <c r="BX98" s="104" t="s">
        <v>5</v>
      </c>
      <c r="CL98" s="104" t="s">
        <v>1</v>
      </c>
      <c r="CM98" s="104" t="s">
        <v>90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35"/>
      <c r="B100" s="36"/>
      <c r="C100" s="83" t="s">
        <v>100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17">
        <f>ROUND(SUM(AG101:AG104),2)</f>
        <v>0</v>
      </c>
      <c r="AH100" s="317"/>
      <c r="AI100" s="317"/>
      <c r="AJ100" s="317"/>
      <c r="AK100" s="317"/>
      <c r="AL100" s="317"/>
      <c r="AM100" s="317"/>
      <c r="AN100" s="317">
        <f>ROUND(SUM(AN101:AN104),2)</f>
        <v>0</v>
      </c>
      <c r="AO100" s="317"/>
      <c r="AP100" s="317"/>
      <c r="AQ100" s="109"/>
      <c r="AR100" s="38"/>
      <c r="AS100" s="76" t="s">
        <v>101</v>
      </c>
      <c r="AT100" s="77" t="s">
        <v>102</v>
      </c>
      <c r="AU100" s="77" t="s">
        <v>44</v>
      </c>
      <c r="AV100" s="78" t="s">
        <v>67</v>
      </c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89" s="2" customFormat="1" ht="19.9" customHeight="1">
      <c r="A101" s="35"/>
      <c r="B101" s="36"/>
      <c r="C101" s="37"/>
      <c r="D101" s="313" t="s">
        <v>103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7"/>
      <c r="AD101" s="37"/>
      <c r="AE101" s="37"/>
      <c r="AF101" s="37"/>
      <c r="AG101" s="314">
        <f>ROUND(AG94*AS101,2)</f>
        <v>0</v>
      </c>
      <c r="AH101" s="315"/>
      <c r="AI101" s="315"/>
      <c r="AJ101" s="315"/>
      <c r="AK101" s="315"/>
      <c r="AL101" s="315"/>
      <c r="AM101" s="315"/>
      <c r="AN101" s="315">
        <f>ROUND(AG101+AV101,2)</f>
        <v>0</v>
      </c>
      <c r="AO101" s="315"/>
      <c r="AP101" s="315"/>
      <c r="AQ101" s="37"/>
      <c r="AR101" s="38"/>
      <c r="AS101" s="112">
        <v>0</v>
      </c>
      <c r="AT101" s="113" t="s">
        <v>104</v>
      </c>
      <c r="AU101" s="113" t="s">
        <v>45</v>
      </c>
      <c r="AV101" s="114">
        <f>ROUND(IF(AU101="základní",AG101*L32,IF(AU101="snížená",AG101*L33,0)),2)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7" t="s">
        <v>105</v>
      </c>
      <c r="BY101" s="115">
        <f>IF(AU101="základní",AV101,0)</f>
        <v>0</v>
      </c>
      <c r="BZ101" s="115">
        <f>IF(AU101="snížená",AV101,0)</f>
        <v>0</v>
      </c>
      <c r="CA101" s="115">
        <v>0</v>
      </c>
      <c r="CB101" s="115">
        <v>0</v>
      </c>
      <c r="CC101" s="115">
        <v>0</v>
      </c>
      <c r="CD101" s="115">
        <f>IF(AU101="základní",AG101,0)</f>
        <v>0</v>
      </c>
      <c r="CE101" s="115">
        <f>IF(AU101="snížená",AG101,0)</f>
        <v>0</v>
      </c>
      <c r="CF101" s="115">
        <f>IF(AU101="zákl. přenesená",AG101,0)</f>
        <v>0</v>
      </c>
      <c r="CG101" s="115">
        <f>IF(AU101="sníž. přenesená",AG101,0)</f>
        <v>0</v>
      </c>
      <c r="CH101" s="11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35"/>
      <c r="B102" s="36"/>
      <c r="C102" s="37"/>
      <c r="D102" s="312" t="s">
        <v>106</v>
      </c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7"/>
      <c r="AD102" s="37"/>
      <c r="AE102" s="37"/>
      <c r="AF102" s="37"/>
      <c r="AG102" s="314">
        <f>ROUND(AG94*AS102,2)</f>
        <v>0</v>
      </c>
      <c r="AH102" s="315"/>
      <c r="AI102" s="315"/>
      <c r="AJ102" s="315"/>
      <c r="AK102" s="315"/>
      <c r="AL102" s="315"/>
      <c r="AM102" s="315"/>
      <c r="AN102" s="315">
        <f>ROUND(AG102+AV102,2)</f>
        <v>0</v>
      </c>
      <c r="AO102" s="315"/>
      <c r="AP102" s="315"/>
      <c r="AQ102" s="37"/>
      <c r="AR102" s="38"/>
      <c r="AS102" s="112">
        <v>0</v>
      </c>
      <c r="AT102" s="113" t="s">
        <v>104</v>
      </c>
      <c r="AU102" s="113" t="s">
        <v>45</v>
      </c>
      <c r="AV102" s="114">
        <f>ROUND(IF(AU102="základní",AG102*L32,IF(AU102="snížená",AG102*L33,0)),2)</f>
        <v>0</v>
      </c>
      <c r="AW102" s="35"/>
      <c r="AX102" s="35"/>
      <c r="AY102" s="35"/>
      <c r="AZ102" s="35"/>
      <c r="BA102" s="35"/>
      <c r="BB102" s="35"/>
      <c r="BC102" s="35"/>
      <c r="BD102" s="35"/>
      <c r="BE102" s="35"/>
      <c r="BV102" s="17" t="s">
        <v>107</v>
      </c>
      <c r="BY102" s="115">
        <f>IF(AU102="základní",AV102,0)</f>
        <v>0</v>
      </c>
      <c r="BZ102" s="115">
        <f>IF(AU102="snížená",AV102,0)</f>
        <v>0</v>
      </c>
      <c r="CA102" s="115">
        <v>0</v>
      </c>
      <c r="CB102" s="115">
        <v>0</v>
      </c>
      <c r="CC102" s="115">
        <v>0</v>
      </c>
      <c r="CD102" s="115">
        <f>IF(AU102="základní",AG102,0)</f>
        <v>0</v>
      </c>
      <c r="CE102" s="115">
        <f>IF(AU102="snížená",AG102,0)</f>
        <v>0</v>
      </c>
      <c r="CF102" s="115">
        <f>IF(AU102="zákl. přenesená",AG102,0)</f>
        <v>0</v>
      </c>
      <c r="CG102" s="115">
        <f>IF(AU102="sníž. přenesená",AG102,0)</f>
        <v>0</v>
      </c>
      <c r="CH102" s="11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35"/>
      <c r="B103" s="36"/>
      <c r="C103" s="37"/>
      <c r="D103" s="312" t="s">
        <v>106</v>
      </c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7"/>
      <c r="AD103" s="37"/>
      <c r="AE103" s="37"/>
      <c r="AF103" s="37"/>
      <c r="AG103" s="314">
        <f>ROUND(AG94*AS103,2)</f>
        <v>0</v>
      </c>
      <c r="AH103" s="315"/>
      <c r="AI103" s="315"/>
      <c r="AJ103" s="315"/>
      <c r="AK103" s="315"/>
      <c r="AL103" s="315"/>
      <c r="AM103" s="315"/>
      <c r="AN103" s="315">
        <f>ROUND(AG103+AV103,2)</f>
        <v>0</v>
      </c>
      <c r="AO103" s="315"/>
      <c r="AP103" s="315"/>
      <c r="AQ103" s="37"/>
      <c r="AR103" s="38"/>
      <c r="AS103" s="112">
        <v>0</v>
      </c>
      <c r="AT103" s="113" t="s">
        <v>104</v>
      </c>
      <c r="AU103" s="113" t="s">
        <v>45</v>
      </c>
      <c r="AV103" s="114">
        <f>ROUND(IF(AU103="základní",AG103*L32,IF(AU103="snížená",AG103*L33,0)),2)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7" t="s">
        <v>107</v>
      </c>
      <c r="BY103" s="115">
        <f>IF(AU103="základní",AV103,0)</f>
        <v>0</v>
      </c>
      <c r="BZ103" s="115">
        <f>IF(AU103="snížená",AV103,0)</f>
        <v>0</v>
      </c>
      <c r="CA103" s="115">
        <v>0</v>
      </c>
      <c r="CB103" s="115">
        <v>0</v>
      </c>
      <c r="CC103" s="115">
        <v>0</v>
      </c>
      <c r="CD103" s="115">
        <f>IF(AU103="základní",AG103,0)</f>
        <v>0</v>
      </c>
      <c r="CE103" s="115">
        <f>IF(AU103="snížená",AG103,0)</f>
        <v>0</v>
      </c>
      <c r="CF103" s="115">
        <f>IF(AU103="zákl. přenesená",AG103,0)</f>
        <v>0</v>
      </c>
      <c r="CG103" s="115">
        <f>IF(AU103="sníž. přenesená",AG103,0)</f>
        <v>0</v>
      </c>
      <c r="CH103" s="11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35"/>
      <c r="B104" s="36"/>
      <c r="C104" s="37"/>
      <c r="D104" s="312" t="s">
        <v>106</v>
      </c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7"/>
      <c r="AD104" s="37"/>
      <c r="AE104" s="37"/>
      <c r="AF104" s="37"/>
      <c r="AG104" s="314">
        <f>ROUND(AG94*AS104,2)</f>
        <v>0</v>
      </c>
      <c r="AH104" s="315"/>
      <c r="AI104" s="315"/>
      <c r="AJ104" s="315"/>
      <c r="AK104" s="315"/>
      <c r="AL104" s="315"/>
      <c r="AM104" s="315"/>
      <c r="AN104" s="315">
        <f>ROUND(AG104+AV104,2)</f>
        <v>0</v>
      </c>
      <c r="AO104" s="315"/>
      <c r="AP104" s="315"/>
      <c r="AQ104" s="37"/>
      <c r="AR104" s="38"/>
      <c r="AS104" s="116">
        <v>0</v>
      </c>
      <c r="AT104" s="117" t="s">
        <v>104</v>
      </c>
      <c r="AU104" s="117" t="s">
        <v>45</v>
      </c>
      <c r="AV104" s="118">
        <f>ROUND(IF(AU104="základní",AG104*L32,IF(AU104="snížená",AG104*L33,0)),2)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7" t="s">
        <v>107</v>
      </c>
      <c r="BY104" s="115">
        <f>IF(AU104="základní",AV104,0)</f>
        <v>0</v>
      </c>
      <c r="BZ104" s="115">
        <f>IF(AU104="snížená",AV104,0)</f>
        <v>0</v>
      </c>
      <c r="CA104" s="115">
        <v>0</v>
      </c>
      <c r="CB104" s="115">
        <v>0</v>
      </c>
      <c r="CC104" s="115">
        <v>0</v>
      </c>
      <c r="CD104" s="115">
        <f>IF(AU104="základní",AG104,0)</f>
        <v>0</v>
      </c>
      <c r="CE104" s="115">
        <f>IF(AU104="snížená",AG104,0)</f>
        <v>0</v>
      </c>
      <c r="CF104" s="115">
        <f>IF(AU104="zákl. přenesená",AG104,0)</f>
        <v>0</v>
      </c>
      <c r="CG104" s="115">
        <f>IF(AU104="sníž. přenesená",AG104,0)</f>
        <v>0</v>
      </c>
      <c r="CH104" s="11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30" customHeight="1">
      <c r="A106" s="35"/>
      <c r="B106" s="36"/>
      <c r="C106" s="119" t="s">
        <v>108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298">
        <f>ROUND(AG94+AG100,2)</f>
        <v>0</v>
      </c>
      <c r="AH106" s="298"/>
      <c r="AI106" s="298"/>
      <c r="AJ106" s="298"/>
      <c r="AK106" s="298"/>
      <c r="AL106" s="298"/>
      <c r="AM106" s="298"/>
      <c r="AN106" s="298">
        <f>ROUND(AN94+AN100,2)</f>
        <v>0</v>
      </c>
      <c r="AO106" s="298"/>
      <c r="AP106" s="298"/>
      <c r="AQ106" s="120"/>
      <c r="AR106" s="38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38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8:AF98"/>
    <mergeCell ref="D101:AB101"/>
    <mergeCell ref="AG101:AM101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D104:AB104"/>
    <mergeCell ref="AG104:AM104"/>
    <mergeCell ref="AN104:AP104"/>
    <mergeCell ref="AG94:AM94"/>
    <mergeCell ref="AN94:AP94"/>
    <mergeCell ref="AG100:AM100"/>
    <mergeCell ref="AN100:AP100"/>
    <mergeCell ref="D102:AB102"/>
    <mergeCell ref="AG102:AM102"/>
    <mergeCell ref="AN102:AP102"/>
    <mergeCell ref="D103:AB103"/>
    <mergeCell ref="AG103:AM103"/>
    <mergeCell ref="AN103:AP103"/>
    <mergeCell ref="AN98:AP98"/>
    <mergeCell ref="AG98:AM98"/>
    <mergeCell ref="D98:H98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3-2019-D-s - Bourací a st...'!C2" display="/"/>
    <hyperlink ref="A96" location="'3-2019-DVz - Vzduchotechnika'!C2" display="/"/>
    <hyperlink ref="A97" location="'3-2019-Pr - Provedení dok...'!C2" display="/"/>
    <hyperlink ref="A98" location="'3-2019-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workbookViewId="0" topLeftCell="A22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89</v>
      </c>
      <c r="AZ2" s="122" t="s">
        <v>109</v>
      </c>
      <c r="BA2" s="122" t="s">
        <v>110</v>
      </c>
      <c r="BB2" s="122" t="s">
        <v>111</v>
      </c>
      <c r="BC2" s="122" t="s">
        <v>112</v>
      </c>
      <c r="BD2" s="122" t="s">
        <v>90</v>
      </c>
    </row>
    <row r="3" spans="2:5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  <c r="AZ3" s="122" t="s">
        <v>113</v>
      </c>
      <c r="BA3" s="122" t="s">
        <v>114</v>
      </c>
      <c r="BB3" s="122" t="s">
        <v>111</v>
      </c>
      <c r="BC3" s="122" t="s">
        <v>115</v>
      </c>
      <c r="BD3" s="122" t="s">
        <v>90</v>
      </c>
    </row>
    <row r="4" spans="2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118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J117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ROUND((SUM(BE117:BE124)+SUM(BE144:BE250)),2)</f>
        <v>0</v>
      </c>
      <c r="G35" s="35"/>
      <c r="H35" s="35"/>
      <c r="I35" s="141">
        <v>0.21</v>
      </c>
      <c r="J35" s="140">
        <f>ROUND(((SUM(BE117:BE124)+SUM(BE144:BE250))*I35),2)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ROUND((SUM(BF117:BF124)+SUM(BF144:BF250)),2)</f>
        <v>0</v>
      </c>
      <c r="G36" s="35"/>
      <c r="H36" s="35"/>
      <c r="I36" s="141">
        <v>0.15</v>
      </c>
      <c r="J36" s="140">
        <f>ROUND(((SUM(BF117:BF124)+SUM(BF144:BF250))*I36),2)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ROUND((SUM(BG117:BG124)+SUM(BG144:BG250)),2)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ROUND((SUM(BH117:BH124)+SUM(BH144:BH250)),2)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ROUND((SUM(BI117:BI124)+SUM(BI144:BI250)),2)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3/2019/D-s - Bourací a stavební práce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J144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2:12" s="9" customFormat="1" ht="24.95" customHeight="1">
      <c r="B97" s="163"/>
      <c r="C97" s="164"/>
      <c r="D97" s="165" t="s">
        <v>125</v>
      </c>
      <c r="E97" s="166"/>
      <c r="F97" s="166"/>
      <c r="G97" s="166"/>
      <c r="H97" s="166"/>
      <c r="I97" s="166"/>
      <c r="J97" s="167">
        <f>J145</f>
        <v>0</v>
      </c>
      <c r="K97" s="164"/>
      <c r="L97" s="168"/>
    </row>
    <row r="98" spans="2:12" s="10" customFormat="1" ht="19.9" customHeight="1">
      <c r="B98" s="169"/>
      <c r="C98" s="170"/>
      <c r="D98" s="171" t="s">
        <v>126</v>
      </c>
      <c r="E98" s="172"/>
      <c r="F98" s="172"/>
      <c r="G98" s="172"/>
      <c r="H98" s="172"/>
      <c r="I98" s="172"/>
      <c r="J98" s="173">
        <f>J146</f>
        <v>0</v>
      </c>
      <c r="K98" s="170"/>
      <c r="L98" s="174"/>
    </row>
    <row r="99" spans="2:12" s="10" customFormat="1" ht="19.9" customHeight="1">
      <c r="B99" s="169"/>
      <c r="C99" s="170"/>
      <c r="D99" s="171" t="s">
        <v>127</v>
      </c>
      <c r="E99" s="172"/>
      <c r="F99" s="172"/>
      <c r="G99" s="172"/>
      <c r="H99" s="172"/>
      <c r="I99" s="172"/>
      <c r="J99" s="173">
        <f>J151</f>
        <v>0</v>
      </c>
      <c r="K99" s="170"/>
      <c r="L99" s="174"/>
    </row>
    <row r="100" spans="2:12" s="10" customFormat="1" ht="19.9" customHeight="1">
      <c r="B100" s="169"/>
      <c r="C100" s="170"/>
      <c r="D100" s="171" t="s">
        <v>128</v>
      </c>
      <c r="E100" s="172"/>
      <c r="F100" s="172"/>
      <c r="G100" s="172"/>
      <c r="H100" s="172"/>
      <c r="I100" s="172"/>
      <c r="J100" s="173">
        <f>J154</f>
        <v>0</v>
      </c>
      <c r="K100" s="170"/>
      <c r="L100" s="174"/>
    </row>
    <row r="101" spans="2:12" s="10" customFormat="1" ht="14.85" customHeight="1">
      <c r="B101" s="169"/>
      <c r="C101" s="170"/>
      <c r="D101" s="171" t="s">
        <v>129</v>
      </c>
      <c r="E101" s="172"/>
      <c r="F101" s="172"/>
      <c r="G101" s="172"/>
      <c r="H101" s="172"/>
      <c r="I101" s="172"/>
      <c r="J101" s="173">
        <f>J162</f>
        <v>0</v>
      </c>
      <c r="K101" s="170"/>
      <c r="L101" s="174"/>
    </row>
    <row r="102" spans="2:12" s="10" customFormat="1" ht="14.85" customHeight="1">
      <c r="B102" s="169"/>
      <c r="C102" s="170"/>
      <c r="D102" s="171" t="s">
        <v>130</v>
      </c>
      <c r="E102" s="172"/>
      <c r="F102" s="172"/>
      <c r="G102" s="172"/>
      <c r="H102" s="172"/>
      <c r="I102" s="172"/>
      <c r="J102" s="173">
        <f>J168</f>
        <v>0</v>
      </c>
      <c r="K102" s="170"/>
      <c r="L102" s="174"/>
    </row>
    <row r="103" spans="2:12" s="10" customFormat="1" ht="19.9" customHeight="1">
      <c r="B103" s="169"/>
      <c r="C103" s="170"/>
      <c r="D103" s="171" t="s">
        <v>131</v>
      </c>
      <c r="E103" s="172"/>
      <c r="F103" s="172"/>
      <c r="G103" s="172"/>
      <c r="H103" s="172"/>
      <c r="I103" s="172"/>
      <c r="J103" s="173">
        <f>J181</f>
        <v>0</v>
      </c>
      <c r="K103" s="170"/>
      <c r="L103" s="174"/>
    </row>
    <row r="104" spans="2:12" s="10" customFormat="1" ht="19.9" customHeight="1">
      <c r="B104" s="169"/>
      <c r="C104" s="170"/>
      <c r="D104" s="171" t="s">
        <v>132</v>
      </c>
      <c r="E104" s="172"/>
      <c r="F104" s="172"/>
      <c r="G104" s="172"/>
      <c r="H104" s="172"/>
      <c r="I104" s="172"/>
      <c r="J104" s="173">
        <f>J188</f>
        <v>0</v>
      </c>
      <c r="K104" s="170"/>
      <c r="L104" s="174"/>
    </row>
    <row r="105" spans="2:12" s="9" customFormat="1" ht="24.95" customHeight="1">
      <c r="B105" s="163"/>
      <c r="C105" s="164"/>
      <c r="D105" s="165" t="s">
        <v>133</v>
      </c>
      <c r="E105" s="166"/>
      <c r="F105" s="166"/>
      <c r="G105" s="166"/>
      <c r="H105" s="166"/>
      <c r="I105" s="166"/>
      <c r="J105" s="167">
        <f>J191</f>
        <v>0</v>
      </c>
      <c r="K105" s="164"/>
      <c r="L105" s="168"/>
    </row>
    <row r="106" spans="2:12" s="10" customFormat="1" ht="19.9" customHeight="1">
      <c r="B106" s="169"/>
      <c r="C106" s="170"/>
      <c r="D106" s="171" t="s">
        <v>134</v>
      </c>
      <c r="E106" s="172"/>
      <c r="F106" s="172"/>
      <c r="G106" s="172"/>
      <c r="H106" s="172"/>
      <c r="I106" s="172"/>
      <c r="J106" s="173">
        <f>J192</f>
        <v>0</v>
      </c>
      <c r="K106" s="170"/>
      <c r="L106" s="174"/>
    </row>
    <row r="107" spans="2:12" s="10" customFormat="1" ht="19.9" customHeight="1">
      <c r="B107" s="169"/>
      <c r="C107" s="170"/>
      <c r="D107" s="171" t="s">
        <v>135</v>
      </c>
      <c r="E107" s="172"/>
      <c r="F107" s="172"/>
      <c r="G107" s="172"/>
      <c r="H107" s="172"/>
      <c r="I107" s="172"/>
      <c r="J107" s="173">
        <f>J194</f>
        <v>0</v>
      </c>
      <c r="K107" s="170"/>
      <c r="L107" s="174"/>
    </row>
    <row r="108" spans="2:12" s="10" customFormat="1" ht="19.9" customHeight="1">
      <c r="B108" s="169"/>
      <c r="C108" s="170"/>
      <c r="D108" s="171" t="s">
        <v>136</v>
      </c>
      <c r="E108" s="172"/>
      <c r="F108" s="172"/>
      <c r="G108" s="172"/>
      <c r="H108" s="172"/>
      <c r="I108" s="172"/>
      <c r="J108" s="173">
        <f>J196</f>
        <v>0</v>
      </c>
      <c r="K108" s="170"/>
      <c r="L108" s="174"/>
    </row>
    <row r="109" spans="2:12" s="10" customFormat="1" ht="19.9" customHeight="1">
      <c r="B109" s="169"/>
      <c r="C109" s="170"/>
      <c r="D109" s="171" t="s">
        <v>137</v>
      </c>
      <c r="E109" s="172"/>
      <c r="F109" s="172"/>
      <c r="G109" s="172"/>
      <c r="H109" s="172"/>
      <c r="I109" s="172"/>
      <c r="J109" s="173">
        <f>J198</f>
        <v>0</v>
      </c>
      <c r="K109" s="170"/>
      <c r="L109" s="174"/>
    </row>
    <row r="110" spans="2:12" s="10" customFormat="1" ht="19.9" customHeight="1">
      <c r="B110" s="169"/>
      <c r="C110" s="170"/>
      <c r="D110" s="171" t="s">
        <v>138</v>
      </c>
      <c r="E110" s="172"/>
      <c r="F110" s="172"/>
      <c r="G110" s="172"/>
      <c r="H110" s="172"/>
      <c r="I110" s="172"/>
      <c r="J110" s="173">
        <f>J208</f>
        <v>0</v>
      </c>
      <c r="K110" s="170"/>
      <c r="L110" s="174"/>
    </row>
    <row r="111" spans="2:12" s="10" customFormat="1" ht="19.9" customHeight="1">
      <c r="B111" s="169"/>
      <c r="C111" s="170"/>
      <c r="D111" s="171" t="s">
        <v>139</v>
      </c>
      <c r="E111" s="172"/>
      <c r="F111" s="172"/>
      <c r="G111" s="172"/>
      <c r="H111" s="172"/>
      <c r="I111" s="172"/>
      <c r="J111" s="173">
        <f>J221</f>
        <v>0</v>
      </c>
      <c r="K111" s="170"/>
      <c r="L111" s="174"/>
    </row>
    <row r="112" spans="2:12" s="10" customFormat="1" ht="19.9" customHeight="1">
      <c r="B112" s="169"/>
      <c r="C112" s="170"/>
      <c r="D112" s="171" t="s">
        <v>140</v>
      </c>
      <c r="E112" s="172"/>
      <c r="F112" s="172"/>
      <c r="G112" s="172"/>
      <c r="H112" s="172"/>
      <c r="I112" s="172"/>
      <c r="J112" s="173">
        <f>J226</f>
        <v>0</v>
      </c>
      <c r="K112" s="170"/>
      <c r="L112" s="174"/>
    </row>
    <row r="113" spans="2:12" s="10" customFormat="1" ht="19.9" customHeight="1">
      <c r="B113" s="169"/>
      <c r="C113" s="170"/>
      <c r="D113" s="171" t="s">
        <v>141</v>
      </c>
      <c r="E113" s="172"/>
      <c r="F113" s="172"/>
      <c r="G113" s="172"/>
      <c r="H113" s="172"/>
      <c r="I113" s="172"/>
      <c r="J113" s="173">
        <f>J228</f>
        <v>0</v>
      </c>
      <c r="K113" s="170"/>
      <c r="L113" s="174"/>
    </row>
    <row r="114" spans="2:12" s="10" customFormat="1" ht="19.9" customHeight="1">
      <c r="B114" s="169"/>
      <c r="C114" s="170"/>
      <c r="D114" s="171" t="s">
        <v>142</v>
      </c>
      <c r="E114" s="172"/>
      <c r="F114" s="172"/>
      <c r="G114" s="172"/>
      <c r="H114" s="172"/>
      <c r="I114" s="172"/>
      <c r="J114" s="173">
        <f>J243</f>
        <v>0</v>
      </c>
      <c r="K114" s="170"/>
      <c r="L114" s="174"/>
    </row>
    <row r="115" spans="1:31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9.25" customHeight="1">
      <c r="A117" s="35"/>
      <c r="B117" s="36"/>
      <c r="C117" s="162" t="s">
        <v>143</v>
      </c>
      <c r="D117" s="37"/>
      <c r="E117" s="37"/>
      <c r="F117" s="37"/>
      <c r="G117" s="37"/>
      <c r="H117" s="37"/>
      <c r="I117" s="37"/>
      <c r="J117" s="175">
        <f>ROUND(J118+J119+J120+J121+J122+J123,2)</f>
        <v>0</v>
      </c>
      <c r="K117" s="37"/>
      <c r="L117" s="52"/>
      <c r="N117" s="176" t="s">
        <v>44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8" customHeight="1">
      <c r="A118" s="35"/>
      <c r="B118" s="36"/>
      <c r="C118" s="37"/>
      <c r="D118" s="312" t="s">
        <v>144</v>
      </c>
      <c r="E118" s="313"/>
      <c r="F118" s="313"/>
      <c r="G118" s="37"/>
      <c r="H118" s="37"/>
      <c r="I118" s="37"/>
      <c r="J118" s="111">
        <v>0</v>
      </c>
      <c r="K118" s="37"/>
      <c r="L118" s="177"/>
      <c r="M118" s="178"/>
      <c r="N118" s="179" t="s">
        <v>45</v>
      </c>
      <c r="O118" s="178"/>
      <c r="P118" s="178"/>
      <c r="Q118" s="178"/>
      <c r="R118" s="178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81" t="s">
        <v>145</v>
      </c>
      <c r="AZ118" s="178"/>
      <c r="BA118" s="178"/>
      <c r="BB118" s="178"/>
      <c r="BC118" s="178"/>
      <c r="BD118" s="178"/>
      <c r="BE118" s="182">
        <f aca="true" t="shared" si="0" ref="BE118:BE123">IF(N118="základní",J118,0)</f>
        <v>0</v>
      </c>
      <c r="BF118" s="182">
        <f aca="true" t="shared" si="1" ref="BF118:BF123">IF(N118="snížená",J118,0)</f>
        <v>0</v>
      </c>
      <c r="BG118" s="182">
        <f aca="true" t="shared" si="2" ref="BG118:BG123">IF(N118="zákl. přenesená",J118,0)</f>
        <v>0</v>
      </c>
      <c r="BH118" s="182">
        <f aca="true" t="shared" si="3" ref="BH118:BH123">IF(N118="sníž. přenesená",J118,0)</f>
        <v>0</v>
      </c>
      <c r="BI118" s="182">
        <f aca="true" t="shared" si="4" ref="BI118:BI123">IF(N118="nulová",J118,0)</f>
        <v>0</v>
      </c>
      <c r="BJ118" s="181" t="s">
        <v>88</v>
      </c>
      <c r="BK118" s="178"/>
      <c r="BL118" s="178"/>
      <c r="BM118" s="178"/>
    </row>
    <row r="119" spans="1:65" s="2" customFormat="1" ht="18" customHeight="1">
      <c r="A119" s="35"/>
      <c r="B119" s="36"/>
      <c r="C119" s="37"/>
      <c r="D119" s="312" t="s">
        <v>146</v>
      </c>
      <c r="E119" s="313"/>
      <c r="F119" s="313"/>
      <c r="G119" s="37"/>
      <c r="H119" s="37"/>
      <c r="I119" s="37"/>
      <c r="J119" s="111">
        <v>0</v>
      </c>
      <c r="K119" s="37"/>
      <c r="L119" s="177"/>
      <c r="M119" s="178"/>
      <c r="N119" s="179" t="s">
        <v>45</v>
      </c>
      <c r="O119" s="178"/>
      <c r="P119" s="178"/>
      <c r="Q119" s="178"/>
      <c r="R119" s="178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81" t="s">
        <v>145</v>
      </c>
      <c r="AZ119" s="178"/>
      <c r="BA119" s="178"/>
      <c r="BB119" s="178"/>
      <c r="BC119" s="178"/>
      <c r="BD119" s="178"/>
      <c r="BE119" s="182">
        <f t="shared" si="0"/>
        <v>0</v>
      </c>
      <c r="BF119" s="182">
        <f t="shared" si="1"/>
        <v>0</v>
      </c>
      <c r="BG119" s="182">
        <f t="shared" si="2"/>
        <v>0</v>
      </c>
      <c r="BH119" s="182">
        <f t="shared" si="3"/>
        <v>0</v>
      </c>
      <c r="BI119" s="182">
        <f t="shared" si="4"/>
        <v>0</v>
      </c>
      <c r="BJ119" s="181" t="s">
        <v>88</v>
      </c>
      <c r="BK119" s="178"/>
      <c r="BL119" s="178"/>
      <c r="BM119" s="178"/>
    </row>
    <row r="120" spans="1:65" s="2" customFormat="1" ht="18" customHeight="1">
      <c r="A120" s="35"/>
      <c r="B120" s="36"/>
      <c r="C120" s="37"/>
      <c r="D120" s="312" t="s">
        <v>147</v>
      </c>
      <c r="E120" s="313"/>
      <c r="F120" s="313"/>
      <c r="G120" s="37"/>
      <c r="H120" s="37"/>
      <c r="I120" s="37"/>
      <c r="J120" s="111">
        <v>0</v>
      </c>
      <c r="K120" s="37"/>
      <c r="L120" s="177"/>
      <c r="M120" s="178"/>
      <c r="N120" s="179" t="s">
        <v>45</v>
      </c>
      <c r="O120" s="178"/>
      <c r="P120" s="178"/>
      <c r="Q120" s="178"/>
      <c r="R120" s="178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81" t="s">
        <v>145</v>
      </c>
      <c r="AZ120" s="178"/>
      <c r="BA120" s="178"/>
      <c r="BB120" s="178"/>
      <c r="BC120" s="178"/>
      <c r="BD120" s="178"/>
      <c r="BE120" s="182">
        <f t="shared" si="0"/>
        <v>0</v>
      </c>
      <c r="BF120" s="182">
        <f t="shared" si="1"/>
        <v>0</v>
      </c>
      <c r="BG120" s="182">
        <f t="shared" si="2"/>
        <v>0</v>
      </c>
      <c r="BH120" s="182">
        <f t="shared" si="3"/>
        <v>0</v>
      </c>
      <c r="BI120" s="182">
        <f t="shared" si="4"/>
        <v>0</v>
      </c>
      <c r="BJ120" s="181" t="s">
        <v>88</v>
      </c>
      <c r="BK120" s="178"/>
      <c r="BL120" s="178"/>
      <c r="BM120" s="178"/>
    </row>
    <row r="121" spans="1:65" s="2" customFormat="1" ht="18" customHeight="1">
      <c r="A121" s="35"/>
      <c r="B121" s="36"/>
      <c r="C121" s="37"/>
      <c r="D121" s="312" t="s">
        <v>148</v>
      </c>
      <c r="E121" s="313"/>
      <c r="F121" s="313"/>
      <c r="G121" s="37"/>
      <c r="H121" s="37"/>
      <c r="I121" s="37"/>
      <c r="J121" s="111">
        <v>0</v>
      </c>
      <c r="K121" s="37"/>
      <c r="L121" s="177"/>
      <c r="M121" s="178"/>
      <c r="N121" s="179" t="s">
        <v>45</v>
      </c>
      <c r="O121" s="178"/>
      <c r="P121" s="178"/>
      <c r="Q121" s="178"/>
      <c r="R121" s="178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81" t="s">
        <v>145</v>
      </c>
      <c r="AZ121" s="178"/>
      <c r="BA121" s="178"/>
      <c r="BB121" s="178"/>
      <c r="BC121" s="178"/>
      <c r="BD121" s="178"/>
      <c r="BE121" s="182">
        <f t="shared" si="0"/>
        <v>0</v>
      </c>
      <c r="BF121" s="182">
        <f t="shared" si="1"/>
        <v>0</v>
      </c>
      <c r="BG121" s="182">
        <f t="shared" si="2"/>
        <v>0</v>
      </c>
      <c r="BH121" s="182">
        <f t="shared" si="3"/>
        <v>0</v>
      </c>
      <c r="BI121" s="182">
        <f t="shared" si="4"/>
        <v>0</v>
      </c>
      <c r="BJ121" s="181" t="s">
        <v>88</v>
      </c>
      <c r="BK121" s="178"/>
      <c r="BL121" s="178"/>
      <c r="BM121" s="178"/>
    </row>
    <row r="122" spans="1:65" s="2" customFormat="1" ht="18" customHeight="1">
      <c r="A122" s="35"/>
      <c r="B122" s="36"/>
      <c r="C122" s="37"/>
      <c r="D122" s="312" t="s">
        <v>149</v>
      </c>
      <c r="E122" s="313"/>
      <c r="F122" s="313"/>
      <c r="G122" s="37"/>
      <c r="H122" s="37"/>
      <c r="I122" s="37"/>
      <c r="J122" s="111">
        <v>0</v>
      </c>
      <c r="K122" s="37"/>
      <c r="L122" s="177"/>
      <c r="M122" s="178"/>
      <c r="N122" s="179" t="s">
        <v>45</v>
      </c>
      <c r="O122" s="178"/>
      <c r="P122" s="178"/>
      <c r="Q122" s="178"/>
      <c r="R122" s="178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81" t="s">
        <v>145</v>
      </c>
      <c r="AZ122" s="178"/>
      <c r="BA122" s="178"/>
      <c r="BB122" s="178"/>
      <c r="BC122" s="178"/>
      <c r="BD122" s="178"/>
      <c r="BE122" s="182">
        <f t="shared" si="0"/>
        <v>0</v>
      </c>
      <c r="BF122" s="182">
        <f t="shared" si="1"/>
        <v>0</v>
      </c>
      <c r="BG122" s="182">
        <f t="shared" si="2"/>
        <v>0</v>
      </c>
      <c r="BH122" s="182">
        <f t="shared" si="3"/>
        <v>0</v>
      </c>
      <c r="BI122" s="182">
        <f t="shared" si="4"/>
        <v>0</v>
      </c>
      <c r="BJ122" s="181" t="s">
        <v>88</v>
      </c>
      <c r="BK122" s="178"/>
      <c r="BL122" s="178"/>
      <c r="BM122" s="178"/>
    </row>
    <row r="123" spans="1:65" s="2" customFormat="1" ht="18" customHeight="1">
      <c r="A123" s="35"/>
      <c r="B123" s="36"/>
      <c r="C123" s="37"/>
      <c r="D123" s="110" t="s">
        <v>150</v>
      </c>
      <c r="E123" s="37"/>
      <c r="F123" s="37"/>
      <c r="G123" s="37"/>
      <c r="H123" s="37"/>
      <c r="I123" s="37"/>
      <c r="J123" s="111">
        <f>ROUND(J30*T123,2)</f>
        <v>0</v>
      </c>
      <c r="K123" s="37"/>
      <c r="L123" s="177"/>
      <c r="M123" s="178"/>
      <c r="N123" s="179" t="s">
        <v>45</v>
      </c>
      <c r="O123" s="178"/>
      <c r="P123" s="178"/>
      <c r="Q123" s="178"/>
      <c r="R123" s="178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81" t="s">
        <v>151</v>
      </c>
      <c r="AZ123" s="178"/>
      <c r="BA123" s="178"/>
      <c r="BB123" s="178"/>
      <c r="BC123" s="178"/>
      <c r="BD123" s="178"/>
      <c r="BE123" s="182">
        <f t="shared" si="0"/>
        <v>0</v>
      </c>
      <c r="BF123" s="182">
        <f t="shared" si="1"/>
        <v>0</v>
      </c>
      <c r="BG123" s="182">
        <f t="shared" si="2"/>
        <v>0</v>
      </c>
      <c r="BH123" s="182">
        <f t="shared" si="3"/>
        <v>0</v>
      </c>
      <c r="BI123" s="182">
        <f t="shared" si="4"/>
        <v>0</v>
      </c>
      <c r="BJ123" s="181" t="s">
        <v>88</v>
      </c>
      <c r="BK123" s="178"/>
      <c r="BL123" s="178"/>
      <c r="BM123" s="178"/>
    </row>
    <row r="124" spans="1:31" s="2" customFormat="1" ht="12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9.25" customHeight="1">
      <c r="A125" s="35"/>
      <c r="B125" s="36"/>
      <c r="C125" s="119" t="s">
        <v>108</v>
      </c>
      <c r="D125" s="120"/>
      <c r="E125" s="120"/>
      <c r="F125" s="120"/>
      <c r="G125" s="120"/>
      <c r="H125" s="120"/>
      <c r="I125" s="120"/>
      <c r="J125" s="121">
        <f>ROUND(J96+J117,2)</f>
        <v>0</v>
      </c>
      <c r="K125" s="120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30" spans="1:31" s="2" customFormat="1" ht="6.95" customHeight="1">
      <c r="A130" s="35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24.95" customHeight="1">
      <c r="A131" s="35"/>
      <c r="B131" s="36"/>
      <c r="C131" s="23" t="s">
        <v>152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29" t="s">
        <v>16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6.5" customHeight="1">
      <c r="A134" s="35"/>
      <c r="B134" s="36"/>
      <c r="C134" s="37"/>
      <c r="D134" s="37"/>
      <c r="E134" s="337" t="str">
        <f>E7</f>
        <v>Dílčí energetická renovace objektu MŠ Generála Janouška</v>
      </c>
      <c r="F134" s="338"/>
      <c r="G134" s="338"/>
      <c r="H134" s="338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117</v>
      </c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326" t="str">
        <f>E9</f>
        <v>3/2019/D-s - Bourací a stavební práce</v>
      </c>
      <c r="F136" s="339"/>
      <c r="G136" s="339"/>
      <c r="H136" s="339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2" customHeight="1">
      <c r="A138" s="35"/>
      <c r="B138" s="36"/>
      <c r="C138" s="29" t="s">
        <v>20</v>
      </c>
      <c r="D138" s="37"/>
      <c r="E138" s="37"/>
      <c r="F138" s="27" t="str">
        <f>F12</f>
        <v>Generála Janouška ,Praha 14</v>
      </c>
      <c r="G138" s="37"/>
      <c r="H138" s="37"/>
      <c r="I138" s="29" t="s">
        <v>22</v>
      </c>
      <c r="J138" s="67" t="str">
        <f>IF(J12="","",J12)</f>
        <v>8. 5. 2021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2" customHeight="1">
      <c r="A140" s="35"/>
      <c r="B140" s="36"/>
      <c r="C140" s="29" t="s">
        <v>24</v>
      </c>
      <c r="D140" s="37"/>
      <c r="E140" s="37"/>
      <c r="F140" s="27" t="str">
        <f>E15</f>
        <v>Úřad městské části Praha 14</v>
      </c>
      <c r="G140" s="37"/>
      <c r="H140" s="37"/>
      <c r="I140" s="29" t="s">
        <v>31</v>
      </c>
      <c r="J140" s="32" t="str">
        <f>E21</f>
        <v>a3atelier s.r.o.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5.2" customHeight="1">
      <c r="A141" s="35"/>
      <c r="B141" s="36"/>
      <c r="C141" s="29" t="s">
        <v>29</v>
      </c>
      <c r="D141" s="37"/>
      <c r="E141" s="37"/>
      <c r="F141" s="27" t="str">
        <f>IF(E18="","",E18)</f>
        <v>Vyplň údaj</v>
      </c>
      <c r="G141" s="37"/>
      <c r="H141" s="37"/>
      <c r="I141" s="29" t="s">
        <v>35</v>
      </c>
      <c r="J141" s="32" t="str">
        <f>E24</f>
        <v>Ing.Myšík Petr</v>
      </c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0.35" customHeight="1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11" customFormat="1" ht="29.25" customHeight="1">
      <c r="A143" s="183"/>
      <c r="B143" s="184"/>
      <c r="C143" s="185" t="s">
        <v>153</v>
      </c>
      <c r="D143" s="186" t="s">
        <v>65</v>
      </c>
      <c r="E143" s="186" t="s">
        <v>61</v>
      </c>
      <c r="F143" s="186" t="s">
        <v>62</v>
      </c>
      <c r="G143" s="186" t="s">
        <v>154</v>
      </c>
      <c r="H143" s="186" t="s">
        <v>155</v>
      </c>
      <c r="I143" s="186" t="s">
        <v>156</v>
      </c>
      <c r="J143" s="187" t="s">
        <v>122</v>
      </c>
      <c r="K143" s="188" t="s">
        <v>157</v>
      </c>
      <c r="L143" s="189"/>
      <c r="M143" s="76" t="s">
        <v>1</v>
      </c>
      <c r="N143" s="77" t="s">
        <v>44</v>
      </c>
      <c r="O143" s="77" t="s">
        <v>158</v>
      </c>
      <c r="P143" s="77" t="s">
        <v>159</v>
      </c>
      <c r="Q143" s="77" t="s">
        <v>160</v>
      </c>
      <c r="R143" s="77" t="s">
        <v>161</v>
      </c>
      <c r="S143" s="77" t="s">
        <v>162</v>
      </c>
      <c r="T143" s="78" t="s">
        <v>163</v>
      </c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</row>
    <row r="144" spans="1:63" s="2" customFormat="1" ht="22.9" customHeight="1">
      <c r="A144" s="35"/>
      <c r="B144" s="36"/>
      <c r="C144" s="83" t="s">
        <v>164</v>
      </c>
      <c r="D144" s="37"/>
      <c r="E144" s="37"/>
      <c r="F144" s="37"/>
      <c r="G144" s="37"/>
      <c r="H144" s="37"/>
      <c r="I144" s="37"/>
      <c r="J144" s="190">
        <f>BK144</f>
        <v>0</v>
      </c>
      <c r="K144" s="37"/>
      <c r="L144" s="38"/>
      <c r="M144" s="79"/>
      <c r="N144" s="191"/>
      <c r="O144" s="80"/>
      <c r="P144" s="192">
        <f>P145+P191</f>
        <v>0</v>
      </c>
      <c r="Q144" s="80"/>
      <c r="R144" s="192">
        <f>R145+R191</f>
        <v>7.635908000000001</v>
      </c>
      <c r="S144" s="80"/>
      <c r="T144" s="193">
        <f>T145+T191</f>
        <v>0.98722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7" t="s">
        <v>79</v>
      </c>
      <c r="AU144" s="17" t="s">
        <v>124</v>
      </c>
      <c r="BK144" s="194">
        <f>BK145+BK191</f>
        <v>0</v>
      </c>
    </row>
    <row r="145" spans="2:63" s="12" customFormat="1" ht="25.9" customHeight="1">
      <c r="B145" s="195"/>
      <c r="C145" s="196"/>
      <c r="D145" s="197" t="s">
        <v>79</v>
      </c>
      <c r="E145" s="198" t="s">
        <v>165</v>
      </c>
      <c r="F145" s="198" t="s">
        <v>166</v>
      </c>
      <c r="G145" s="196"/>
      <c r="H145" s="196"/>
      <c r="I145" s="199"/>
      <c r="J145" s="200">
        <f>BK145</f>
        <v>0</v>
      </c>
      <c r="K145" s="196"/>
      <c r="L145" s="201"/>
      <c r="M145" s="202"/>
      <c r="N145" s="203"/>
      <c r="O145" s="203"/>
      <c r="P145" s="204">
        <f>P146+P151+P154+P181+P188</f>
        <v>0</v>
      </c>
      <c r="Q145" s="203"/>
      <c r="R145" s="204">
        <f>R146+R151+R154+R181+R188</f>
        <v>3.466378</v>
      </c>
      <c r="S145" s="203"/>
      <c r="T145" s="205">
        <f>T146+T151+T154+T181+T188</f>
        <v>0.98722</v>
      </c>
      <c r="AR145" s="206" t="s">
        <v>88</v>
      </c>
      <c r="AT145" s="207" t="s">
        <v>79</v>
      </c>
      <c r="AU145" s="207" t="s">
        <v>80</v>
      </c>
      <c r="AY145" s="206" t="s">
        <v>167</v>
      </c>
      <c r="BK145" s="208">
        <f>BK146+BK151+BK154+BK181+BK188</f>
        <v>0</v>
      </c>
    </row>
    <row r="146" spans="2:63" s="12" customFormat="1" ht="22.9" customHeight="1">
      <c r="B146" s="195"/>
      <c r="C146" s="196"/>
      <c r="D146" s="197" t="s">
        <v>79</v>
      </c>
      <c r="E146" s="209" t="s">
        <v>80</v>
      </c>
      <c r="F146" s="209" t="s">
        <v>168</v>
      </c>
      <c r="G146" s="196"/>
      <c r="H146" s="196"/>
      <c r="I146" s="199"/>
      <c r="J146" s="210">
        <f>BK146</f>
        <v>0</v>
      </c>
      <c r="K146" s="196"/>
      <c r="L146" s="201"/>
      <c r="M146" s="202"/>
      <c r="N146" s="203"/>
      <c r="O146" s="203"/>
      <c r="P146" s="204">
        <f>SUM(P147:P150)</f>
        <v>0</v>
      </c>
      <c r="Q146" s="203"/>
      <c r="R146" s="204">
        <f>SUM(R147:R150)</f>
        <v>0</v>
      </c>
      <c r="S146" s="203"/>
      <c r="T146" s="205">
        <f>SUM(T147:T150)</f>
        <v>0</v>
      </c>
      <c r="AR146" s="206" t="s">
        <v>88</v>
      </c>
      <c r="AT146" s="207" t="s">
        <v>79</v>
      </c>
      <c r="AU146" s="207" t="s">
        <v>88</v>
      </c>
      <c r="AY146" s="206" t="s">
        <v>167</v>
      </c>
      <c r="BK146" s="208">
        <f>SUM(BK147:BK150)</f>
        <v>0</v>
      </c>
    </row>
    <row r="147" spans="1:65" s="2" customFormat="1" ht="24.2" customHeight="1">
      <c r="A147" s="35"/>
      <c r="B147" s="36"/>
      <c r="C147" s="211" t="s">
        <v>88</v>
      </c>
      <c r="D147" s="211" t="s">
        <v>169</v>
      </c>
      <c r="E147" s="212" t="s">
        <v>170</v>
      </c>
      <c r="F147" s="213" t="s">
        <v>171</v>
      </c>
      <c r="G147" s="214" t="s">
        <v>172</v>
      </c>
      <c r="H147" s="215">
        <v>1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45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173</v>
      </c>
      <c r="AT147" s="223" t="s">
        <v>169</v>
      </c>
      <c r="AU147" s="223" t="s">
        <v>90</v>
      </c>
      <c r="AY147" s="17" t="s">
        <v>167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88</v>
      </c>
      <c r="BK147" s="115">
        <f>ROUND(I147*H147,2)</f>
        <v>0</v>
      </c>
      <c r="BL147" s="17" t="s">
        <v>173</v>
      </c>
      <c r="BM147" s="223" t="s">
        <v>174</v>
      </c>
    </row>
    <row r="148" spans="1:65" s="2" customFormat="1" ht="14.45" customHeight="1">
      <c r="A148" s="35"/>
      <c r="B148" s="36"/>
      <c r="C148" s="211" t="s">
        <v>90</v>
      </c>
      <c r="D148" s="211" t="s">
        <v>169</v>
      </c>
      <c r="E148" s="212" t="s">
        <v>175</v>
      </c>
      <c r="F148" s="213" t="s">
        <v>176</v>
      </c>
      <c r="G148" s="214" t="s">
        <v>177</v>
      </c>
      <c r="H148" s="215">
        <v>4</v>
      </c>
      <c r="I148" s="216"/>
      <c r="J148" s="217">
        <f>ROUND(I148*H148,2)</f>
        <v>0</v>
      </c>
      <c r="K148" s="218"/>
      <c r="L148" s="38"/>
      <c r="M148" s="219" t="s">
        <v>1</v>
      </c>
      <c r="N148" s="220" t="s">
        <v>45</v>
      </c>
      <c r="O148" s="72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3" t="s">
        <v>173</v>
      </c>
      <c r="AT148" s="223" t="s">
        <v>169</v>
      </c>
      <c r="AU148" s="223" t="s">
        <v>90</v>
      </c>
      <c r="AY148" s="17" t="s">
        <v>167</v>
      </c>
      <c r="BE148" s="115">
        <f>IF(N148="základní",J148,0)</f>
        <v>0</v>
      </c>
      <c r="BF148" s="115">
        <f>IF(N148="snížená",J148,0)</f>
        <v>0</v>
      </c>
      <c r="BG148" s="115">
        <f>IF(N148="zákl. přenesená",J148,0)</f>
        <v>0</v>
      </c>
      <c r="BH148" s="115">
        <f>IF(N148="sníž. přenesená",J148,0)</f>
        <v>0</v>
      </c>
      <c r="BI148" s="115">
        <f>IF(N148="nulová",J148,0)</f>
        <v>0</v>
      </c>
      <c r="BJ148" s="17" t="s">
        <v>88</v>
      </c>
      <c r="BK148" s="115">
        <f>ROUND(I148*H148,2)</f>
        <v>0</v>
      </c>
      <c r="BL148" s="17" t="s">
        <v>173</v>
      </c>
      <c r="BM148" s="223" t="s">
        <v>178</v>
      </c>
    </row>
    <row r="149" spans="1:65" s="2" customFormat="1" ht="24.2" customHeight="1">
      <c r="A149" s="35"/>
      <c r="B149" s="36"/>
      <c r="C149" s="211" t="s">
        <v>179</v>
      </c>
      <c r="D149" s="211" t="s">
        <v>169</v>
      </c>
      <c r="E149" s="212" t="s">
        <v>180</v>
      </c>
      <c r="F149" s="213" t="s">
        <v>181</v>
      </c>
      <c r="G149" s="214" t="s">
        <v>172</v>
      </c>
      <c r="H149" s="215">
        <v>16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45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173</v>
      </c>
      <c r="AT149" s="223" t="s">
        <v>169</v>
      </c>
      <c r="AU149" s="223" t="s">
        <v>90</v>
      </c>
      <c r="AY149" s="17" t="s">
        <v>167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88</v>
      </c>
      <c r="BK149" s="115">
        <f>ROUND(I149*H149,2)</f>
        <v>0</v>
      </c>
      <c r="BL149" s="17" t="s">
        <v>173</v>
      </c>
      <c r="BM149" s="223" t="s">
        <v>182</v>
      </c>
    </row>
    <row r="150" spans="2:51" s="13" customFormat="1" ht="12">
      <c r="B150" s="224"/>
      <c r="C150" s="225"/>
      <c r="D150" s="226" t="s">
        <v>183</v>
      </c>
      <c r="E150" s="227" t="s">
        <v>1</v>
      </c>
      <c r="F150" s="228" t="s">
        <v>184</v>
      </c>
      <c r="G150" s="225"/>
      <c r="H150" s="229">
        <v>16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183</v>
      </c>
      <c r="AU150" s="235" t="s">
        <v>90</v>
      </c>
      <c r="AV150" s="13" t="s">
        <v>90</v>
      </c>
      <c r="AW150" s="13" t="s">
        <v>34</v>
      </c>
      <c r="AX150" s="13" t="s">
        <v>88</v>
      </c>
      <c r="AY150" s="235" t="s">
        <v>167</v>
      </c>
    </row>
    <row r="151" spans="2:63" s="12" customFormat="1" ht="22.9" customHeight="1">
      <c r="B151" s="195"/>
      <c r="C151" s="196"/>
      <c r="D151" s="197" t="s">
        <v>79</v>
      </c>
      <c r="E151" s="209" t="s">
        <v>179</v>
      </c>
      <c r="F151" s="209" t="s">
        <v>185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SUM(P152:P153)</f>
        <v>0</v>
      </c>
      <c r="Q151" s="203"/>
      <c r="R151" s="204">
        <f>SUM(R152:R153)</f>
        <v>1.3998599999999999</v>
      </c>
      <c r="S151" s="203"/>
      <c r="T151" s="205">
        <f>SUM(T152:T153)</f>
        <v>0</v>
      </c>
      <c r="AR151" s="206" t="s">
        <v>88</v>
      </c>
      <c r="AT151" s="207" t="s">
        <v>79</v>
      </c>
      <c r="AU151" s="207" t="s">
        <v>88</v>
      </c>
      <c r="AY151" s="206" t="s">
        <v>167</v>
      </c>
      <c r="BK151" s="208">
        <f>SUM(BK152:BK153)</f>
        <v>0</v>
      </c>
    </row>
    <row r="152" spans="1:65" s="2" customFormat="1" ht="24.2" customHeight="1">
      <c r="A152" s="35"/>
      <c r="B152" s="36"/>
      <c r="C152" s="211" t="s">
        <v>173</v>
      </c>
      <c r="D152" s="211" t="s">
        <v>169</v>
      </c>
      <c r="E152" s="212" t="s">
        <v>186</v>
      </c>
      <c r="F152" s="213" t="s">
        <v>187</v>
      </c>
      <c r="G152" s="214" t="s">
        <v>177</v>
      </c>
      <c r="H152" s="215">
        <v>66</v>
      </c>
      <c r="I152" s="216"/>
      <c r="J152" s="217">
        <f>ROUND(I152*H152,2)</f>
        <v>0</v>
      </c>
      <c r="K152" s="218"/>
      <c r="L152" s="38"/>
      <c r="M152" s="219" t="s">
        <v>1</v>
      </c>
      <c r="N152" s="220" t="s">
        <v>45</v>
      </c>
      <c r="O152" s="72"/>
      <c r="P152" s="221">
        <f>O152*H152</f>
        <v>0</v>
      </c>
      <c r="Q152" s="221">
        <v>0.02121</v>
      </c>
      <c r="R152" s="221">
        <f>Q152*H152</f>
        <v>1.3998599999999999</v>
      </c>
      <c r="S152" s="221">
        <v>0</v>
      </c>
      <c r="T152" s="22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3" t="s">
        <v>173</v>
      </c>
      <c r="AT152" s="223" t="s">
        <v>169</v>
      </c>
      <c r="AU152" s="223" t="s">
        <v>90</v>
      </c>
      <c r="AY152" s="17" t="s">
        <v>167</v>
      </c>
      <c r="BE152" s="115">
        <f>IF(N152="základní",J152,0)</f>
        <v>0</v>
      </c>
      <c r="BF152" s="115">
        <f>IF(N152="snížená",J152,0)</f>
        <v>0</v>
      </c>
      <c r="BG152" s="115">
        <f>IF(N152="zákl. přenesená",J152,0)</f>
        <v>0</v>
      </c>
      <c r="BH152" s="115">
        <f>IF(N152="sníž. přenesená",J152,0)</f>
        <v>0</v>
      </c>
      <c r="BI152" s="115">
        <f>IF(N152="nulová",J152,0)</f>
        <v>0</v>
      </c>
      <c r="BJ152" s="17" t="s">
        <v>88</v>
      </c>
      <c r="BK152" s="115">
        <f>ROUND(I152*H152,2)</f>
        <v>0</v>
      </c>
      <c r="BL152" s="17" t="s">
        <v>173</v>
      </c>
      <c r="BM152" s="223" t="s">
        <v>188</v>
      </c>
    </row>
    <row r="153" spans="2:51" s="13" customFormat="1" ht="12">
      <c r="B153" s="224"/>
      <c r="C153" s="225"/>
      <c r="D153" s="226" t="s">
        <v>183</v>
      </c>
      <c r="E153" s="227" t="s">
        <v>1</v>
      </c>
      <c r="F153" s="228" t="s">
        <v>189</v>
      </c>
      <c r="G153" s="225"/>
      <c r="H153" s="229">
        <v>66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183</v>
      </c>
      <c r="AU153" s="235" t="s">
        <v>90</v>
      </c>
      <c r="AV153" s="13" t="s">
        <v>90</v>
      </c>
      <c r="AW153" s="13" t="s">
        <v>34</v>
      </c>
      <c r="AX153" s="13" t="s">
        <v>88</v>
      </c>
      <c r="AY153" s="235" t="s">
        <v>167</v>
      </c>
    </row>
    <row r="154" spans="2:63" s="12" customFormat="1" ht="22.9" customHeight="1">
      <c r="B154" s="195"/>
      <c r="C154" s="196"/>
      <c r="D154" s="197" t="s">
        <v>79</v>
      </c>
      <c r="E154" s="209" t="s">
        <v>190</v>
      </c>
      <c r="F154" s="209" t="s">
        <v>191</v>
      </c>
      <c r="G154" s="196"/>
      <c r="H154" s="196"/>
      <c r="I154" s="199"/>
      <c r="J154" s="210">
        <f>BK154</f>
        <v>0</v>
      </c>
      <c r="K154" s="196"/>
      <c r="L154" s="201"/>
      <c r="M154" s="202"/>
      <c r="N154" s="203"/>
      <c r="O154" s="203"/>
      <c r="P154" s="204">
        <f>P155+SUM(P156:P162)+P168</f>
        <v>0</v>
      </c>
      <c r="Q154" s="203"/>
      <c r="R154" s="204">
        <f>R155+SUM(R156:R162)+R168</f>
        <v>2.0665180000000003</v>
      </c>
      <c r="S154" s="203"/>
      <c r="T154" s="205">
        <f>T155+SUM(T156:T162)+T168</f>
        <v>0.98722</v>
      </c>
      <c r="AR154" s="206" t="s">
        <v>88</v>
      </c>
      <c r="AT154" s="207" t="s">
        <v>79</v>
      </c>
      <c r="AU154" s="207" t="s">
        <v>88</v>
      </c>
      <c r="AY154" s="206" t="s">
        <v>167</v>
      </c>
      <c r="BK154" s="208">
        <f>BK155+SUM(BK156:BK162)+BK168</f>
        <v>0</v>
      </c>
    </row>
    <row r="155" spans="1:65" s="2" customFormat="1" ht="14.45" customHeight="1">
      <c r="A155" s="35"/>
      <c r="B155" s="36"/>
      <c r="C155" s="211" t="s">
        <v>192</v>
      </c>
      <c r="D155" s="211" t="s">
        <v>169</v>
      </c>
      <c r="E155" s="212" t="s">
        <v>193</v>
      </c>
      <c r="F155" s="213" t="s">
        <v>194</v>
      </c>
      <c r="G155" s="214" t="s">
        <v>177</v>
      </c>
      <c r="H155" s="215">
        <v>16</v>
      </c>
      <c r="I155" s="216"/>
      <c r="J155" s="217">
        <f>ROUND(I155*H155,2)</f>
        <v>0</v>
      </c>
      <c r="K155" s="218"/>
      <c r="L155" s="38"/>
      <c r="M155" s="219" t="s">
        <v>1</v>
      </c>
      <c r="N155" s="220" t="s">
        <v>45</v>
      </c>
      <c r="O155" s="72"/>
      <c r="P155" s="221">
        <f>O155*H155</f>
        <v>0</v>
      </c>
      <c r="Q155" s="221">
        <v>0.00012</v>
      </c>
      <c r="R155" s="221">
        <f>Q155*H155</f>
        <v>0.00192</v>
      </c>
      <c r="S155" s="221">
        <v>0</v>
      </c>
      <c r="T155" s="22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173</v>
      </c>
      <c r="AT155" s="223" t="s">
        <v>169</v>
      </c>
      <c r="AU155" s="223" t="s">
        <v>90</v>
      </c>
      <c r="AY155" s="17" t="s">
        <v>167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88</v>
      </c>
      <c r="BK155" s="115">
        <f>ROUND(I155*H155,2)</f>
        <v>0</v>
      </c>
      <c r="BL155" s="17" t="s">
        <v>173</v>
      </c>
      <c r="BM155" s="223" t="s">
        <v>195</v>
      </c>
    </row>
    <row r="156" spans="2:51" s="13" customFormat="1" ht="12">
      <c r="B156" s="224"/>
      <c r="C156" s="225"/>
      <c r="D156" s="226" t="s">
        <v>183</v>
      </c>
      <c r="E156" s="227" t="s">
        <v>1</v>
      </c>
      <c r="F156" s="228" t="s">
        <v>196</v>
      </c>
      <c r="G156" s="225"/>
      <c r="H156" s="229">
        <v>16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183</v>
      </c>
      <c r="AU156" s="235" t="s">
        <v>90</v>
      </c>
      <c r="AV156" s="13" t="s">
        <v>90</v>
      </c>
      <c r="AW156" s="13" t="s">
        <v>34</v>
      </c>
      <c r="AX156" s="13" t="s">
        <v>88</v>
      </c>
      <c r="AY156" s="235" t="s">
        <v>167</v>
      </c>
    </row>
    <row r="157" spans="1:65" s="2" customFormat="1" ht="24.2" customHeight="1">
      <c r="A157" s="35"/>
      <c r="B157" s="36"/>
      <c r="C157" s="211" t="s">
        <v>190</v>
      </c>
      <c r="D157" s="211" t="s">
        <v>169</v>
      </c>
      <c r="E157" s="212" t="s">
        <v>197</v>
      </c>
      <c r="F157" s="213" t="s">
        <v>198</v>
      </c>
      <c r="G157" s="214" t="s">
        <v>172</v>
      </c>
      <c r="H157" s="215">
        <v>1</v>
      </c>
      <c r="I157" s="216"/>
      <c r="J157" s="217">
        <f>ROUND(I157*H157,2)</f>
        <v>0</v>
      </c>
      <c r="K157" s="218"/>
      <c r="L157" s="38"/>
      <c r="M157" s="219" t="s">
        <v>1</v>
      </c>
      <c r="N157" s="220" t="s">
        <v>45</v>
      </c>
      <c r="O157" s="72"/>
      <c r="P157" s="221">
        <f>O157*H157</f>
        <v>0</v>
      </c>
      <c r="Q157" s="221">
        <v>0.00024</v>
      </c>
      <c r="R157" s="221">
        <f>Q157*H157</f>
        <v>0.00024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173</v>
      </c>
      <c r="AT157" s="223" t="s">
        <v>169</v>
      </c>
      <c r="AU157" s="223" t="s">
        <v>90</v>
      </c>
      <c r="AY157" s="17" t="s">
        <v>167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88</v>
      </c>
      <c r="BK157" s="115">
        <f>ROUND(I157*H157,2)</f>
        <v>0</v>
      </c>
      <c r="BL157" s="17" t="s">
        <v>173</v>
      </c>
      <c r="BM157" s="223" t="s">
        <v>199</v>
      </c>
    </row>
    <row r="158" spans="1:65" s="2" customFormat="1" ht="14.45" customHeight="1">
      <c r="A158" s="35"/>
      <c r="B158" s="36"/>
      <c r="C158" s="211" t="s">
        <v>200</v>
      </c>
      <c r="D158" s="211" t="s">
        <v>169</v>
      </c>
      <c r="E158" s="212" t="s">
        <v>201</v>
      </c>
      <c r="F158" s="213" t="s">
        <v>202</v>
      </c>
      <c r="G158" s="214" t="s">
        <v>177</v>
      </c>
      <c r="H158" s="215">
        <v>66</v>
      </c>
      <c r="I158" s="216"/>
      <c r="J158" s="217">
        <f>ROUND(I158*H158,2)</f>
        <v>0</v>
      </c>
      <c r="K158" s="218"/>
      <c r="L158" s="38"/>
      <c r="M158" s="219" t="s">
        <v>1</v>
      </c>
      <c r="N158" s="220" t="s">
        <v>45</v>
      </c>
      <c r="O158" s="72"/>
      <c r="P158" s="221">
        <f>O158*H158</f>
        <v>0</v>
      </c>
      <c r="Q158" s="221">
        <v>0.02048</v>
      </c>
      <c r="R158" s="221">
        <f>Q158*H158</f>
        <v>1.3516800000000002</v>
      </c>
      <c r="S158" s="221">
        <v>0</v>
      </c>
      <c r="T158" s="22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3" t="s">
        <v>173</v>
      </c>
      <c r="AT158" s="223" t="s">
        <v>169</v>
      </c>
      <c r="AU158" s="223" t="s">
        <v>90</v>
      </c>
      <c r="AY158" s="17" t="s">
        <v>167</v>
      </c>
      <c r="BE158" s="115">
        <f>IF(N158="základní",J158,0)</f>
        <v>0</v>
      </c>
      <c r="BF158" s="115">
        <f>IF(N158="snížená",J158,0)</f>
        <v>0</v>
      </c>
      <c r="BG158" s="115">
        <f>IF(N158="zákl. přenesená",J158,0)</f>
        <v>0</v>
      </c>
      <c r="BH158" s="115">
        <f>IF(N158="sníž. přenesená",J158,0)</f>
        <v>0</v>
      </c>
      <c r="BI158" s="115">
        <f>IF(N158="nulová",J158,0)</f>
        <v>0</v>
      </c>
      <c r="BJ158" s="17" t="s">
        <v>88</v>
      </c>
      <c r="BK158" s="115">
        <f>ROUND(I158*H158,2)</f>
        <v>0</v>
      </c>
      <c r="BL158" s="17" t="s">
        <v>173</v>
      </c>
      <c r="BM158" s="223" t="s">
        <v>203</v>
      </c>
    </row>
    <row r="159" spans="2:51" s="13" customFormat="1" ht="12">
      <c r="B159" s="224"/>
      <c r="C159" s="225"/>
      <c r="D159" s="226" t="s">
        <v>183</v>
      </c>
      <c r="E159" s="227" t="s">
        <v>1</v>
      </c>
      <c r="F159" s="228" t="s">
        <v>189</v>
      </c>
      <c r="G159" s="225"/>
      <c r="H159" s="229">
        <v>66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183</v>
      </c>
      <c r="AU159" s="235" t="s">
        <v>90</v>
      </c>
      <c r="AV159" s="13" t="s">
        <v>90</v>
      </c>
      <c r="AW159" s="13" t="s">
        <v>34</v>
      </c>
      <c r="AX159" s="13" t="s">
        <v>88</v>
      </c>
      <c r="AY159" s="235" t="s">
        <v>167</v>
      </c>
    </row>
    <row r="160" spans="1:65" s="2" customFormat="1" ht="14.45" customHeight="1">
      <c r="A160" s="35"/>
      <c r="B160" s="36"/>
      <c r="C160" s="211" t="s">
        <v>204</v>
      </c>
      <c r="D160" s="211" t="s">
        <v>169</v>
      </c>
      <c r="E160" s="212" t="s">
        <v>205</v>
      </c>
      <c r="F160" s="213" t="s">
        <v>206</v>
      </c>
      <c r="G160" s="214" t="s">
        <v>177</v>
      </c>
      <c r="H160" s="215">
        <v>32</v>
      </c>
      <c r="I160" s="216"/>
      <c r="J160" s="217">
        <f>ROUND(I160*H160,2)</f>
        <v>0</v>
      </c>
      <c r="K160" s="218"/>
      <c r="L160" s="38"/>
      <c r="M160" s="219" t="s">
        <v>1</v>
      </c>
      <c r="N160" s="220" t="s">
        <v>45</v>
      </c>
      <c r="O160" s="72"/>
      <c r="P160" s="221">
        <f>O160*H160</f>
        <v>0</v>
      </c>
      <c r="Q160" s="221">
        <v>0.02048</v>
      </c>
      <c r="R160" s="221">
        <f>Q160*H160</f>
        <v>0.65536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173</v>
      </c>
      <c r="AT160" s="223" t="s">
        <v>169</v>
      </c>
      <c r="AU160" s="223" t="s">
        <v>90</v>
      </c>
      <c r="AY160" s="17" t="s">
        <v>167</v>
      </c>
      <c r="BE160" s="115">
        <f>IF(N160="základní",J160,0)</f>
        <v>0</v>
      </c>
      <c r="BF160" s="115">
        <f>IF(N160="snížená",J160,0)</f>
        <v>0</v>
      </c>
      <c r="BG160" s="115">
        <f>IF(N160="zákl. přenesená",J160,0)</f>
        <v>0</v>
      </c>
      <c r="BH160" s="115">
        <f>IF(N160="sníž. přenesená",J160,0)</f>
        <v>0</v>
      </c>
      <c r="BI160" s="115">
        <f>IF(N160="nulová",J160,0)</f>
        <v>0</v>
      </c>
      <c r="BJ160" s="17" t="s">
        <v>88</v>
      </c>
      <c r="BK160" s="115">
        <f>ROUND(I160*H160,2)</f>
        <v>0</v>
      </c>
      <c r="BL160" s="17" t="s">
        <v>173</v>
      </c>
      <c r="BM160" s="223" t="s">
        <v>207</v>
      </c>
    </row>
    <row r="161" spans="2:51" s="13" customFormat="1" ht="12">
      <c r="B161" s="224"/>
      <c r="C161" s="225"/>
      <c r="D161" s="226" t="s">
        <v>183</v>
      </c>
      <c r="E161" s="227" t="s">
        <v>1</v>
      </c>
      <c r="F161" s="228" t="s">
        <v>208</v>
      </c>
      <c r="G161" s="225"/>
      <c r="H161" s="229">
        <v>32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183</v>
      </c>
      <c r="AU161" s="235" t="s">
        <v>90</v>
      </c>
      <c r="AV161" s="13" t="s">
        <v>90</v>
      </c>
      <c r="AW161" s="13" t="s">
        <v>34</v>
      </c>
      <c r="AX161" s="13" t="s">
        <v>88</v>
      </c>
      <c r="AY161" s="235" t="s">
        <v>167</v>
      </c>
    </row>
    <row r="162" spans="2:63" s="12" customFormat="1" ht="20.85" customHeight="1">
      <c r="B162" s="195"/>
      <c r="C162" s="196"/>
      <c r="D162" s="197" t="s">
        <v>79</v>
      </c>
      <c r="E162" s="209" t="s">
        <v>209</v>
      </c>
      <c r="F162" s="209" t="s">
        <v>210</v>
      </c>
      <c r="G162" s="196"/>
      <c r="H162" s="196"/>
      <c r="I162" s="199"/>
      <c r="J162" s="210">
        <f>BK162</f>
        <v>0</v>
      </c>
      <c r="K162" s="196"/>
      <c r="L162" s="201"/>
      <c r="M162" s="202"/>
      <c r="N162" s="203"/>
      <c r="O162" s="203"/>
      <c r="P162" s="204">
        <f>SUM(P163:P167)</f>
        <v>0</v>
      </c>
      <c r="Q162" s="203"/>
      <c r="R162" s="204">
        <f>SUM(R163:R167)</f>
        <v>0</v>
      </c>
      <c r="S162" s="203"/>
      <c r="T162" s="205">
        <f>SUM(T163:T167)</f>
        <v>0</v>
      </c>
      <c r="AR162" s="206" t="s">
        <v>88</v>
      </c>
      <c r="AT162" s="207" t="s">
        <v>79</v>
      </c>
      <c r="AU162" s="207" t="s">
        <v>90</v>
      </c>
      <c r="AY162" s="206" t="s">
        <v>167</v>
      </c>
      <c r="BK162" s="208">
        <f>SUM(BK163:BK167)</f>
        <v>0</v>
      </c>
    </row>
    <row r="163" spans="1:65" s="2" customFormat="1" ht="24.2" customHeight="1">
      <c r="A163" s="35"/>
      <c r="B163" s="36"/>
      <c r="C163" s="211" t="s">
        <v>211</v>
      </c>
      <c r="D163" s="211" t="s">
        <v>169</v>
      </c>
      <c r="E163" s="212" t="s">
        <v>212</v>
      </c>
      <c r="F163" s="213" t="s">
        <v>213</v>
      </c>
      <c r="G163" s="214" t="s">
        <v>214</v>
      </c>
      <c r="H163" s="215">
        <v>4</v>
      </c>
      <c r="I163" s="216"/>
      <c r="J163" s="217">
        <f>ROUND(I163*H163,2)</f>
        <v>0</v>
      </c>
      <c r="K163" s="218"/>
      <c r="L163" s="38"/>
      <c r="M163" s="219" t="s">
        <v>1</v>
      </c>
      <c r="N163" s="220" t="s">
        <v>45</v>
      </c>
      <c r="O163" s="72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3" t="s">
        <v>173</v>
      </c>
      <c r="AT163" s="223" t="s">
        <v>169</v>
      </c>
      <c r="AU163" s="223" t="s">
        <v>179</v>
      </c>
      <c r="AY163" s="17" t="s">
        <v>167</v>
      </c>
      <c r="BE163" s="115">
        <f>IF(N163="základní",J163,0)</f>
        <v>0</v>
      </c>
      <c r="BF163" s="115">
        <f>IF(N163="snížená",J163,0)</f>
        <v>0</v>
      </c>
      <c r="BG163" s="115">
        <f>IF(N163="zákl. přenesená",J163,0)</f>
        <v>0</v>
      </c>
      <c r="BH163" s="115">
        <f>IF(N163="sníž. přenesená",J163,0)</f>
        <v>0</v>
      </c>
      <c r="BI163" s="115">
        <f>IF(N163="nulová",J163,0)</f>
        <v>0</v>
      </c>
      <c r="BJ163" s="17" t="s">
        <v>88</v>
      </c>
      <c r="BK163" s="115">
        <f>ROUND(I163*H163,2)</f>
        <v>0</v>
      </c>
      <c r="BL163" s="17" t="s">
        <v>173</v>
      </c>
      <c r="BM163" s="223" t="s">
        <v>215</v>
      </c>
    </row>
    <row r="164" spans="1:65" s="2" customFormat="1" ht="24.2" customHeight="1">
      <c r="A164" s="35"/>
      <c r="B164" s="36"/>
      <c r="C164" s="211" t="s">
        <v>216</v>
      </c>
      <c r="D164" s="211" t="s">
        <v>169</v>
      </c>
      <c r="E164" s="212" t="s">
        <v>217</v>
      </c>
      <c r="F164" s="213" t="s">
        <v>218</v>
      </c>
      <c r="G164" s="214" t="s">
        <v>214</v>
      </c>
      <c r="H164" s="215">
        <v>4</v>
      </c>
      <c r="I164" s="216"/>
      <c r="J164" s="217">
        <f>ROUND(I164*H164,2)</f>
        <v>0</v>
      </c>
      <c r="K164" s="218"/>
      <c r="L164" s="38"/>
      <c r="M164" s="219" t="s">
        <v>1</v>
      </c>
      <c r="N164" s="220" t="s">
        <v>45</v>
      </c>
      <c r="O164" s="72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3" t="s">
        <v>173</v>
      </c>
      <c r="AT164" s="223" t="s">
        <v>169</v>
      </c>
      <c r="AU164" s="223" t="s">
        <v>179</v>
      </c>
      <c r="AY164" s="17" t="s">
        <v>167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88</v>
      </c>
      <c r="BK164" s="115">
        <f>ROUND(I164*H164,2)</f>
        <v>0</v>
      </c>
      <c r="BL164" s="17" t="s">
        <v>173</v>
      </c>
      <c r="BM164" s="223" t="s">
        <v>219</v>
      </c>
    </row>
    <row r="165" spans="1:65" s="2" customFormat="1" ht="24.2" customHeight="1">
      <c r="A165" s="35"/>
      <c r="B165" s="36"/>
      <c r="C165" s="211" t="s">
        <v>220</v>
      </c>
      <c r="D165" s="211" t="s">
        <v>169</v>
      </c>
      <c r="E165" s="212" t="s">
        <v>221</v>
      </c>
      <c r="F165" s="213" t="s">
        <v>222</v>
      </c>
      <c r="G165" s="214" t="s">
        <v>214</v>
      </c>
      <c r="H165" s="215">
        <v>4</v>
      </c>
      <c r="I165" s="216"/>
      <c r="J165" s="217">
        <f>ROUND(I165*H165,2)</f>
        <v>0</v>
      </c>
      <c r="K165" s="218"/>
      <c r="L165" s="38"/>
      <c r="M165" s="219" t="s">
        <v>1</v>
      </c>
      <c r="N165" s="220" t="s">
        <v>45</v>
      </c>
      <c r="O165" s="72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3" t="s">
        <v>173</v>
      </c>
      <c r="AT165" s="223" t="s">
        <v>169</v>
      </c>
      <c r="AU165" s="223" t="s">
        <v>179</v>
      </c>
      <c r="AY165" s="17" t="s">
        <v>167</v>
      </c>
      <c r="BE165" s="115">
        <f>IF(N165="základní",J165,0)</f>
        <v>0</v>
      </c>
      <c r="BF165" s="115">
        <f>IF(N165="snížená",J165,0)</f>
        <v>0</v>
      </c>
      <c r="BG165" s="115">
        <f>IF(N165="zákl. přenesená",J165,0)</f>
        <v>0</v>
      </c>
      <c r="BH165" s="115">
        <f>IF(N165="sníž. přenesená",J165,0)</f>
        <v>0</v>
      </c>
      <c r="BI165" s="115">
        <f>IF(N165="nulová",J165,0)</f>
        <v>0</v>
      </c>
      <c r="BJ165" s="17" t="s">
        <v>88</v>
      </c>
      <c r="BK165" s="115">
        <f>ROUND(I165*H165,2)</f>
        <v>0</v>
      </c>
      <c r="BL165" s="17" t="s">
        <v>173</v>
      </c>
      <c r="BM165" s="223" t="s">
        <v>223</v>
      </c>
    </row>
    <row r="166" spans="1:65" s="2" customFormat="1" ht="24.2" customHeight="1">
      <c r="A166" s="35"/>
      <c r="B166" s="36"/>
      <c r="C166" s="211" t="s">
        <v>224</v>
      </c>
      <c r="D166" s="211" t="s">
        <v>169</v>
      </c>
      <c r="E166" s="212" t="s">
        <v>225</v>
      </c>
      <c r="F166" s="213" t="s">
        <v>226</v>
      </c>
      <c r="G166" s="214" t="s">
        <v>214</v>
      </c>
      <c r="H166" s="215">
        <v>4</v>
      </c>
      <c r="I166" s="216"/>
      <c r="J166" s="217">
        <f>ROUND(I166*H166,2)</f>
        <v>0</v>
      </c>
      <c r="K166" s="218"/>
      <c r="L166" s="38"/>
      <c r="M166" s="219" t="s">
        <v>1</v>
      </c>
      <c r="N166" s="220" t="s">
        <v>45</v>
      </c>
      <c r="O166" s="72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3" t="s">
        <v>173</v>
      </c>
      <c r="AT166" s="223" t="s">
        <v>169</v>
      </c>
      <c r="AU166" s="223" t="s">
        <v>179</v>
      </c>
      <c r="AY166" s="17" t="s">
        <v>167</v>
      </c>
      <c r="BE166" s="115">
        <f>IF(N166="základní",J166,0)</f>
        <v>0</v>
      </c>
      <c r="BF166" s="115">
        <f>IF(N166="snížená",J166,0)</f>
        <v>0</v>
      </c>
      <c r="BG166" s="115">
        <f>IF(N166="zákl. přenesená",J166,0)</f>
        <v>0</v>
      </c>
      <c r="BH166" s="115">
        <f>IF(N166="sníž. přenesená",J166,0)</f>
        <v>0</v>
      </c>
      <c r="BI166" s="115">
        <f>IF(N166="nulová",J166,0)</f>
        <v>0</v>
      </c>
      <c r="BJ166" s="17" t="s">
        <v>88</v>
      </c>
      <c r="BK166" s="115">
        <f>ROUND(I166*H166,2)</f>
        <v>0</v>
      </c>
      <c r="BL166" s="17" t="s">
        <v>173</v>
      </c>
      <c r="BM166" s="223" t="s">
        <v>227</v>
      </c>
    </row>
    <row r="167" spans="1:65" s="2" customFormat="1" ht="24.2" customHeight="1">
      <c r="A167" s="35"/>
      <c r="B167" s="36"/>
      <c r="C167" s="211" t="s">
        <v>228</v>
      </c>
      <c r="D167" s="211" t="s">
        <v>169</v>
      </c>
      <c r="E167" s="212" t="s">
        <v>229</v>
      </c>
      <c r="F167" s="213" t="s">
        <v>230</v>
      </c>
      <c r="G167" s="214" t="s">
        <v>214</v>
      </c>
      <c r="H167" s="215">
        <v>4</v>
      </c>
      <c r="I167" s="216"/>
      <c r="J167" s="217">
        <f>ROUND(I167*H167,2)</f>
        <v>0</v>
      </c>
      <c r="K167" s="218"/>
      <c r="L167" s="38"/>
      <c r="M167" s="219" t="s">
        <v>1</v>
      </c>
      <c r="N167" s="220" t="s">
        <v>45</v>
      </c>
      <c r="O167" s="72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173</v>
      </c>
      <c r="AT167" s="223" t="s">
        <v>169</v>
      </c>
      <c r="AU167" s="223" t="s">
        <v>179</v>
      </c>
      <c r="AY167" s="17" t="s">
        <v>167</v>
      </c>
      <c r="BE167" s="115">
        <f>IF(N167="základní",J167,0)</f>
        <v>0</v>
      </c>
      <c r="BF167" s="115">
        <f>IF(N167="snížená",J167,0)</f>
        <v>0</v>
      </c>
      <c r="BG167" s="115">
        <f>IF(N167="zákl. přenesená",J167,0)</f>
        <v>0</v>
      </c>
      <c r="BH167" s="115">
        <f>IF(N167="sníž. přenesená",J167,0)</f>
        <v>0</v>
      </c>
      <c r="BI167" s="115">
        <f>IF(N167="nulová",J167,0)</f>
        <v>0</v>
      </c>
      <c r="BJ167" s="17" t="s">
        <v>88</v>
      </c>
      <c r="BK167" s="115">
        <f>ROUND(I167*H167,2)</f>
        <v>0</v>
      </c>
      <c r="BL167" s="17" t="s">
        <v>173</v>
      </c>
      <c r="BM167" s="223" t="s">
        <v>231</v>
      </c>
    </row>
    <row r="168" spans="2:63" s="12" customFormat="1" ht="20.85" customHeight="1">
      <c r="B168" s="195"/>
      <c r="C168" s="196"/>
      <c r="D168" s="197" t="s">
        <v>79</v>
      </c>
      <c r="E168" s="209" t="s">
        <v>232</v>
      </c>
      <c r="F168" s="209" t="s">
        <v>233</v>
      </c>
      <c r="G168" s="196"/>
      <c r="H168" s="196"/>
      <c r="I168" s="199"/>
      <c r="J168" s="210">
        <f>BK168</f>
        <v>0</v>
      </c>
      <c r="K168" s="196"/>
      <c r="L168" s="201"/>
      <c r="M168" s="202"/>
      <c r="N168" s="203"/>
      <c r="O168" s="203"/>
      <c r="P168" s="204">
        <f>SUM(P169:P180)</f>
        <v>0</v>
      </c>
      <c r="Q168" s="203"/>
      <c r="R168" s="204">
        <f>SUM(R169:R180)</f>
        <v>0.057318</v>
      </c>
      <c r="S168" s="203"/>
      <c r="T168" s="205">
        <f>SUM(T169:T180)</f>
        <v>0.98722</v>
      </c>
      <c r="AR168" s="206" t="s">
        <v>88</v>
      </c>
      <c r="AT168" s="207" t="s">
        <v>79</v>
      </c>
      <c r="AU168" s="207" t="s">
        <v>90</v>
      </c>
      <c r="AY168" s="206" t="s">
        <v>167</v>
      </c>
      <c r="BK168" s="208">
        <f>SUM(BK169:BK180)</f>
        <v>0</v>
      </c>
    </row>
    <row r="169" spans="1:65" s="2" customFormat="1" ht="24.2" customHeight="1">
      <c r="A169" s="35"/>
      <c r="B169" s="36"/>
      <c r="C169" s="211" t="s">
        <v>234</v>
      </c>
      <c r="D169" s="211" t="s">
        <v>169</v>
      </c>
      <c r="E169" s="212" t="s">
        <v>235</v>
      </c>
      <c r="F169" s="213" t="s">
        <v>236</v>
      </c>
      <c r="G169" s="214" t="s">
        <v>172</v>
      </c>
      <c r="H169" s="215">
        <v>2</v>
      </c>
      <c r="I169" s="216"/>
      <c r="J169" s="217">
        <f>ROUND(I169*H169,2)</f>
        <v>0</v>
      </c>
      <c r="K169" s="218"/>
      <c r="L169" s="38"/>
      <c r="M169" s="219" t="s">
        <v>1</v>
      </c>
      <c r="N169" s="220" t="s">
        <v>45</v>
      </c>
      <c r="O169" s="72"/>
      <c r="P169" s="221">
        <f>O169*H169</f>
        <v>0</v>
      </c>
      <c r="Q169" s="221">
        <v>4E-05</v>
      </c>
      <c r="R169" s="221">
        <f>Q169*H169</f>
        <v>8E-05</v>
      </c>
      <c r="S169" s="221">
        <v>0</v>
      </c>
      <c r="T169" s="22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3" t="s">
        <v>173</v>
      </c>
      <c r="AT169" s="223" t="s">
        <v>169</v>
      </c>
      <c r="AU169" s="223" t="s">
        <v>179</v>
      </c>
      <c r="AY169" s="17" t="s">
        <v>167</v>
      </c>
      <c r="BE169" s="115">
        <f>IF(N169="základní",J169,0)</f>
        <v>0</v>
      </c>
      <c r="BF169" s="115">
        <f>IF(N169="snížená",J169,0)</f>
        <v>0</v>
      </c>
      <c r="BG169" s="115">
        <f>IF(N169="zákl. přenesená",J169,0)</f>
        <v>0</v>
      </c>
      <c r="BH169" s="115">
        <f>IF(N169="sníž. přenesená",J169,0)</f>
        <v>0</v>
      </c>
      <c r="BI169" s="115">
        <f>IF(N169="nulová",J169,0)</f>
        <v>0</v>
      </c>
      <c r="BJ169" s="17" t="s">
        <v>88</v>
      </c>
      <c r="BK169" s="115">
        <f>ROUND(I169*H169,2)</f>
        <v>0</v>
      </c>
      <c r="BL169" s="17" t="s">
        <v>173</v>
      </c>
      <c r="BM169" s="223" t="s">
        <v>237</v>
      </c>
    </row>
    <row r="170" spans="1:65" s="2" customFormat="1" ht="24.2" customHeight="1">
      <c r="A170" s="35"/>
      <c r="B170" s="36"/>
      <c r="C170" s="211" t="s">
        <v>8</v>
      </c>
      <c r="D170" s="211" t="s">
        <v>169</v>
      </c>
      <c r="E170" s="212" t="s">
        <v>238</v>
      </c>
      <c r="F170" s="213" t="s">
        <v>239</v>
      </c>
      <c r="G170" s="214" t="s">
        <v>240</v>
      </c>
      <c r="H170" s="215">
        <v>4</v>
      </c>
      <c r="I170" s="216"/>
      <c r="J170" s="217">
        <f>ROUND(I170*H170,2)</f>
        <v>0</v>
      </c>
      <c r="K170" s="218"/>
      <c r="L170" s="38"/>
      <c r="M170" s="219" t="s">
        <v>1</v>
      </c>
      <c r="N170" s="220" t="s">
        <v>45</v>
      </c>
      <c r="O170" s="72"/>
      <c r="P170" s="221">
        <f>O170*H170</f>
        <v>0</v>
      </c>
      <c r="Q170" s="221">
        <v>0.00034</v>
      </c>
      <c r="R170" s="221">
        <f>Q170*H170</f>
        <v>0.00136</v>
      </c>
      <c r="S170" s="221">
        <v>0.004</v>
      </c>
      <c r="T170" s="222">
        <f>S170*H170</f>
        <v>0.016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173</v>
      </c>
      <c r="AT170" s="223" t="s">
        <v>169</v>
      </c>
      <c r="AU170" s="223" t="s">
        <v>179</v>
      </c>
      <c r="AY170" s="17" t="s">
        <v>167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88</v>
      </c>
      <c r="BK170" s="115">
        <f>ROUND(I170*H170,2)</f>
        <v>0</v>
      </c>
      <c r="BL170" s="17" t="s">
        <v>173</v>
      </c>
      <c r="BM170" s="223" t="s">
        <v>241</v>
      </c>
    </row>
    <row r="171" spans="2:51" s="14" customFormat="1" ht="12">
      <c r="B171" s="236"/>
      <c r="C171" s="237"/>
      <c r="D171" s="226" t="s">
        <v>183</v>
      </c>
      <c r="E171" s="238" t="s">
        <v>1</v>
      </c>
      <c r="F171" s="239" t="s">
        <v>242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183</v>
      </c>
      <c r="AU171" s="245" t="s">
        <v>179</v>
      </c>
      <c r="AV171" s="14" t="s">
        <v>88</v>
      </c>
      <c r="AW171" s="14" t="s">
        <v>34</v>
      </c>
      <c r="AX171" s="14" t="s">
        <v>80</v>
      </c>
      <c r="AY171" s="245" t="s">
        <v>167</v>
      </c>
    </row>
    <row r="172" spans="2:51" s="13" customFormat="1" ht="12">
      <c r="B172" s="224"/>
      <c r="C172" s="225"/>
      <c r="D172" s="226" t="s">
        <v>183</v>
      </c>
      <c r="E172" s="227" t="s">
        <v>1</v>
      </c>
      <c r="F172" s="228" t="s">
        <v>243</v>
      </c>
      <c r="G172" s="225"/>
      <c r="H172" s="229">
        <v>2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183</v>
      </c>
      <c r="AU172" s="235" t="s">
        <v>179</v>
      </c>
      <c r="AV172" s="13" t="s">
        <v>90</v>
      </c>
      <c r="AW172" s="13" t="s">
        <v>34</v>
      </c>
      <c r="AX172" s="13" t="s">
        <v>80</v>
      </c>
      <c r="AY172" s="235" t="s">
        <v>167</v>
      </c>
    </row>
    <row r="173" spans="2:51" s="13" customFormat="1" ht="12">
      <c r="B173" s="224"/>
      <c r="C173" s="225"/>
      <c r="D173" s="226" t="s">
        <v>183</v>
      </c>
      <c r="E173" s="227" t="s">
        <v>1</v>
      </c>
      <c r="F173" s="228" t="s">
        <v>244</v>
      </c>
      <c r="G173" s="225"/>
      <c r="H173" s="229">
        <v>2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183</v>
      </c>
      <c r="AU173" s="235" t="s">
        <v>179</v>
      </c>
      <c r="AV173" s="13" t="s">
        <v>90</v>
      </c>
      <c r="AW173" s="13" t="s">
        <v>34</v>
      </c>
      <c r="AX173" s="13" t="s">
        <v>80</v>
      </c>
      <c r="AY173" s="235" t="s">
        <v>167</v>
      </c>
    </row>
    <row r="174" spans="2:51" s="15" customFormat="1" ht="12">
      <c r="B174" s="246"/>
      <c r="C174" s="247"/>
      <c r="D174" s="226" t="s">
        <v>183</v>
      </c>
      <c r="E174" s="248" t="s">
        <v>1</v>
      </c>
      <c r="F174" s="249" t="s">
        <v>245</v>
      </c>
      <c r="G174" s="247"/>
      <c r="H174" s="250">
        <v>4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183</v>
      </c>
      <c r="AU174" s="256" t="s">
        <v>179</v>
      </c>
      <c r="AV174" s="15" t="s">
        <v>173</v>
      </c>
      <c r="AW174" s="15" t="s">
        <v>34</v>
      </c>
      <c r="AX174" s="15" t="s">
        <v>88</v>
      </c>
      <c r="AY174" s="256" t="s">
        <v>167</v>
      </c>
    </row>
    <row r="175" spans="1:65" s="2" customFormat="1" ht="24.2" customHeight="1">
      <c r="A175" s="35"/>
      <c r="B175" s="36"/>
      <c r="C175" s="211" t="s">
        <v>196</v>
      </c>
      <c r="D175" s="211" t="s">
        <v>169</v>
      </c>
      <c r="E175" s="212" t="s">
        <v>246</v>
      </c>
      <c r="F175" s="213" t="s">
        <v>247</v>
      </c>
      <c r="G175" s="214" t="s">
        <v>240</v>
      </c>
      <c r="H175" s="215">
        <v>13.4</v>
      </c>
      <c r="I175" s="216"/>
      <c r="J175" s="217">
        <f>ROUND(I175*H175,2)</f>
        <v>0</v>
      </c>
      <c r="K175" s="218"/>
      <c r="L175" s="38"/>
      <c r="M175" s="219" t="s">
        <v>1</v>
      </c>
      <c r="N175" s="220" t="s">
        <v>45</v>
      </c>
      <c r="O175" s="72"/>
      <c r="P175" s="221">
        <f>O175*H175</f>
        <v>0</v>
      </c>
      <c r="Q175" s="221">
        <v>0.00417</v>
      </c>
      <c r="R175" s="221">
        <f>Q175*H175</f>
        <v>0.055878000000000004</v>
      </c>
      <c r="S175" s="221">
        <v>0.0283</v>
      </c>
      <c r="T175" s="222">
        <f>S175*H175</f>
        <v>0.37922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3" t="s">
        <v>173</v>
      </c>
      <c r="AT175" s="223" t="s">
        <v>169</v>
      </c>
      <c r="AU175" s="223" t="s">
        <v>179</v>
      </c>
      <c r="AY175" s="17" t="s">
        <v>167</v>
      </c>
      <c r="BE175" s="115">
        <f>IF(N175="základní",J175,0)</f>
        <v>0</v>
      </c>
      <c r="BF175" s="115">
        <f>IF(N175="snížená",J175,0)</f>
        <v>0</v>
      </c>
      <c r="BG175" s="115">
        <f>IF(N175="zákl. přenesená",J175,0)</f>
        <v>0</v>
      </c>
      <c r="BH175" s="115">
        <f>IF(N175="sníž. přenesená",J175,0)</f>
        <v>0</v>
      </c>
      <c r="BI175" s="115">
        <f>IF(N175="nulová",J175,0)</f>
        <v>0</v>
      </c>
      <c r="BJ175" s="17" t="s">
        <v>88</v>
      </c>
      <c r="BK175" s="115">
        <f>ROUND(I175*H175,2)</f>
        <v>0</v>
      </c>
      <c r="BL175" s="17" t="s">
        <v>173</v>
      </c>
      <c r="BM175" s="223" t="s">
        <v>248</v>
      </c>
    </row>
    <row r="176" spans="2:51" s="13" customFormat="1" ht="12">
      <c r="B176" s="224"/>
      <c r="C176" s="225"/>
      <c r="D176" s="226" t="s">
        <v>183</v>
      </c>
      <c r="E176" s="227" t="s">
        <v>1</v>
      </c>
      <c r="F176" s="228" t="s">
        <v>249</v>
      </c>
      <c r="G176" s="225"/>
      <c r="H176" s="229">
        <v>13.4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183</v>
      </c>
      <c r="AU176" s="235" t="s">
        <v>179</v>
      </c>
      <c r="AV176" s="13" t="s">
        <v>90</v>
      </c>
      <c r="AW176" s="13" t="s">
        <v>34</v>
      </c>
      <c r="AX176" s="13" t="s">
        <v>80</v>
      </c>
      <c r="AY176" s="235" t="s">
        <v>167</v>
      </c>
    </row>
    <row r="177" spans="2:51" s="15" customFormat="1" ht="12">
      <c r="B177" s="246"/>
      <c r="C177" s="247"/>
      <c r="D177" s="226" t="s">
        <v>183</v>
      </c>
      <c r="E177" s="248" t="s">
        <v>1</v>
      </c>
      <c r="F177" s="249" t="s">
        <v>245</v>
      </c>
      <c r="G177" s="247"/>
      <c r="H177" s="250">
        <v>13.4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AT177" s="256" t="s">
        <v>183</v>
      </c>
      <c r="AU177" s="256" t="s">
        <v>179</v>
      </c>
      <c r="AV177" s="15" t="s">
        <v>173</v>
      </c>
      <c r="AW177" s="15" t="s">
        <v>34</v>
      </c>
      <c r="AX177" s="15" t="s">
        <v>88</v>
      </c>
      <c r="AY177" s="256" t="s">
        <v>167</v>
      </c>
    </row>
    <row r="178" spans="1:65" s="2" customFormat="1" ht="24.2" customHeight="1">
      <c r="A178" s="35"/>
      <c r="B178" s="36"/>
      <c r="C178" s="211" t="s">
        <v>250</v>
      </c>
      <c r="D178" s="211" t="s">
        <v>169</v>
      </c>
      <c r="E178" s="212" t="s">
        <v>251</v>
      </c>
      <c r="F178" s="213" t="s">
        <v>252</v>
      </c>
      <c r="G178" s="214" t="s">
        <v>214</v>
      </c>
      <c r="H178" s="215">
        <v>8</v>
      </c>
      <c r="I178" s="216"/>
      <c r="J178" s="217">
        <f>ROUND(I178*H178,2)</f>
        <v>0</v>
      </c>
      <c r="K178" s="218"/>
      <c r="L178" s="38"/>
      <c r="M178" s="219" t="s">
        <v>1</v>
      </c>
      <c r="N178" s="220" t="s">
        <v>45</v>
      </c>
      <c r="O178" s="72"/>
      <c r="P178" s="221">
        <f>O178*H178</f>
        <v>0</v>
      </c>
      <c r="Q178" s="221">
        <v>0</v>
      </c>
      <c r="R178" s="221">
        <f>Q178*H178</f>
        <v>0</v>
      </c>
      <c r="S178" s="221">
        <v>0.074</v>
      </c>
      <c r="T178" s="222">
        <f>S178*H178</f>
        <v>0.592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3" t="s">
        <v>173</v>
      </c>
      <c r="AT178" s="223" t="s">
        <v>169</v>
      </c>
      <c r="AU178" s="223" t="s">
        <v>179</v>
      </c>
      <c r="AY178" s="17" t="s">
        <v>167</v>
      </c>
      <c r="BE178" s="115">
        <f>IF(N178="základní",J178,0)</f>
        <v>0</v>
      </c>
      <c r="BF178" s="115">
        <f>IF(N178="snížená",J178,0)</f>
        <v>0</v>
      </c>
      <c r="BG178" s="115">
        <f>IF(N178="zákl. přenesená",J178,0)</f>
        <v>0</v>
      </c>
      <c r="BH178" s="115">
        <f>IF(N178="sníž. přenesená",J178,0)</f>
        <v>0</v>
      </c>
      <c r="BI178" s="115">
        <f>IF(N178="nulová",J178,0)</f>
        <v>0</v>
      </c>
      <c r="BJ178" s="17" t="s">
        <v>88</v>
      </c>
      <c r="BK178" s="115">
        <f>ROUND(I178*H178,2)</f>
        <v>0</v>
      </c>
      <c r="BL178" s="17" t="s">
        <v>173</v>
      </c>
      <c r="BM178" s="223" t="s">
        <v>253</v>
      </c>
    </row>
    <row r="179" spans="2:51" s="13" customFormat="1" ht="12">
      <c r="B179" s="224"/>
      <c r="C179" s="225"/>
      <c r="D179" s="226" t="s">
        <v>183</v>
      </c>
      <c r="E179" s="227" t="s">
        <v>1</v>
      </c>
      <c r="F179" s="228" t="s">
        <v>254</v>
      </c>
      <c r="G179" s="225"/>
      <c r="H179" s="229">
        <v>8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183</v>
      </c>
      <c r="AU179" s="235" t="s">
        <v>179</v>
      </c>
      <c r="AV179" s="13" t="s">
        <v>90</v>
      </c>
      <c r="AW179" s="13" t="s">
        <v>34</v>
      </c>
      <c r="AX179" s="13" t="s">
        <v>80</v>
      </c>
      <c r="AY179" s="235" t="s">
        <v>167</v>
      </c>
    </row>
    <row r="180" spans="2:51" s="15" customFormat="1" ht="12">
      <c r="B180" s="246"/>
      <c r="C180" s="247"/>
      <c r="D180" s="226" t="s">
        <v>183</v>
      </c>
      <c r="E180" s="248" t="s">
        <v>255</v>
      </c>
      <c r="F180" s="249" t="s">
        <v>245</v>
      </c>
      <c r="G180" s="247"/>
      <c r="H180" s="250">
        <v>8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183</v>
      </c>
      <c r="AU180" s="256" t="s">
        <v>179</v>
      </c>
      <c r="AV180" s="15" t="s">
        <v>173</v>
      </c>
      <c r="AW180" s="15" t="s">
        <v>34</v>
      </c>
      <c r="AX180" s="15" t="s">
        <v>88</v>
      </c>
      <c r="AY180" s="256" t="s">
        <v>167</v>
      </c>
    </row>
    <row r="181" spans="2:63" s="12" customFormat="1" ht="22.9" customHeight="1">
      <c r="B181" s="195"/>
      <c r="C181" s="196"/>
      <c r="D181" s="197" t="s">
        <v>79</v>
      </c>
      <c r="E181" s="209" t="s">
        <v>256</v>
      </c>
      <c r="F181" s="209" t="s">
        <v>257</v>
      </c>
      <c r="G181" s="196"/>
      <c r="H181" s="196"/>
      <c r="I181" s="199"/>
      <c r="J181" s="210">
        <f>BK181</f>
        <v>0</v>
      </c>
      <c r="K181" s="196"/>
      <c r="L181" s="201"/>
      <c r="M181" s="202"/>
      <c r="N181" s="203"/>
      <c r="O181" s="203"/>
      <c r="P181" s="204">
        <f>SUM(P182:P187)</f>
        <v>0</v>
      </c>
      <c r="Q181" s="203"/>
      <c r="R181" s="204">
        <f>SUM(R182:R187)</f>
        <v>0</v>
      </c>
      <c r="S181" s="203"/>
      <c r="T181" s="205">
        <f>SUM(T182:T187)</f>
        <v>0</v>
      </c>
      <c r="AR181" s="206" t="s">
        <v>88</v>
      </c>
      <c r="AT181" s="207" t="s">
        <v>79</v>
      </c>
      <c r="AU181" s="207" t="s">
        <v>88</v>
      </c>
      <c r="AY181" s="206" t="s">
        <v>167</v>
      </c>
      <c r="BK181" s="208">
        <f>SUM(BK182:BK187)</f>
        <v>0</v>
      </c>
    </row>
    <row r="182" spans="1:65" s="2" customFormat="1" ht="24.2" customHeight="1">
      <c r="A182" s="35"/>
      <c r="B182" s="36"/>
      <c r="C182" s="211" t="s">
        <v>258</v>
      </c>
      <c r="D182" s="211" t="s">
        <v>169</v>
      </c>
      <c r="E182" s="212" t="s">
        <v>259</v>
      </c>
      <c r="F182" s="213" t="s">
        <v>260</v>
      </c>
      <c r="G182" s="214" t="s">
        <v>261</v>
      </c>
      <c r="H182" s="215">
        <v>0.987</v>
      </c>
      <c r="I182" s="216"/>
      <c r="J182" s="217">
        <f>ROUND(I182*H182,2)</f>
        <v>0</v>
      </c>
      <c r="K182" s="218"/>
      <c r="L182" s="38"/>
      <c r="M182" s="219" t="s">
        <v>1</v>
      </c>
      <c r="N182" s="220" t="s">
        <v>45</v>
      </c>
      <c r="O182" s="72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3" t="s">
        <v>173</v>
      </c>
      <c r="AT182" s="223" t="s">
        <v>169</v>
      </c>
      <c r="AU182" s="223" t="s">
        <v>90</v>
      </c>
      <c r="AY182" s="17" t="s">
        <v>167</v>
      </c>
      <c r="BE182" s="115">
        <f>IF(N182="základní",J182,0)</f>
        <v>0</v>
      </c>
      <c r="BF182" s="115">
        <f>IF(N182="snížená",J182,0)</f>
        <v>0</v>
      </c>
      <c r="BG182" s="115">
        <f>IF(N182="zákl. přenesená",J182,0)</f>
        <v>0</v>
      </c>
      <c r="BH182" s="115">
        <f>IF(N182="sníž. přenesená",J182,0)</f>
        <v>0</v>
      </c>
      <c r="BI182" s="115">
        <f>IF(N182="nulová",J182,0)</f>
        <v>0</v>
      </c>
      <c r="BJ182" s="17" t="s">
        <v>88</v>
      </c>
      <c r="BK182" s="115">
        <f>ROUND(I182*H182,2)</f>
        <v>0</v>
      </c>
      <c r="BL182" s="17" t="s">
        <v>173</v>
      </c>
      <c r="BM182" s="223" t="s">
        <v>262</v>
      </c>
    </row>
    <row r="183" spans="1:65" s="2" customFormat="1" ht="24.2" customHeight="1">
      <c r="A183" s="35"/>
      <c r="B183" s="36"/>
      <c r="C183" s="211" t="s">
        <v>263</v>
      </c>
      <c r="D183" s="211" t="s">
        <v>169</v>
      </c>
      <c r="E183" s="212" t="s">
        <v>264</v>
      </c>
      <c r="F183" s="213" t="s">
        <v>265</v>
      </c>
      <c r="G183" s="214" t="s">
        <v>261</v>
      </c>
      <c r="H183" s="215">
        <v>0.987</v>
      </c>
      <c r="I183" s="216"/>
      <c r="J183" s="217">
        <f>ROUND(I183*H183,2)</f>
        <v>0</v>
      </c>
      <c r="K183" s="218"/>
      <c r="L183" s="38"/>
      <c r="M183" s="219" t="s">
        <v>1</v>
      </c>
      <c r="N183" s="220" t="s">
        <v>45</v>
      </c>
      <c r="O183" s="72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3" t="s">
        <v>173</v>
      </c>
      <c r="AT183" s="223" t="s">
        <v>169</v>
      </c>
      <c r="AU183" s="223" t="s">
        <v>90</v>
      </c>
      <c r="AY183" s="17" t="s">
        <v>167</v>
      </c>
      <c r="BE183" s="115">
        <f>IF(N183="základní",J183,0)</f>
        <v>0</v>
      </c>
      <c r="BF183" s="115">
        <f>IF(N183="snížená",J183,0)</f>
        <v>0</v>
      </c>
      <c r="BG183" s="115">
        <f>IF(N183="zákl. přenesená",J183,0)</f>
        <v>0</v>
      </c>
      <c r="BH183" s="115">
        <f>IF(N183="sníž. přenesená",J183,0)</f>
        <v>0</v>
      </c>
      <c r="BI183" s="115">
        <f>IF(N183="nulová",J183,0)</f>
        <v>0</v>
      </c>
      <c r="BJ183" s="17" t="s">
        <v>88</v>
      </c>
      <c r="BK183" s="115">
        <f>ROUND(I183*H183,2)</f>
        <v>0</v>
      </c>
      <c r="BL183" s="17" t="s">
        <v>173</v>
      </c>
      <c r="BM183" s="223" t="s">
        <v>266</v>
      </c>
    </row>
    <row r="184" spans="1:65" s="2" customFormat="1" ht="24.2" customHeight="1">
      <c r="A184" s="35"/>
      <c r="B184" s="36"/>
      <c r="C184" s="211" t="s">
        <v>267</v>
      </c>
      <c r="D184" s="211" t="s">
        <v>169</v>
      </c>
      <c r="E184" s="212" t="s">
        <v>268</v>
      </c>
      <c r="F184" s="213" t="s">
        <v>269</v>
      </c>
      <c r="G184" s="214" t="s">
        <v>261</v>
      </c>
      <c r="H184" s="215">
        <v>0.987</v>
      </c>
      <c r="I184" s="216"/>
      <c r="J184" s="217">
        <f>ROUND(I184*H184,2)</f>
        <v>0</v>
      </c>
      <c r="K184" s="218"/>
      <c r="L184" s="38"/>
      <c r="M184" s="219" t="s">
        <v>1</v>
      </c>
      <c r="N184" s="220" t="s">
        <v>45</v>
      </c>
      <c r="O184" s="72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3" t="s">
        <v>173</v>
      </c>
      <c r="AT184" s="223" t="s">
        <v>169</v>
      </c>
      <c r="AU184" s="223" t="s">
        <v>90</v>
      </c>
      <c r="AY184" s="17" t="s">
        <v>167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88</v>
      </c>
      <c r="BK184" s="115">
        <f>ROUND(I184*H184,2)</f>
        <v>0</v>
      </c>
      <c r="BL184" s="17" t="s">
        <v>173</v>
      </c>
      <c r="BM184" s="223" t="s">
        <v>270</v>
      </c>
    </row>
    <row r="185" spans="1:65" s="2" customFormat="1" ht="24.2" customHeight="1">
      <c r="A185" s="35"/>
      <c r="B185" s="36"/>
      <c r="C185" s="211" t="s">
        <v>7</v>
      </c>
      <c r="D185" s="211" t="s">
        <v>169</v>
      </c>
      <c r="E185" s="212" t="s">
        <v>271</v>
      </c>
      <c r="F185" s="213" t="s">
        <v>272</v>
      </c>
      <c r="G185" s="214" t="s">
        <v>261</v>
      </c>
      <c r="H185" s="215">
        <v>24.675</v>
      </c>
      <c r="I185" s="216"/>
      <c r="J185" s="217">
        <f>ROUND(I185*H185,2)</f>
        <v>0</v>
      </c>
      <c r="K185" s="218"/>
      <c r="L185" s="38"/>
      <c r="M185" s="219" t="s">
        <v>1</v>
      </c>
      <c r="N185" s="220" t="s">
        <v>45</v>
      </c>
      <c r="O185" s="72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3" t="s">
        <v>173</v>
      </c>
      <c r="AT185" s="223" t="s">
        <v>169</v>
      </c>
      <c r="AU185" s="223" t="s">
        <v>90</v>
      </c>
      <c r="AY185" s="17" t="s">
        <v>167</v>
      </c>
      <c r="BE185" s="115">
        <f>IF(N185="základní",J185,0)</f>
        <v>0</v>
      </c>
      <c r="BF185" s="115">
        <f>IF(N185="snížená",J185,0)</f>
        <v>0</v>
      </c>
      <c r="BG185" s="115">
        <f>IF(N185="zákl. přenesená",J185,0)</f>
        <v>0</v>
      </c>
      <c r="BH185" s="115">
        <f>IF(N185="sníž. přenesená",J185,0)</f>
        <v>0</v>
      </c>
      <c r="BI185" s="115">
        <f>IF(N185="nulová",J185,0)</f>
        <v>0</v>
      </c>
      <c r="BJ185" s="17" t="s">
        <v>88</v>
      </c>
      <c r="BK185" s="115">
        <f>ROUND(I185*H185,2)</f>
        <v>0</v>
      </c>
      <c r="BL185" s="17" t="s">
        <v>173</v>
      </c>
      <c r="BM185" s="223" t="s">
        <v>273</v>
      </c>
    </row>
    <row r="186" spans="2:51" s="13" customFormat="1" ht="12">
      <c r="B186" s="224"/>
      <c r="C186" s="225"/>
      <c r="D186" s="226" t="s">
        <v>183</v>
      </c>
      <c r="E186" s="225"/>
      <c r="F186" s="228" t="s">
        <v>274</v>
      </c>
      <c r="G186" s="225"/>
      <c r="H186" s="229">
        <v>24.675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183</v>
      </c>
      <c r="AU186" s="235" t="s">
        <v>90</v>
      </c>
      <c r="AV186" s="13" t="s">
        <v>90</v>
      </c>
      <c r="AW186" s="13" t="s">
        <v>4</v>
      </c>
      <c r="AX186" s="13" t="s">
        <v>88</v>
      </c>
      <c r="AY186" s="235" t="s">
        <v>167</v>
      </c>
    </row>
    <row r="187" spans="1:65" s="2" customFormat="1" ht="24.2" customHeight="1">
      <c r="A187" s="35"/>
      <c r="B187" s="36"/>
      <c r="C187" s="211" t="s">
        <v>275</v>
      </c>
      <c r="D187" s="211" t="s">
        <v>169</v>
      </c>
      <c r="E187" s="212" t="s">
        <v>276</v>
      </c>
      <c r="F187" s="213" t="s">
        <v>277</v>
      </c>
      <c r="G187" s="214" t="s">
        <v>261</v>
      </c>
      <c r="H187" s="215">
        <v>0.987</v>
      </c>
      <c r="I187" s="216"/>
      <c r="J187" s="217">
        <f>ROUND(I187*H187,2)</f>
        <v>0</v>
      </c>
      <c r="K187" s="218"/>
      <c r="L187" s="38"/>
      <c r="M187" s="219" t="s">
        <v>1</v>
      </c>
      <c r="N187" s="220" t="s">
        <v>45</v>
      </c>
      <c r="O187" s="72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3" t="s">
        <v>173</v>
      </c>
      <c r="AT187" s="223" t="s">
        <v>169</v>
      </c>
      <c r="AU187" s="223" t="s">
        <v>90</v>
      </c>
      <c r="AY187" s="17" t="s">
        <v>167</v>
      </c>
      <c r="BE187" s="115">
        <f>IF(N187="základní",J187,0)</f>
        <v>0</v>
      </c>
      <c r="BF187" s="115">
        <f>IF(N187="snížená",J187,0)</f>
        <v>0</v>
      </c>
      <c r="BG187" s="115">
        <f>IF(N187="zákl. přenesená",J187,0)</f>
        <v>0</v>
      </c>
      <c r="BH187" s="115">
        <f>IF(N187="sníž. přenesená",J187,0)</f>
        <v>0</v>
      </c>
      <c r="BI187" s="115">
        <f>IF(N187="nulová",J187,0)</f>
        <v>0</v>
      </c>
      <c r="BJ187" s="17" t="s">
        <v>88</v>
      </c>
      <c r="BK187" s="115">
        <f>ROUND(I187*H187,2)</f>
        <v>0</v>
      </c>
      <c r="BL187" s="17" t="s">
        <v>173</v>
      </c>
      <c r="BM187" s="223" t="s">
        <v>278</v>
      </c>
    </row>
    <row r="188" spans="2:63" s="12" customFormat="1" ht="22.9" customHeight="1">
      <c r="B188" s="195"/>
      <c r="C188" s="196"/>
      <c r="D188" s="197" t="s">
        <v>79</v>
      </c>
      <c r="E188" s="209" t="s">
        <v>279</v>
      </c>
      <c r="F188" s="209" t="s">
        <v>280</v>
      </c>
      <c r="G188" s="196"/>
      <c r="H188" s="196"/>
      <c r="I188" s="199"/>
      <c r="J188" s="210">
        <f>BK188</f>
        <v>0</v>
      </c>
      <c r="K188" s="196"/>
      <c r="L188" s="201"/>
      <c r="M188" s="202"/>
      <c r="N188" s="203"/>
      <c r="O188" s="203"/>
      <c r="P188" s="204">
        <f>SUM(P189:P190)</f>
        <v>0</v>
      </c>
      <c r="Q188" s="203"/>
      <c r="R188" s="204">
        <f>SUM(R189:R190)</f>
        <v>0</v>
      </c>
      <c r="S188" s="203"/>
      <c r="T188" s="205">
        <f>SUM(T189:T190)</f>
        <v>0</v>
      </c>
      <c r="AR188" s="206" t="s">
        <v>88</v>
      </c>
      <c r="AT188" s="207" t="s">
        <v>79</v>
      </c>
      <c r="AU188" s="207" t="s">
        <v>88</v>
      </c>
      <c r="AY188" s="206" t="s">
        <v>167</v>
      </c>
      <c r="BK188" s="208">
        <f>SUM(BK189:BK190)</f>
        <v>0</v>
      </c>
    </row>
    <row r="189" spans="1:65" s="2" customFormat="1" ht="14.45" customHeight="1">
      <c r="A189" s="35"/>
      <c r="B189" s="36"/>
      <c r="C189" s="211" t="s">
        <v>281</v>
      </c>
      <c r="D189" s="211" t="s">
        <v>169</v>
      </c>
      <c r="E189" s="212" t="s">
        <v>282</v>
      </c>
      <c r="F189" s="213" t="s">
        <v>283</v>
      </c>
      <c r="G189" s="214" t="s">
        <v>261</v>
      </c>
      <c r="H189" s="215">
        <v>3.471</v>
      </c>
      <c r="I189" s="216"/>
      <c r="J189" s="217">
        <f>ROUND(I189*H189,2)</f>
        <v>0</v>
      </c>
      <c r="K189" s="218"/>
      <c r="L189" s="38"/>
      <c r="M189" s="219" t="s">
        <v>1</v>
      </c>
      <c r="N189" s="220" t="s">
        <v>45</v>
      </c>
      <c r="O189" s="7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3" t="s">
        <v>173</v>
      </c>
      <c r="AT189" s="223" t="s">
        <v>169</v>
      </c>
      <c r="AU189" s="223" t="s">
        <v>90</v>
      </c>
      <c r="AY189" s="17" t="s">
        <v>167</v>
      </c>
      <c r="BE189" s="115">
        <f>IF(N189="základní",J189,0)</f>
        <v>0</v>
      </c>
      <c r="BF189" s="115">
        <f>IF(N189="snížená",J189,0)</f>
        <v>0</v>
      </c>
      <c r="BG189" s="115">
        <f>IF(N189="zákl. přenesená",J189,0)</f>
        <v>0</v>
      </c>
      <c r="BH189" s="115">
        <f>IF(N189="sníž. přenesená",J189,0)</f>
        <v>0</v>
      </c>
      <c r="BI189" s="115">
        <f>IF(N189="nulová",J189,0)</f>
        <v>0</v>
      </c>
      <c r="BJ189" s="17" t="s">
        <v>88</v>
      </c>
      <c r="BK189" s="115">
        <f>ROUND(I189*H189,2)</f>
        <v>0</v>
      </c>
      <c r="BL189" s="17" t="s">
        <v>173</v>
      </c>
      <c r="BM189" s="223" t="s">
        <v>284</v>
      </c>
    </row>
    <row r="190" spans="1:65" s="2" customFormat="1" ht="24.2" customHeight="1">
      <c r="A190" s="35"/>
      <c r="B190" s="36"/>
      <c r="C190" s="211" t="s">
        <v>285</v>
      </c>
      <c r="D190" s="211" t="s">
        <v>169</v>
      </c>
      <c r="E190" s="212" t="s">
        <v>286</v>
      </c>
      <c r="F190" s="213" t="s">
        <v>287</v>
      </c>
      <c r="G190" s="214" t="s">
        <v>261</v>
      </c>
      <c r="H190" s="215">
        <v>3.471</v>
      </c>
      <c r="I190" s="216"/>
      <c r="J190" s="217">
        <f>ROUND(I190*H190,2)</f>
        <v>0</v>
      </c>
      <c r="K190" s="218"/>
      <c r="L190" s="38"/>
      <c r="M190" s="219" t="s">
        <v>1</v>
      </c>
      <c r="N190" s="220" t="s">
        <v>45</v>
      </c>
      <c r="O190" s="72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3" t="s">
        <v>173</v>
      </c>
      <c r="AT190" s="223" t="s">
        <v>169</v>
      </c>
      <c r="AU190" s="223" t="s">
        <v>90</v>
      </c>
      <c r="AY190" s="17" t="s">
        <v>167</v>
      </c>
      <c r="BE190" s="115">
        <f>IF(N190="základní",J190,0)</f>
        <v>0</v>
      </c>
      <c r="BF190" s="115">
        <f>IF(N190="snížená",J190,0)</f>
        <v>0</v>
      </c>
      <c r="BG190" s="115">
        <f>IF(N190="zákl. přenesená",J190,0)</f>
        <v>0</v>
      </c>
      <c r="BH190" s="115">
        <f>IF(N190="sníž. přenesená",J190,0)</f>
        <v>0</v>
      </c>
      <c r="BI190" s="115">
        <f>IF(N190="nulová",J190,0)</f>
        <v>0</v>
      </c>
      <c r="BJ190" s="17" t="s">
        <v>88</v>
      </c>
      <c r="BK190" s="115">
        <f>ROUND(I190*H190,2)</f>
        <v>0</v>
      </c>
      <c r="BL190" s="17" t="s">
        <v>173</v>
      </c>
      <c r="BM190" s="223" t="s">
        <v>288</v>
      </c>
    </row>
    <row r="191" spans="2:63" s="12" customFormat="1" ht="25.9" customHeight="1">
      <c r="B191" s="195"/>
      <c r="C191" s="196"/>
      <c r="D191" s="197" t="s">
        <v>79</v>
      </c>
      <c r="E191" s="198" t="s">
        <v>289</v>
      </c>
      <c r="F191" s="198" t="s">
        <v>290</v>
      </c>
      <c r="G191" s="196"/>
      <c r="H191" s="196"/>
      <c r="I191" s="199"/>
      <c r="J191" s="200">
        <f>BK191</f>
        <v>0</v>
      </c>
      <c r="K191" s="196"/>
      <c r="L191" s="201"/>
      <c r="M191" s="202"/>
      <c r="N191" s="203"/>
      <c r="O191" s="203"/>
      <c r="P191" s="204">
        <f>P192+P194+P196+P198+P208+P221+P226+P228+P243</f>
        <v>0</v>
      </c>
      <c r="Q191" s="203"/>
      <c r="R191" s="204">
        <f>R192+R194+R196+R198+R208+R221+R226+R228+R243</f>
        <v>4.16953</v>
      </c>
      <c r="S191" s="203"/>
      <c r="T191" s="205">
        <f>T192+T194+T196+T198+T208+T221+T226+T228+T243</f>
        <v>0</v>
      </c>
      <c r="AR191" s="206" t="s">
        <v>90</v>
      </c>
      <c r="AT191" s="207" t="s">
        <v>79</v>
      </c>
      <c r="AU191" s="207" t="s">
        <v>80</v>
      </c>
      <c r="AY191" s="206" t="s">
        <v>167</v>
      </c>
      <c r="BK191" s="208">
        <f>BK192+BK194+BK196+BK198+BK208+BK221+BK226+BK228+BK243</f>
        <v>0</v>
      </c>
    </row>
    <row r="192" spans="2:63" s="12" customFormat="1" ht="22.9" customHeight="1">
      <c r="B192" s="195"/>
      <c r="C192" s="196"/>
      <c r="D192" s="197" t="s">
        <v>79</v>
      </c>
      <c r="E192" s="209" t="s">
        <v>291</v>
      </c>
      <c r="F192" s="209" t="s">
        <v>292</v>
      </c>
      <c r="G192" s="196"/>
      <c r="H192" s="196"/>
      <c r="I192" s="199"/>
      <c r="J192" s="210">
        <f>BK192</f>
        <v>0</v>
      </c>
      <c r="K192" s="196"/>
      <c r="L192" s="201"/>
      <c r="M192" s="202"/>
      <c r="N192" s="203"/>
      <c r="O192" s="203"/>
      <c r="P192" s="204">
        <f>P193</f>
        <v>0</v>
      </c>
      <c r="Q192" s="203"/>
      <c r="R192" s="204">
        <f>R193</f>
        <v>0</v>
      </c>
      <c r="S192" s="203"/>
      <c r="T192" s="205">
        <f>T193</f>
        <v>0</v>
      </c>
      <c r="AR192" s="206" t="s">
        <v>90</v>
      </c>
      <c r="AT192" s="207" t="s">
        <v>79</v>
      </c>
      <c r="AU192" s="207" t="s">
        <v>88</v>
      </c>
      <c r="AY192" s="206" t="s">
        <v>167</v>
      </c>
      <c r="BK192" s="208">
        <f>BK193</f>
        <v>0</v>
      </c>
    </row>
    <row r="193" spans="1:65" s="2" customFormat="1" ht="14.45" customHeight="1">
      <c r="A193" s="35"/>
      <c r="B193" s="36"/>
      <c r="C193" s="211" t="s">
        <v>293</v>
      </c>
      <c r="D193" s="211" t="s">
        <v>169</v>
      </c>
      <c r="E193" s="212" t="s">
        <v>294</v>
      </c>
      <c r="F193" s="213" t="s">
        <v>295</v>
      </c>
      <c r="G193" s="214" t="s">
        <v>177</v>
      </c>
      <c r="H193" s="215">
        <v>0</v>
      </c>
      <c r="I193" s="216"/>
      <c r="J193" s="217">
        <f>ROUND(I193*H193,2)</f>
        <v>0</v>
      </c>
      <c r="K193" s="218"/>
      <c r="L193" s="38"/>
      <c r="M193" s="219" t="s">
        <v>1</v>
      </c>
      <c r="N193" s="220" t="s">
        <v>45</v>
      </c>
      <c r="O193" s="72"/>
      <c r="P193" s="221">
        <f>O193*H193</f>
        <v>0</v>
      </c>
      <c r="Q193" s="221">
        <v>0.0004</v>
      </c>
      <c r="R193" s="221">
        <f>Q193*H193</f>
        <v>0</v>
      </c>
      <c r="S193" s="221">
        <v>0</v>
      </c>
      <c r="T193" s="22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3" t="s">
        <v>196</v>
      </c>
      <c r="AT193" s="223" t="s">
        <v>169</v>
      </c>
      <c r="AU193" s="223" t="s">
        <v>90</v>
      </c>
      <c r="AY193" s="17" t="s">
        <v>167</v>
      </c>
      <c r="BE193" s="115">
        <f>IF(N193="základní",J193,0)</f>
        <v>0</v>
      </c>
      <c r="BF193" s="115">
        <f>IF(N193="snížená",J193,0)</f>
        <v>0</v>
      </c>
      <c r="BG193" s="115">
        <f>IF(N193="zákl. přenesená",J193,0)</f>
        <v>0</v>
      </c>
      <c r="BH193" s="115">
        <f>IF(N193="sníž. přenesená",J193,0)</f>
        <v>0</v>
      </c>
      <c r="BI193" s="115">
        <f>IF(N193="nulová",J193,0)</f>
        <v>0</v>
      </c>
      <c r="BJ193" s="17" t="s">
        <v>88</v>
      </c>
      <c r="BK193" s="115">
        <f>ROUND(I193*H193,2)</f>
        <v>0</v>
      </c>
      <c r="BL193" s="17" t="s">
        <v>196</v>
      </c>
      <c r="BM193" s="223" t="s">
        <v>296</v>
      </c>
    </row>
    <row r="194" spans="2:63" s="12" customFormat="1" ht="22.9" customHeight="1">
      <c r="B194" s="195"/>
      <c r="C194" s="196"/>
      <c r="D194" s="197" t="s">
        <v>79</v>
      </c>
      <c r="E194" s="209" t="s">
        <v>297</v>
      </c>
      <c r="F194" s="209" t="s">
        <v>298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</f>
        <v>0</v>
      </c>
      <c r="Q194" s="203"/>
      <c r="R194" s="204">
        <f>R195</f>
        <v>0</v>
      </c>
      <c r="S194" s="203"/>
      <c r="T194" s="205">
        <f>T195</f>
        <v>0</v>
      </c>
      <c r="AR194" s="206" t="s">
        <v>90</v>
      </c>
      <c r="AT194" s="207" t="s">
        <v>79</v>
      </c>
      <c r="AU194" s="207" t="s">
        <v>88</v>
      </c>
      <c r="AY194" s="206" t="s">
        <v>167</v>
      </c>
      <c r="BK194" s="208">
        <f>BK195</f>
        <v>0</v>
      </c>
    </row>
    <row r="195" spans="1:65" s="2" customFormat="1" ht="24.2" customHeight="1">
      <c r="A195" s="35"/>
      <c r="B195" s="36"/>
      <c r="C195" s="211" t="s">
        <v>299</v>
      </c>
      <c r="D195" s="211" t="s">
        <v>169</v>
      </c>
      <c r="E195" s="212" t="s">
        <v>300</v>
      </c>
      <c r="F195" s="213" t="s">
        <v>301</v>
      </c>
      <c r="G195" s="214" t="s">
        <v>172</v>
      </c>
      <c r="H195" s="215">
        <v>1</v>
      </c>
      <c r="I195" s="216"/>
      <c r="J195" s="217">
        <f>ROUND(I195*H195,2)</f>
        <v>0</v>
      </c>
      <c r="K195" s="218"/>
      <c r="L195" s="38"/>
      <c r="M195" s="219" t="s">
        <v>1</v>
      </c>
      <c r="N195" s="220" t="s">
        <v>45</v>
      </c>
      <c r="O195" s="72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3" t="s">
        <v>196</v>
      </c>
      <c r="AT195" s="223" t="s">
        <v>169</v>
      </c>
      <c r="AU195" s="223" t="s">
        <v>90</v>
      </c>
      <c r="AY195" s="17" t="s">
        <v>167</v>
      </c>
      <c r="BE195" s="115">
        <f>IF(N195="základní",J195,0)</f>
        <v>0</v>
      </c>
      <c r="BF195" s="115">
        <f>IF(N195="snížená",J195,0)</f>
        <v>0</v>
      </c>
      <c r="BG195" s="115">
        <f>IF(N195="zákl. přenesená",J195,0)</f>
        <v>0</v>
      </c>
      <c r="BH195" s="115">
        <f>IF(N195="sníž. přenesená",J195,0)</f>
        <v>0</v>
      </c>
      <c r="BI195" s="115">
        <f>IF(N195="nulová",J195,0)</f>
        <v>0</v>
      </c>
      <c r="BJ195" s="17" t="s">
        <v>88</v>
      </c>
      <c r="BK195" s="115">
        <f>ROUND(I195*H195,2)</f>
        <v>0</v>
      </c>
      <c r="BL195" s="17" t="s">
        <v>196</v>
      </c>
      <c r="BM195" s="223" t="s">
        <v>302</v>
      </c>
    </row>
    <row r="196" spans="2:63" s="12" customFormat="1" ht="22.9" customHeight="1">
      <c r="B196" s="195"/>
      <c r="C196" s="196"/>
      <c r="D196" s="197" t="s">
        <v>79</v>
      </c>
      <c r="E196" s="209" t="s">
        <v>303</v>
      </c>
      <c r="F196" s="209" t="s">
        <v>304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P197</f>
        <v>0</v>
      </c>
      <c r="Q196" s="203"/>
      <c r="R196" s="204">
        <f>R197</f>
        <v>0</v>
      </c>
      <c r="S196" s="203"/>
      <c r="T196" s="205">
        <f>T197</f>
        <v>0</v>
      </c>
      <c r="AR196" s="206" t="s">
        <v>90</v>
      </c>
      <c r="AT196" s="207" t="s">
        <v>79</v>
      </c>
      <c r="AU196" s="207" t="s">
        <v>88</v>
      </c>
      <c r="AY196" s="206" t="s">
        <v>167</v>
      </c>
      <c r="BK196" s="208">
        <f>BK197</f>
        <v>0</v>
      </c>
    </row>
    <row r="197" spans="1:65" s="2" customFormat="1" ht="24.2" customHeight="1">
      <c r="A197" s="35"/>
      <c r="B197" s="36"/>
      <c r="C197" s="211" t="s">
        <v>305</v>
      </c>
      <c r="D197" s="211" t="s">
        <v>169</v>
      </c>
      <c r="E197" s="212" t="s">
        <v>306</v>
      </c>
      <c r="F197" s="213" t="s">
        <v>307</v>
      </c>
      <c r="G197" s="214" t="s">
        <v>214</v>
      </c>
      <c r="H197" s="215">
        <v>1</v>
      </c>
      <c r="I197" s="216"/>
      <c r="J197" s="217">
        <f>ROUND(I197*H197,2)</f>
        <v>0</v>
      </c>
      <c r="K197" s="218"/>
      <c r="L197" s="38"/>
      <c r="M197" s="219" t="s">
        <v>1</v>
      </c>
      <c r="N197" s="220" t="s">
        <v>45</v>
      </c>
      <c r="O197" s="72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3" t="s">
        <v>196</v>
      </c>
      <c r="AT197" s="223" t="s">
        <v>169</v>
      </c>
      <c r="AU197" s="223" t="s">
        <v>90</v>
      </c>
      <c r="AY197" s="17" t="s">
        <v>167</v>
      </c>
      <c r="BE197" s="115">
        <f>IF(N197="základní",J197,0)</f>
        <v>0</v>
      </c>
      <c r="BF197" s="115">
        <f>IF(N197="snížená",J197,0)</f>
        <v>0</v>
      </c>
      <c r="BG197" s="115">
        <f>IF(N197="zákl. přenesená",J197,0)</f>
        <v>0</v>
      </c>
      <c r="BH197" s="115">
        <f>IF(N197="sníž. přenesená",J197,0)</f>
        <v>0</v>
      </c>
      <c r="BI197" s="115">
        <f>IF(N197="nulová",J197,0)</f>
        <v>0</v>
      </c>
      <c r="BJ197" s="17" t="s">
        <v>88</v>
      </c>
      <c r="BK197" s="115">
        <f>ROUND(I197*H197,2)</f>
        <v>0</v>
      </c>
      <c r="BL197" s="17" t="s">
        <v>196</v>
      </c>
      <c r="BM197" s="223" t="s">
        <v>308</v>
      </c>
    </row>
    <row r="198" spans="2:63" s="12" customFormat="1" ht="22.9" customHeight="1">
      <c r="B198" s="195"/>
      <c r="C198" s="196"/>
      <c r="D198" s="197" t="s">
        <v>79</v>
      </c>
      <c r="E198" s="209" t="s">
        <v>309</v>
      </c>
      <c r="F198" s="209" t="s">
        <v>310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SUM(P199:P207)</f>
        <v>0</v>
      </c>
      <c r="Q198" s="203"/>
      <c r="R198" s="204">
        <f>SUM(R199:R207)</f>
        <v>0.00442</v>
      </c>
      <c r="S198" s="203"/>
      <c r="T198" s="205">
        <f>SUM(T199:T207)</f>
        <v>0</v>
      </c>
      <c r="AR198" s="206" t="s">
        <v>90</v>
      </c>
      <c r="AT198" s="207" t="s">
        <v>79</v>
      </c>
      <c r="AU198" s="207" t="s">
        <v>88</v>
      </c>
      <c r="AY198" s="206" t="s">
        <v>167</v>
      </c>
      <c r="BK198" s="208">
        <f>SUM(BK199:BK207)</f>
        <v>0</v>
      </c>
    </row>
    <row r="199" spans="1:65" s="2" customFormat="1" ht="14.45" customHeight="1">
      <c r="A199" s="35"/>
      <c r="B199" s="36"/>
      <c r="C199" s="211" t="s">
        <v>311</v>
      </c>
      <c r="D199" s="211" t="s">
        <v>169</v>
      </c>
      <c r="E199" s="212" t="s">
        <v>312</v>
      </c>
      <c r="F199" s="213" t="s">
        <v>313</v>
      </c>
      <c r="G199" s="214" t="s">
        <v>172</v>
      </c>
      <c r="H199" s="215">
        <v>1</v>
      </c>
      <c r="I199" s="216"/>
      <c r="J199" s="217">
        <f>ROUND(I199*H199,2)</f>
        <v>0</v>
      </c>
      <c r="K199" s="218"/>
      <c r="L199" s="38"/>
      <c r="M199" s="219" t="s">
        <v>1</v>
      </c>
      <c r="N199" s="220" t="s">
        <v>45</v>
      </c>
      <c r="O199" s="72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3" t="s">
        <v>196</v>
      </c>
      <c r="AT199" s="223" t="s">
        <v>169</v>
      </c>
      <c r="AU199" s="223" t="s">
        <v>90</v>
      </c>
      <c r="AY199" s="17" t="s">
        <v>167</v>
      </c>
      <c r="BE199" s="115">
        <f>IF(N199="základní",J199,0)</f>
        <v>0</v>
      </c>
      <c r="BF199" s="115">
        <f>IF(N199="snížená",J199,0)</f>
        <v>0</v>
      </c>
      <c r="BG199" s="115">
        <f>IF(N199="zákl. přenesená",J199,0)</f>
        <v>0</v>
      </c>
      <c r="BH199" s="115">
        <f>IF(N199="sníž. přenesená",J199,0)</f>
        <v>0</v>
      </c>
      <c r="BI199" s="115">
        <f>IF(N199="nulová",J199,0)</f>
        <v>0</v>
      </c>
      <c r="BJ199" s="17" t="s">
        <v>88</v>
      </c>
      <c r="BK199" s="115">
        <f>ROUND(I199*H199,2)</f>
        <v>0</v>
      </c>
      <c r="BL199" s="17" t="s">
        <v>196</v>
      </c>
      <c r="BM199" s="223" t="s">
        <v>314</v>
      </c>
    </row>
    <row r="200" spans="2:51" s="14" customFormat="1" ht="12">
      <c r="B200" s="236"/>
      <c r="C200" s="237"/>
      <c r="D200" s="226" t="s">
        <v>183</v>
      </c>
      <c r="E200" s="238" t="s">
        <v>1</v>
      </c>
      <c r="F200" s="239" t="s">
        <v>315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183</v>
      </c>
      <c r="AU200" s="245" t="s">
        <v>90</v>
      </c>
      <c r="AV200" s="14" t="s">
        <v>88</v>
      </c>
      <c r="AW200" s="14" t="s">
        <v>34</v>
      </c>
      <c r="AX200" s="14" t="s">
        <v>80</v>
      </c>
      <c r="AY200" s="245" t="s">
        <v>167</v>
      </c>
    </row>
    <row r="201" spans="2:51" s="14" customFormat="1" ht="22.5">
      <c r="B201" s="236"/>
      <c r="C201" s="237"/>
      <c r="D201" s="226" t="s">
        <v>183</v>
      </c>
      <c r="E201" s="238" t="s">
        <v>1</v>
      </c>
      <c r="F201" s="239" t="s">
        <v>316</v>
      </c>
      <c r="G201" s="237"/>
      <c r="H201" s="238" t="s">
        <v>1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183</v>
      </c>
      <c r="AU201" s="245" t="s">
        <v>90</v>
      </c>
      <c r="AV201" s="14" t="s">
        <v>88</v>
      </c>
      <c r="AW201" s="14" t="s">
        <v>34</v>
      </c>
      <c r="AX201" s="14" t="s">
        <v>80</v>
      </c>
      <c r="AY201" s="245" t="s">
        <v>167</v>
      </c>
    </row>
    <row r="202" spans="2:51" s="14" customFormat="1" ht="12">
      <c r="B202" s="236"/>
      <c r="C202" s="237"/>
      <c r="D202" s="226" t="s">
        <v>183</v>
      </c>
      <c r="E202" s="238" t="s">
        <v>1</v>
      </c>
      <c r="F202" s="239" t="s">
        <v>317</v>
      </c>
      <c r="G202" s="237"/>
      <c r="H202" s="238" t="s">
        <v>1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183</v>
      </c>
      <c r="AU202" s="245" t="s">
        <v>90</v>
      </c>
      <c r="AV202" s="14" t="s">
        <v>88</v>
      </c>
      <c r="AW202" s="14" t="s">
        <v>34</v>
      </c>
      <c r="AX202" s="14" t="s">
        <v>80</v>
      </c>
      <c r="AY202" s="245" t="s">
        <v>167</v>
      </c>
    </row>
    <row r="203" spans="2:51" s="14" customFormat="1" ht="12">
      <c r="B203" s="236"/>
      <c r="C203" s="237"/>
      <c r="D203" s="226" t="s">
        <v>183</v>
      </c>
      <c r="E203" s="238" t="s">
        <v>1</v>
      </c>
      <c r="F203" s="239" t="s">
        <v>318</v>
      </c>
      <c r="G203" s="237"/>
      <c r="H203" s="238" t="s">
        <v>1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183</v>
      </c>
      <c r="AU203" s="245" t="s">
        <v>90</v>
      </c>
      <c r="AV203" s="14" t="s">
        <v>88</v>
      </c>
      <c r="AW203" s="14" t="s">
        <v>34</v>
      </c>
      <c r="AX203" s="14" t="s">
        <v>80</v>
      </c>
      <c r="AY203" s="245" t="s">
        <v>167</v>
      </c>
    </row>
    <row r="204" spans="2:51" s="13" customFormat="1" ht="12">
      <c r="B204" s="224"/>
      <c r="C204" s="225"/>
      <c r="D204" s="226" t="s">
        <v>183</v>
      </c>
      <c r="E204" s="227" t="s">
        <v>1</v>
      </c>
      <c r="F204" s="228" t="s">
        <v>88</v>
      </c>
      <c r="G204" s="225"/>
      <c r="H204" s="229">
        <v>1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183</v>
      </c>
      <c r="AU204" s="235" t="s">
        <v>90</v>
      </c>
      <c r="AV204" s="13" t="s">
        <v>90</v>
      </c>
      <c r="AW204" s="13" t="s">
        <v>34</v>
      </c>
      <c r="AX204" s="13" t="s">
        <v>88</v>
      </c>
      <c r="AY204" s="235" t="s">
        <v>167</v>
      </c>
    </row>
    <row r="205" spans="1:65" s="2" customFormat="1" ht="14.45" customHeight="1">
      <c r="A205" s="35"/>
      <c r="B205" s="36"/>
      <c r="C205" s="211" t="s">
        <v>319</v>
      </c>
      <c r="D205" s="211" t="s">
        <v>169</v>
      </c>
      <c r="E205" s="212" t="s">
        <v>320</v>
      </c>
      <c r="F205" s="213" t="s">
        <v>321</v>
      </c>
      <c r="G205" s="214" t="s">
        <v>214</v>
      </c>
      <c r="H205" s="215">
        <v>2</v>
      </c>
      <c r="I205" s="216"/>
      <c r="J205" s="217">
        <f>ROUND(I205*H205,2)</f>
        <v>0</v>
      </c>
      <c r="K205" s="218"/>
      <c r="L205" s="38"/>
      <c r="M205" s="219" t="s">
        <v>1</v>
      </c>
      <c r="N205" s="220" t="s">
        <v>45</v>
      </c>
      <c r="O205" s="72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3" t="s">
        <v>196</v>
      </c>
      <c r="AT205" s="223" t="s">
        <v>169</v>
      </c>
      <c r="AU205" s="223" t="s">
        <v>90</v>
      </c>
      <c r="AY205" s="17" t="s">
        <v>167</v>
      </c>
      <c r="BE205" s="115">
        <f>IF(N205="základní",J205,0)</f>
        <v>0</v>
      </c>
      <c r="BF205" s="115">
        <f>IF(N205="snížená",J205,0)</f>
        <v>0</v>
      </c>
      <c r="BG205" s="115">
        <f>IF(N205="zákl. přenesená",J205,0)</f>
        <v>0</v>
      </c>
      <c r="BH205" s="115">
        <f>IF(N205="sníž. přenesená",J205,0)</f>
        <v>0</v>
      </c>
      <c r="BI205" s="115">
        <f>IF(N205="nulová",J205,0)</f>
        <v>0</v>
      </c>
      <c r="BJ205" s="17" t="s">
        <v>88</v>
      </c>
      <c r="BK205" s="115">
        <f>ROUND(I205*H205,2)</f>
        <v>0</v>
      </c>
      <c r="BL205" s="17" t="s">
        <v>196</v>
      </c>
      <c r="BM205" s="223" t="s">
        <v>322</v>
      </c>
    </row>
    <row r="206" spans="1:65" s="2" customFormat="1" ht="24.2" customHeight="1">
      <c r="A206" s="35"/>
      <c r="B206" s="36"/>
      <c r="C206" s="257" t="s">
        <v>323</v>
      </c>
      <c r="D206" s="257" t="s">
        <v>324</v>
      </c>
      <c r="E206" s="258" t="s">
        <v>325</v>
      </c>
      <c r="F206" s="259" t="s">
        <v>326</v>
      </c>
      <c r="G206" s="260" t="s">
        <v>214</v>
      </c>
      <c r="H206" s="261">
        <v>2</v>
      </c>
      <c r="I206" s="262"/>
      <c r="J206" s="263">
        <f>ROUND(I206*H206,2)</f>
        <v>0</v>
      </c>
      <c r="K206" s="264"/>
      <c r="L206" s="265"/>
      <c r="M206" s="266" t="s">
        <v>1</v>
      </c>
      <c r="N206" s="267" t="s">
        <v>45</v>
      </c>
      <c r="O206" s="72"/>
      <c r="P206" s="221">
        <f>O206*H206</f>
        <v>0</v>
      </c>
      <c r="Q206" s="221">
        <v>0.00221</v>
      </c>
      <c r="R206" s="221">
        <f>Q206*H206</f>
        <v>0.00442</v>
      </c>
      <c r="S206" s="221">
        <v>0</v>
      </c>
      <c r="T206" s="22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3" t="s">
        <v>204</v>
      </c>
      <c r="AT206" s="223" t="s">
        <v>324</v>
      </c>
      <c r="AU206" s="223" t="s">
        <v>90</v>
      </c>
      <c r="AY206" s="17" t="s">
        <v>167</v>
      </c>
      <c r="BE206" s="115">
        <f>IF(N206="základní",J206,0)</f>
        <v>0</v>
      </c>
      <c r="BF206" s="115">
        <f>IF(N206="snížená",J206,0)</f>
        <v>0</v>
      </c>
      <c r="BG206" s="115">
        <f>IF(N206="zákl. přenesená",J206,0)</f>
        <v>0</v>
      </c>
      <c r="BH206" s="115">
        <f>IF(N206="sníž. přenesená",J206,0)</f>
        <v>0</v>
      </c>
      <c r="BI206" s="115">
        <f>IF(N206="nulová",J206,0)</f>
        <v>0</v>
      </c>
      <c r="BJ206" s="17" t="s">
        <v>88</v>
      </c>
      <c r="BK206" s="115">
        <f>ROUND(I206*H206,2)</f>
        <v>0</v>
      </c>
      <c r="BL206" s="17" t="s">
        <v>173</v>
      </c>
      <c r="BM206" s="223" t="s">
        <v>327</v>
      </c>
    </row>
    <row r="207" spans="1:65" s="2" customFormat="1" ht="14.45" customHeight="1">
      <c r="A207" s="35"/>
      <c r="B207" s="36"/>
      <c r="C207" s="257" t="s">
        <v>328</v>
      </c>
      <c r="D207" s="257" t="s">
        <v>324</v>
      </c>
      <c r="E207" s="258" t="s">
        <v>329</v>
      </c>
      <c r="F207" s="259" t="s">
        <v>330</v>
      </c>
      <c r="G207" s="260" t="s">
        <v>214</v>
      </c>
      <c r="H207" s="261">
        <v>4</v>
      </c>
      <c r="I207" s="262"/>
      <c r="J207" s="263">
        <f>ROUND(I207*H207,2)</f>
        <v>0</v>
      </c>
      <c r="K207" s="264"/>
      <c r="L207" s="265"/>
      <c r="M207" s="266" t="s">
        <v>1</v>
      </c>
      <c r="N207" s="267" t="s">
        <v>45</v>
      </c>
      <c r="O207" s="72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3" t="s">
        <v>204</v>
      </c>
      <c r="AT207" s="223" t="s">
        <v>324</v>
      </c>
      <c r="AU207" s="223" t="s">
        <v>90</v>
      </c>
      <c r="AY207" s="17" t="s">
        <v>167</v>
      </c>
      <c r="BE207" s="115">
        <f>IF(N207="základní",J207,0)</f>
        <v>0</v>
      </c>
      <c r="BF207" s="115">
        <f>IF(N207="snížená",J207,0)</f>
        <v>0</v>
      </c>
      <c r="BG207" s="115">
        <f>IF(N207="zákl. přenesená",J207,0)</f>
        <v>0</v>
      </c>
      <c r="BH207" s="115">
        <f>IF(N207="sníž. přenesená",J207,0)</f>
        <v>0</v>
      </c>
      <c r="BI207" s="115">
        <f>IF(N207="nulová",J207,0)</f>
        <v>0</v>
      </c>
      <c r="BJ207" s="17" t="s">
        <v>88</v>
      </c>
      <c r="BK207" s="115">
        <f>ROUND(I207*H207,2)</f>
        <v>0</v>
      </c>
      <c r="BL207" s="17" t="s">
        <v>173</v>
      </c>
      <c r="BM207" s="223" t="s">
        <v>331</v>
      </c>
    </row>
    <row r="208" spans="2:63" s="12" customFormat="1" ht="22.9" customHeight="1">
      <c r="B208" s="195"/>
      <c r="C208" s="196"/>
      <c r="D208" s="197" t="s">
        <v>79</v>
      </c>
      <c r="E208" s="209" t="s">
        <v>332</v>
      </c>
      <c r="F208" s="209" t="s">
        <v>333</v>
      </c>
      <c r="G208" s="196"/>
      <c r="H208" s="196"/>
      <c r="I208" s="199"/>
      <c r="J208" s="210">
        <f>BK208</f>
        <v>0</v>
      </c>
      <c r="K208" s="196"/>
      <c r="L208" s="201"/>
      <c r="M208" s="202"/>
      <c r="N208" s="203"/>
      <c r="O208" s="203"/>
      <c r="P208" s="204">
        <f>SUM(P209:P220)</f>
        <v>0</v>
      </c>
      <c r="Q208" s="203"/>
      <c r="R208" s="204">
        <f>SUM(R209:R220)</f>
        <v>3.30246</v>
      </c>
      <c r="S208" s="203"/>
      <c r="T208" s="205">
        <f>SUM(T209:T220)</f>
        <v>0</v>
      </c>
      <c r="AR208" s="206" t="s">
        <v>90</v>
      </c>
      <c r="AT208" s="207" t="s">
        <v>79</v>
      </c>
      <c r="AU208" s="207" t="s">
        <v>88</v>
      </c>
      <c r="AY208" s="206" t="s">
        <v>167</v>
      </c>
      <c r="BK208" s="208">
        <f>SUM(BK209:BK220)</f>
        <v>0</v>
      </c>
    </row>
    <row r="209" spans="1:65" s="2" customFormat="1" ht="14.45" customHeight="1">
      <c r="A209" s="35"/>
      <c r="B209" s="36"/>
      <c r="C209" s="211" t="s">
        <v>334</v>
      </c>
      <c r="D209" s="211" t="s">
        <v>169</v>
      </c>
      <c r="E209" s="212" t="s">
        <v>335</v>
      </c>
      <c r="F209" s="213" t="s">
        <v>336</v>
      </c>
      <c r="G209" s="214" t="s">
        <v>111</v>
      </c>
      <c r="H209" s="215">
        <v>183</v>
      </c>
      <c r="I209" s="216"/>
      <c r="J209" s="217">
        <f>ROUND(I209*H209,2)</f>
        <v>0</v>
      </c>
      <c r="K209" s="218"/>
      <c r="L209" s="38"/>
      <c r="M209" s="219" t="s">
        <v>1</v>
      </c>
      <c r="N209" s="220" t="s">
        <v>45</v>
      </c>
      <c r="O209" s="72"/>
      <c r="P209" s="221">
        <f>O209*H209</f>
        <v>0</v>
      </c>
      <c r="Q209" s="221">
        <v>0.01802</v>
      </c>
      <c r="R209" s="221">
        <f>Q209*H209</f>
        <v>3.29766</v>
      </c>
      <c r="S209" s="221">
        <v>0</v>
      </c>
      <c r="T209" s="22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3" t="s">
        <v>196</v>
      </c>
      <c r="AT209" s="223" t="s">
        <v>169</v>
      </c>
      <c r="AU209" s="223" t="s">
        <v>90</v>
      </c>
      <c r="AY209" s="17" t="s">
        <v>167</v>
      </c>
      <c r="BE209" s="115">
        <f>IF(N209="základní",J209,0)</f>
        <v>0</v>
      </c>
      <c r="BF209" s="115">
        <f>IF(N209="snížená",J209,0)</f>
        <v>0</v>
      </c>
      <c r="BG209" s="115">
        <f>IF(N209="zákl. přenesená",J209,0)</f>
        <v>0</v>
      </c>
      <c r="BH209" s="115">
        <f>IF(N209="sníž. přenesená",J209,0)</f>
        <v>0</v>
      </c>
      <c r="BI209" s="115">
        <f>IF(N209="nulová",J209,0)</f>
        <v>0</v>
      </c>
      <c r="BJ209" s="17" t="s">
        <v>88</v>
      </c>
      <c r="BK209" s="115">
        <f>ROUND(I209*H209,2)</f>
        <v>0</v>
      </c>
      <c r="BL209" s="17" t="s">
        <v>196</v>
      </c>
      <c r="BM209" s="223" t="s">
        <v>337</v>
      </c>
    </row>
    <row r="210" spans="2:51" s="14" customFormat="1" ht="12">
      <c r="B210" s="236"/>
      <c r="C210" s="237"/>
      <c r="D210" s="226" t="s">
        <v>183</v>
      </c>
      <c r="E210" s="238" t="s">
        <v>1</v>
      </c>
      <c r="F210" s="239" t="s">
        <v>338</v>
      </c>
      <c r="G210" s="237"/>
      <c r="H210" s="238" t="s">
        <v>1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183</v>
      </c>
      <c r="AU210" s="245" t="s">
        <v>90</v>
      </c>
      <c r="AV210" s="14" t="s">
        <v>88</v>
      </c>
      <c r="AW210" s="14" t="s">
        <v>34</v>
      </c>
      <c r="AX210" s="14" t="s">
        <v>80</v>
      </c>
      <c r="AY210" s="245" t="s">
        <v>167</v>
      </c>
    </row>
    <row r="211" spans="2:51" s="14" customFormat="1" ht="12">
      <c r="B211" s="236"/>
      <c r="C211" s="237"/>
      <c r="D211" s="226" t="s">
        <v>183</v>
      </c>
      <c r="E211" s="238" t="s">
        <v>1</v>
      </c>
      <c r="F211" s="239" t="s">
        <v>339</v>
      </c>
      <c r="G211" s="237"/>
      <c r="H211" s="238" t="s">
        <v>1</v>
      </c>
      <c r="I211" s="240"/>
      <c r="J211" s="237"/>
      <c r="K211" s="237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183</v>
      </c>
      <c r="AU211" s="245" t="s">
        <v>90</v>
      </c>
      <c r="AV211" s="14" t="s">
        <v>88</v>
      </c>
      <c r="AW211" s="14" t="s">
        <v>34</v>
      </c>
      <c r="AX211" s="14" t="s">
        <v>80</v>
      </c>
      <c r="AY211" s="245" t="s">
        <v>167</v>
      </c>
    </row>
    <row r="212" spans="2:51" s="14" customFormat="1" ht="12">
      <c r="B212" s="236"/>
      <c r="C212" s="237"/>
      <c r="D212" s="226" t="s">
        <v>183</v>
      </c>
      <c r="E212" s="238" t="s">
        <v>1</v>
      </c>
      <c r="F212" s="239" t="s">
        <v>340</v>
      </c>
      <c r="G212" s="237"/>
      <c r="H212" s="238" t="s">
        <v>1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183</v>
      </c>
      <c r="AU212" s="245" t="s">
        <v>90</v>
      </c>
      <c r="AV212" s="14" t="s">
        <v>88</v>
      </c>
      <c r="AW212" s="14" t="s">
        <v>34</v>
      </c>
      <c r="AX212" s="14" t="s">
        <v>80</v>
      </c>
      <c r="AY212" s="245" t="s">
        <v>167</v>
      </c>
    </row>
    <row r="213" spans="2:51" s="14" customFormat="1" ht="12">
      <c r="B213" s="236"/>
      <c r="C213" s="237"/>
      <c r="D213" s="226" t="s">
        <v>183</v>
      </c>
      <c r="E213" s="238" t="s">
        <v>1</v>
      </c>
      <c r="F213" s="239" t="s">
        <v>341</v>
      </c>
      <c r="G213" s="237"/>
      <c r="H213" s="238" t="s">
        <v>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183</v>
      </c>
      <c r="AU213" s="245" t="s">
        <v>90</v>
      </c>
      <c r="AV213" s="14" t="s">
        <v>88</v>
      </c>
      <c r="AW213" s="14" t="s">
        <v>34</v>
      </c>
      <c r="AX213" s="14" t="s">
        <v>80</v>
      </c>
      <c r="AY213" s="245" t="s">
        <v>167</v>
      </c>
    </row>
    <row r="214" spans="2:51" s="13" customFormat="1" ht="12">
      <c r="B214" s="224"/>
      <c r="C214" s="225"/>
      <c r="D214" s="226" t="s">
        <v>183</v>
      </c>
      <c r="E214" s="227" t="s">
        <v>113</v>
      </c>
      <c r="F214" s="228" t="s">
        <v>115</v>
      </c>
      <c r="G214" s="225"/>
      <c r="H214" s="229">
        <v>183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183</v>
      </c>
      <c r="AU214" s="235" t="s">
        <v>90</v>
      </c>
      <c r="AV214" s="13" t="s">
        <v>90</v>
      </c>
      <c r="AW214" s="13" t="s">
        <v>34</v>
      </c>
      <c r="AX214" s="13" t="s">
        <v>88</v>
      </c>
      <c r="AY214" s="235" t="s">
        <v>167</v>
      </c>
    </row>
    <row r="215" spans="1:65" s="2" customFormat="1" ht="14.45" customHeight="1">
      <c r="A215" s="35"/>
      <c r="B215" s="36"/>
      <c r="C215" s="211" t="s">
        <v>342</v>
      </c>
      <c r="D215" s="211" t="s">
        <v>169</v>
      </c>
      <c r="E215" s="212" t="s">
        <v>343</v>
      </c>
      <c r="F215" s="213" t="s">
        <v>344</v>
      </c>
      <c r="G215" s="214" t="s">
        <v>240</v>
      </c>
      <c r="H215" s="215">
        <v>120</v>
      </c>
      <c r="I215" s="216"/>
      <c r="J215" s="217">
        <f>ROUND(I215*H215,2)</f>
        <v>0</v>
      </c>
      <c r="K215" s="218"/>
      <c r="L215" s="38"/>
      <c r="M215" s="219" t="s">
        <v>1</v>
      </c>
      <c r="N215" s="220" t="s">
        <v>45</v>
      </c>
      <c r="O215" s="72"/>
      <c r="P215" s="221">
        <f>O215*H215</f>
        <v>0</v>
      </c>
      <c r="Q215" s="221">
        <v>4E-05</v>
      </c>
      <c r="R215" s="221">
        <f>Q215*H215</f>
        <v>0.0048000000000000004</v>
      </c>
      <c r="S215" s="221">
        <v>0</v>
      </c>
      <c r="T215" s="22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3" t="s">
        <v>196</v>
      </c>
      <c r="AT215" s="223" t="s">
        <v>169</v>
      </c>
      <c r="AU215" s="223" t="s">
        <v>90</v>
      </c>
      <c r="AY215" s="17" t="s">
        <v>167</v>
      </c>
      <c r="BE215" s="115">
        <f>IF(N215="základní",J215,0)</f>
        <v>0</v>
      </c>
      <c r="BF215" s="115">
        <f>IF(N215="snížená",J215,0)</f>
        <v>0</v>
      </c>
      <c r="BG215" s="115">
        <f>IF(N215="zákl. přenesená",J215,0)</f>
        <v>0</v>
      </c>
      <c r="BH215" s="115">
        <f>IF(N215="sníž. přenesená",J215,0)</f>
        <v>0</v>
      </c>
      <c r="BI215" s="115">
        <f>IF(N215="nulová",J215,0)</f>
        <v>0</v>
      </c>
      <c r="BJ215" s="17" t="s">
        <v>88</v>
      </c>
      <c r="BK215" s="115">
        <f>ROUND(I215*H215,2)</f>
        <v>0</v>
      </c>
      <c r="BL215" s="17" t="s">
        <v>196</v>
      </c>
      <c r="BM215" s="223" t="s">
        <v>345</v>
      </c>
    </row>
    <row r="216" spans="2:51" s="14" customFormat="1" ht="12">
      <c r="B216" s="236"/>
      <c r="C216" s="237"/>
      <c r="D216" s="226" t="s">
        <v>183</v>
      </c>
      <c r="E216" s="238" t="s">
        <v>1</v>
      </c>
      <c r="F216" s="239" t="s">
        <v>346</v>
      </c>
      <c r="G216" s="237"/>
      <c r="H216" s="238" t="s">
        <v>1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183</v>
      </c>
      <c r="AU216" s="245" t="s">
        <v>90</v>
      </c>
      <c r="AV216" s="14" t="s">
        <v>88</v>
      </c>
      <c r="AW216" s="14" t="s">
        <v>34</v>
      </c>
      <c r="AX216" s="14" t="s">
        <v>80</v>
      </c>
      <c r="AY216" s="245" t="s">
        <v>167</v>
      </c>
    </row>
    <row r="217" spans="2:51" s="13" customFormat="1" ht="12">
      <c r="B217" s="224"/>
      <c r="C217" s="225"/>
      <c r="D217" s="226" t="s">
        <v>183</v>
      </c>
      <c r="E217" s="227" t="s">
        <v>1</v>
      </c>
      <c r="F217" s="228" t="s">
        <v>347</v>
      </c>
      <c r="G217" s="225"/>
      <c r="H217" s="229">
        <v>120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183</v>
      </c>
      <c r="AU217" s="235" t="s">
        <v>90</v>
      </c>
      <c r="AV217" s="13" t="s">
        <v>90</v>
      </c>
      <c r="AW217" s="13" t="s">
        <v>34</v>
      </c>
      <c r="AX217" s="13" t="s">
        <v>88</v>
      </c>
      <c r="AY217" s="235" t="s">
        <v>167</v>
      </c>
    </row>
    <row r="218" spans="1:65" s="2" customFormat="1" ht="24.2" customHeight="1">
      <c r="A218" s="35"/>
      <c r="B218" s="36"/>
      <c r="C218" s="211" t="s">
        <v>348</v>
      </c>
      <c r="D218" s="211" t="s">
        <v>169</v>
      </c>
      <c r="E218" s="212" t="s">
        <v>349</v>
      </c>
      <c r="F218" s="213" t="s">
        <v>350</v>
      </c>
      <c r="G218" s="214" t="s">
        <v>261</v>
      </c>
      <c r="H218" s="215">
        <v>3.302</v>
      </c>
      <c r="I218" s="216"/>
      <c r="J218" s="217">
        <f>ROUND(I218*H218,2)</f>
        <v>0</v>
      </c>
      <c r="K218" s="218"/>
      <c r="L218" s="38"/>
      <c r="M218" s="219" t="s">
        <v>1</v>
      </c>
      <c r="N218" s="220" t="s">
        <v>45</v>
      </c>
      <c r="O218" s="72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3" t="s">
        <v>196</v>
      </c>
      <c r="AT218" s="223" t="s">
        <v>169</v>
      </c>
      <c r="AU218" s="223" t="s">
        <v>90</v>
      </c>
      <c r="AY218" s="17" t="s">
        <v>167</v>
      </c>
      <c r="BE218" s="115">
        <f>IF(N218="základní",J218,0)</f>
        <v>0</v>
      </c>
      <c r="BF218" s="115">
        <f>IF(N218="snížená",J218,0)</f>
        <v>0</v>
      </c>
      <c r="BG218" s="115">
        <f>IF(N218="zákl. přenesená",J218,0)</f>
        <v>0</v>
      </c>
      <c r="BH218" s="115">
        <f>IF(N218="sníž. přenesená",J218,0)</f>
        <v>0</v>
      </c>
      <c r="BI218" s="115">
        <f>IF(N218="nulová",J218,0)</f>
        <v>0</v>
      </c>
      <c r="BJ218" s="17" t="s">
        <v>88</v>
      </c>
      <c r="BK218" s="115">
        <f>ROUND(I218*H218,2)</f>
        <v>0</v>
      </c>
      <c r="BL218" s="17" t="s">
        <v>196</v>
      </c>
      <c r="BM218" s="223" t="s">
        <v>351</v>
      </c>
    </row>
    <row r="219" spans="1:65" s="2" customFormat="1" ht="24.2" customHeight="1">
      <c r="A219" s="35"/>
      <c r="B219" s="36"/>
      <c r="C219" s="211" t="s">
        <v>352</v>
      </c>
      <c r="D219" s="211" t="s">
        <v>169</v>
      </c>
      <c r="E219" s="212" t="s">
        <v>353</v>
      </c>
      <c r="F219" s="213" t="s">
        <v>354</v>
      </c>
      <c r="G219" s="214" t="s">
        <v>261</v>
      </c>
      <c r="H219" s="215">
        <v>3.302</v>
      </c>
      <c r="I219" s="216"/>
      <c r="J219" s="217">
        <f>ROUND(I219*H219,2)</f>
        <v>0</v>
      </c>
      <c r="K219" s="218"/>
      <c r="L219" s="38"/>
      <c r="M219" s="219" t="s">
        <v>1</v>
      </c>
      <c r="N219" s="220" t="s">
        <v>45</v>
      </c>
      <c r="O219" s="72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3" t="s">
        <v>196</v>
      </c>
      <c r="AT219" s="223" t="s">
        <v>169</v>
      </c>
      <c r="AU219" s="223" t="s">
        <v>90</v>
      </c>
      <c r="AY219" s="17" t="s">
        <v>167</v>
      </c>
      <c r="BE219" s="115">
        <f>IF(N219="základní",J219,0)</f>
        <v>0</v>
      </c>
      <c r="BF219" s="115">
        <f>IF(N219="snížená",J219,0)</f>
        <v>0</v>
      </c>
      <c r="BG219" s="115">
        <f>IF(N219="zákl. přenesená",J219,0)</f>
        <v>0</v>
      </c>
      <c r="BH219" s="115">
        <f>IF(N219="sníž. přenesená",J219,0)</f>
        <v>0</v>
      </c>
      <c r="BI219" s="115">
        <f>IF(N219="nulová",J219,0)</f>
        <v>0</v>
      </c>
      <c r="BJ219" s="17" t="s">
        <v>88</v>
      </c>
      <c r="BK219" s="115">
        <f>ROUND(I219*H219,2)</f>
        <v>0</v>
      </c>
      <c r="BL219" s="17" t="s">
        <v>196</v>
      </c>
      <c r="BM219" s="223" t="s">
        <v>355</v>
      </c>
    </row>
    <row r="220" spans="1:65" s="2" customFormat="1" ht="24.2" customHeight="1">
      <c r="A220" s="35"/>
      <c r="B220" s="36"/>
      <c r="C220" s="211" t="s">
        <v>356</v>
      </c>
      <c r="D220" s="211" t="s">
        <v>169</v>
      </c>
      <c r="E220" s="212" t="s">
        <v>357</v>
      </c>
      <c r="F220" s="213" t="s">
        <v>358</v>
      </c>
      <c r="G220" s="214" t="s">
        <v>261</v>
      </c>
      <c r="H220" s="215">
        <v>3.302</v>
      </c>
      <c r="I220" s="216"/>
      <c r="J220" s="217">
        <f>ROUND(I220*H220,2)</f>
        <v>0</v>
      </c>
      <c r="K220" s="218"/>
      <c r="L220" s="38"/>
      <c r="M220" s="219" t="s">
        <v>1</v>
      </c>
      <c r="N220" s="220" t="s">
        <v>45</v>
      </c>
      <c r="O220" s="72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3" t="s">
        <v>196</v>
      </c>
      <c r="AT220" s="223" t="s">
        <v>169</v>
      </c>
      <c r="AU220" s="223" t="s">
        <v>90</v>
      </c>
      <c r="AY220" s="17" t="s">
        <v>167</v>
      </c>
      <c r="BE220" s="115">
        <f>IF(N220="základní",J220,0)</f>
        <v>0</v>
      </c>
      <c r="BF220" s="115">
        <f>IF(N220="snížená",J220,0)</f>
        <v>0</v>
      </c>
      <c r="BG220" s="115">
        <f>IF(N220="zákl. přenesená",J220,0)</f>
        <v>0</v>
      </c>
      <c r="BH220" s="115">
        <f>IF(N220="sníž. přenesená",J220,0)</f>
        <v>0</v>
      </c>
      <c r="BI220" s="115">
        <f>IF(N220="nulová",J220,0)</f>
        <v>0</v>
      </c>
      <c r="BJ220" s="17" t="s">
        <v>88</v>
      </c>
      <c r="BK220" s="115">
        <f>ROUND(I220*H220,2)</f>
        <v>0</v>
      </c>
      <c r="BL220" s="17" t="s">
        <v>196</v>
      </c>
      <c r="BM220" s="223" t="s">
        <v>359</v>
      </c>
    </row>
    <row r="221" spans="2:63" s="12" customFormat="1" ht="22.9" customHeight="1">
      <c r="B221" s="195"/>
      <c r="C221" s="196"/>
      <c r="D221" s="197" t="s">
        <v>79</v>
      </c>
      <c r="E221" s="209" t="s">
        <v>360</v>
      </c>
      <c r="F221" s="209" t="s">
        <v>361</v>
      </c>
      <c r="G221" s="196"/>
      <c r="H221" s="196"/>
      <c r="I221" s="199"/>
      <c r="J221" s="210">
        <f>BK221</f>
        <v>0</v>
      </c>
      <c r="K221" s="196"/>
      <c r="L221" s="201"/>
      <c r="M221" s="202"/>
      <c r="N221" s="203"/>
      <c r="O221" s="203"/>
      <c r="P221" s="204">
        <f>SUM(P222:P225)</f>
        <v>0</v>
      </c>
      <c r="Q221" s="203"/>
      <c r="R221" s="204">
        <f>SUM(R222:R225)</f>
        <v>0.01892</v>
      </c>
      <c r="S221" s="203"/>
      <c r="T221" s="205">
        <f>SUM(T222:T225)</f>
        <v>0</v>
      </c>
      <c r="AR221" s="206" t="s">
        <v>90</v>
      </c>
      <c r="AT221" s="207" t="s">
        <v>79</v>
      </c>
      <c r="AU221" s="207" t="s">
        <v>88</v>
      </c>
      <c r="AY221" s="206" t="s">
        <v>167</v>
      </c>
      <c r="BK221" s="208">
        <f>SUM(BK222:BK225)</f>
        <v>0</v>
      </c>
    </row>
    <row r="222" spans="1:65" s="2" customFormat="1" ht="24.2" customHeight="1">
      <c r="A222" s="35"/>
      <c r="B222" s="36"/>
      <c r="C222" s="211" t="s">
        <v>362</v>
      </c>
      <c r="D222" s="211" t="s">
        <v>169</v>
      </c>
      <c r="E222" s="212" t="s">
        <v>363</v>
      </c>
      <c r="F222" s="213" t="s">
        <v>364</v>
      </c>
      <c r="G222" s="214" t="s">
        <v>240</v>
      </c>
      <c r="H222" s="215">
        <v>22</v>
      </c>
      <c r="I222" s="216"/>
      <c r="J222" s="217">
        <f>ROUND(I222*H222,2)</f>
        <v>0</v>
      </c>
      <c r="K222" s="218"/>
      <c r="L222" s="38"/>
      <c r="M222" s="219" t="s">
        <v>1</v>
      </c>
      <c r="N222" s="220" t="s">
        <v>45</v>
      </c>
      <c r="O222" s="72"/>
      <c r="P222" s="221">
        <f>O222*H222</f>
        <v>0</v>
      </c>
      <c r="Q222" s="221">
        <v>0.00086</v>
      </c>
      <c r="R222" s="221">
        <f>Q222*H222</f>
        <v>0.01892</v>
      </c>
      <c r="S222" s="221">
        <v>0</v>
      </c>
      <c r="T222" s="22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3" t="s">
        <v>196</v>
      </c>
      <c r="AT222" s="223" t="s">
        <v>169</v>
      </c>
      <c r="AU222" s="223" t="s">
        <v>90</v>
      </c>
      <c r="AY222" s="17" t="s">
        <v>167</v>
      </c>
      <c r="BE222" s="115">
        <f>IF(N222="základní",J222,0)</f>
        <v>0</v>
      </c>
      <c r="BF222" s="115">
        <f>IF(N222="snížená",J222,0)</f>
        <v>0</v>
      </c>
      <c r="BG222" s="115">
        <f>IF(N222="zákl. přenesená",J222,0)</f>
        <v>0</v>
      </c>
      <c r="BH222" s="115">
        <f>IF(N222="sníž. přenesená",J222,0)</f>
        <v>0</v>
      </c>
      <c r="BI222" s="115">
        <f>IF(N222="nulová",J222,0)</f>
        <v>0</v>
      </c>
      <c r="BJ222" s="17" t="s">
        <v>88</v>
      </c>
      <c r="BK222" s="115">
        <f>ROUND(I222*H222,2)</f>
        <v>0</v>
      </c>
      <c r="BL222" s="17" t="s">
        <v>196</v>
      </c>
      <c r="BM222" s="223" t="s">
        <v>365</v>
      </c>
    </row>
    <row r="223" spans="2:51" s="14" customFormat="1" ht="12">
      <c r="B223" s="236"/>
      <c r="C223" s="237"/>
      <c r="D223" s="226" t="s">
        <v>183</v>
      </c>
      <c r="E223" s="238" t="s">
        <v>1</v>
      </c>
      <c r="F223" s="239" t="s">
        <v>366</v>
      </c>
      <c r="G223" s="237"/>
      <c r="H223" s="238" t="s">
        <v>1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183</v>
      </c>
      <c r="AU223" s="245" t="s">
        <v>90</v>
      </c>
      <c r="AV223" s="14" t="s">
        <v>88</v>
      </c>
      <c r="AW223" s="14" t="s">
        <v>34</v>
      </c>
      <c r="AX223" s="14" t="s">
        <v>80</v>
      </c>
      <c r="AY223" s="245" t="s">
        <v>167</v>
      </c>
    </row>
    <row r="224" spans="2:51" s="13" customFormat="1" ht="12">
      <c r="B224" s="224"/>
      <c r="C224" s="225"/>
      <c r="D224" s="226" t="s">
        <v>183</v>
      </c>
      <c r="E224" s="227" t="s">
        <v>1</v>
      </c>
      <c r="F224" s="228" t="s">
        <v>275</v>
      </c>
      <c r="G224" s="225"/>
      <c r="H224" s="229">
        <v>22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183</v>
      </c>
      <c r="AU224" s="235" t="s">
        <v>90</v>
      </c>
      <c r="AV224" s="13" t="s">
        <v>90</v>
      </c>
      <c r="AW224" s="13" t="s">
        <v>34</v>
      </c>
      <c r="AX224" s="13" t="s">
        <v>88</v>
      </c>
      <c r="AY224" s="235" t="s">
        <v>167</v>
      </c>
    </row>
    <row r="225" spans="1:65" s="2" customFormat="1" ht="24.2" customHeight="1">
      <c r="A225" s="35"/>
      <c r="B225" s="36"/>
      <c r="C225" s="211" t="s">
        <v>367</v>
      </c>
      <c r="D225" s="211" t="s">
        <v>169</v>
      </c>
      <c r="E225" s="212" t="s">
        <v>368</v>
      </c>
      <c r="F225" s="213" t="s">
        <v>369</v>
      </c>
      <c r="G225" s="214" t="s">
        <v>261</v>
      </c>
      <c r="H225" s="215">
        <v>0.019</v>
      </c>
      <c r="I225" s="216"/>
      <c r="J225" s="217">
        <f>ROUND(I225*H225,2)</f>
        <v>0</v>
      </c>
      <c r="K225" s="218"/>
      <c r="L225" s="38"/>
      <c r="M225" s="219" t="s">
        <v>1</v>
      </c>
      <c r="N225" s="220" t="s">
        <v>45</v>
      </c>
      <c r="O225" s="72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3" t="s">
        <v>196</v>
      </c>
      <c r="AT225" s="223" t="s">
        <v>169</v>
      </c>
      <c r="AU225" s="223" t="s">
        <v>90</v>
      </c>
      <c r="AY225" s="17" t="s">
        <v>167</v>
      </c>
      <c r="BE225" s="115">
        <f>IF(N225="základní",J225,0)</f>
        <v>0</v>
      </c>
      <c r="BF225" s="115">
        <f>IF(N225="snížená",J225,0)</f>
        <v>0</v>
      </c>
      <c r="BG225" s="115">
        <f>IF(N225="zákl. přenesená",J225,0)</f>
        <v>0</v>
      </c>
      <c r="BH225" s="115">
        <f>IF(N225="sníž. přenesená",J225,0)</f>
        <v>0</v>
      </c>
      <c r="BI225" s="115">
        <f>IF(N225="nulová",J225,0)</f>
        <v>0</v>
      </c>
      <c r="BJ225" s="17" t="s">
        <v>88</v>
      </c>
      <c r="BK225" s="115">
        <f>ROUND(I225*H225,2)</f>
        <v>0</v>
      </c>
      <c r="BL225" s="17" t="s">
        <v>196</v>
      </c>
      <c r="BM225" s="223" t="s">
        <v>370</v>
      </c>
    </row>
    <row r="226" spans="2:63" s="12" customFormat="1" ht="22.9" customHeight="1">
      <c r="B226" s="195"/>
      <c r="C226" s="196"/>
      <c r="D226" s="197" t="s">
        <v>79</v>
      </c>
      <c r="E226" s="209" t="s">
        <v>371</v>
      </c>
      <c r="F226" s="209" t="s">
        <v>372</v>
      </c>
      <c r="G226" s="196"/>
      <c r="H226" s="196"/>
      <c r="I226" s="199"/>
      <c r="J226" s="210">
        <f>BK226</f>
        <v>0</v>
      </c>
      <c r="K226" s="196"/>
      <c r="L226" s="201"/>
      <c r="M226" s="202"/>
      <c r="N226" s="203"/>
      <c r="O226" s="203"/>
      <c r="P226" s="204">
        <f>P227</f>
        <v>0</v>
      </c>
      <c r="Q226" s="203"/>
      <c r="R226" s="204">
        <f>R227</f>
        <v>6E-05</v>
      </c>
      <c r="S226" s="203"/>
      <c r="T226" s="205">
        <f>T227</f>
        <v>0</v>
      </c>
      <c r="AR226" s="206" t="s">
        <v>90</v>
      </c>
      <c r="AT226" s="207" t="s">
        <v>79</v>
      </c>
      <c r="AU226" s="207" t="s">
        <v>88</v>
      </c>
      <c r="AY226" s="206" t="s">
        <v>167</v>
      </c>
      <c r="BK226" s="208">
        <f>BK227</f>
        <v>0</v>
      </c>
    </row>
    <row r="227" spans="1:65" s="2" customFormat="1" ht="14.45" customHeight="1">
      <c r="A227" s="35"/>
      <c r="B227" s="36"/>
      <c r="C227" s="211" t="s">
        <v>373</v>
      </c>
      <c r="D227" s="211" t="s">
        <v>169</v>
      </c>
      <c r="E227" s="212" t="s">
        <v>374</v>
      </c>
      <c r="F227" s="213" t="s">
        <v>375</v>
      </c>
      <c r="G227" s="214" t="s">
        <v>172</v>
      </c>
      <c r="H227" s="215">
        <v>1</v>
      </c>
      <c r="I227" s="216"/>
      <c r="J227" s="217">
        <f>ROUND(I227*H227,2)</f>
        <v>0</v>
      </c>
      <c r="K227" s="218"/>
      <c r="L227" s="38"/>
      <c r="M227" s="219" t="s">
        <v>1</v>
      </c>
      <c r="N227" s="220" t="s">
        <v>45</v>
      </c>
      <c r="O227" s="72"/>
      <c r="P227" s="221">
        <f>O227*H227</f>
        <v>0</v>
      </c>
      <c r="Q227" s="221">
        <v>6E-05</v>
      </c>
      <c r="R227" s="221">
        <f>Q227*H227</f>
        <v>6E-05</v>
      </c>
      <c r="S227" s="221">
        <v>0</v>
      </c>
      <c r="T227" s="22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3" t="s">
        <v>196</v>
      </c>
      <c r="AT227" s="223" t="s">
        <v>169</v>
      </c>
      <c r="AU227" s="223" t="s">
        <v>90</v>
      </c>
      <c r="AY227" s="17" t="s">
        <v>167</v>
      </c>
      <c r="BE227" s="115">
        <f>IF(N227="základní",J227,0)</f>
        <v>0</v>
      </c>
      <c r="BF227" s="115">
        <f>IF(N227="snížená",J227,0)</f>
        <v>0</v>
      </c>
      <c r="BG227" s="115">
        <f>IF(N227="zákl. přenesená",J227,0)</f>
        <v>0</v>
      </c>
      <c r="BH227" s="115">
        <f>IF(N227="sníž. přenesená",J227,0)</f>
        <v>0</v>
      </c>
      <c r="BI227" s="115">
        <f>IF(N227="nulová",J227,0)</f>
        <v>0</v>
      </c>
      <c r="BJ227" s="17" t="s">
        <v>88</v>
      </c>
      <c r="BK227" s="115">
        <f>ROUND(I227*H227,2)</f>
        <v>0</v>
      </c>
      <c r="BL227" s="17" t="s">
        <v>196</v>
      </c>
      <c r="BM227" s="223" t="s">
        <v>376</v>
      </c>
    </row>
    <row r="228" spans="2:63" s="12" customFormat="1" ht="22.9" customHeight="1">
      <c r="B228" s="195"/>
      <c r="C228" s="196"/>
      <c r="D228" s="197" t="s">
        <v>79</v>
      </c>
      <c r="E228" s="209" t="s">
        <v>377</v>
      </c>
      <c r="F228" s="209" t="s">
        <v>378</v>
      </c>
      <c r="G228" s="196"/>
      <c r="H228" s="196"/>
      <c r="I228" s="199"/>
      <c r="J228" s="210">
        <f>BK228</f>
        <v>0</v>
      </c>
      <c r="K228" s="196"/>
      <c r="L228" s="201"/>
      <c r="M228" s="202"/>
      <c r="N228" s="203"/>
      <c r="O228" s="203"/>
      <c r="P228" s="204">
        <f>SUM(P229:P242)</f>
        <v>0</v>
      </c>
      <c r="Q228" s="203"/>
      <c r="R228" s="204">
        <f>SUM(R229:R242)</f>
        <v>0.8436699999999999</v>
      </c>
      <c r="S228" s="203"/>
      <c r="T228" s="205">
        <f>SUM(T229:T242)</f>
        <v>0</v>
      </c>
      <c r="AR228" s="206" t="s">
        <v>90</v>
      </c>
      <c r="AT228" s="207" t="s">
        <v>79</v>
      </c>
      <c r="AU228" s="207" t="s">
        <v>88</v>
      </c>
      <c r="AY228" s="206" t="s">
        <v>167</v>
      </c>
      <c r="BK228" s="208">
        <f>SUM(BK229:BK242)</f>
        <v>0</v>
      </c>
    </row>
    <row r="229" spans="1:65" s="2" customFormat="1" ht="24.2" customHeight="1">
      <c r="A229" s="35"/>
      <c r="B229" s="36"/>
      <c r="C229" s="211" t="s">
        <v>379</v>
      </c>
      <c r="D229" s="211" t="s">
        <v>169</v>
      </c>
      <c r="E229" s="212" t="s">
        <v>380</v>
      </c>
      <c r="F229" s="213" t="s">
        <v>381</v>
      </c>
      <c r="G229" s="214" t="s">
        <v>111</v>
      </c>
      <c r="H229" s="215">
        <v>2600</v>
      </c>
      <c r="I229" s="216"/>
      <c r="J229" s="217">
        <f>ROUND(I229*H229,2)</f>
        <v>0</v>
      </c>
      <c r="K229" s="218"/>
      <c r="L229" s="38"/>
      <c r="M229" s="219" t="s">
        <v>1</v>
      </c>
      <c r="N229" s="220" t="s">
        <v>45</v>
      </c>
      <c r="O229" s="72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3" t="s">
        <v>196</v>
      </c>
      <c r="AT229" s="223" t="s">
        <v>169</v>
      </c>
      <c r="AU229" s="223" t="s">
        <v>90</v>
      </c>
      <c r="AY229" s="17" t="s">
        <v>167</v>
      </c>
      <c r="BE229" s="115">
        <f>IF(N229="základní",J229,0)</f>
        <v>0</v>
      </c>
      <c r="BF229" s="115">
        <f>IF(N229="snížená",J229,0)</f>
        <v>0</v>
      </c>
      <c r="BG229" s="115">
        <f>IF(N229="zákl. přenesená",J229,0)</f>
        <v>0</v>
      </c>
      <c r="BH229" s="115">
        <f>IF(N229="sníž. přenesená",J229,0)</f>
        <v>0</v>
      </c>
      <c r="BI229" s="115">
        <f>IF(N229="nulová",J229,0)</f>
        <v>0</v>
      </c>
      <c r="BJ229" s="17" t="s">
        <v>88</v>
      </c>
      <c r="BK229" s="115">
        <f>ROUND(I229*H229,2)</f>
        <v>0</v>
      </c>
      <c r="BL229" s="17" t="s">
        <v>196</v>
      </c>
      <c r="BM229" s="223" t="s">
        <v>382</v>
      </c>
    </row>
    <row r="230" spans="2:51" s="14" customFormat="1" ht="22.5">
      <c r="B230" s="236"/>
      <c r="C230" s="237"/>
      <c r="D230" s="226" t="s">
        <v>183</v>
      </c>
      <c r="E230" s="238" t="s">
        <v>1</v>
      </c>
      <c r="F230" s="239" t="s">
        <v>383</v>
      </c>
      <c r="G230" s="237"/>
      <c r="H230" s="238" t="s">
        <v>1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183</v>
      </c>
      <c r="AU230" s="245" t="s">
        <v>90</v>
      </c>
      <c r="AV230" s="14" t="s">
        <v>88</v>
      </c>
      <c r="AW230" s="14" t="s">
        <v>34</v>
      </c>
      <c r="AX230" s="14" t="s">
        <v>80</v>
      </c>
      <c r="AY230" s="245" t="s">
        <v>167</v>
      </c>
    </row>
    <row r="231" spans="2:51" s="14" customFormat="1" ht="12">
      <c r="B231" s="236"/>
      <c r="C231" s="237"/>
      <c r="D231" s="226" t="s">
        <v>183</v>
      </c>
      <c r="E231" s="238" t="s">
        <v>1</v>
      </c>
      <c r="F231" s="239" t="s">
        <v>384</v>
      </c>
      <c r="G231" s="237"/>
      <c r="H231" s="238" t="s">
        <v>1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183</v>
      </c>
      <c r="AU231" s="245" t="s">
        <v>90</v>
      </c>
      <c r="AV231" s="14" t="s">
        <v>88</v>
      </c>
      <c r="AW231" s="14" t="s">
        <v>34</v>
      </c>
      <c r="AX231" s="14" t="s">
        <v>80</v>
      </c>
      <c r="AY231" s="245" t="s">
        <v>167</v>
      </c>
    </row>
    <row r="232" spans="2:51" s="13" customFormat="1" ht="12">
      <c r="B232" s="224"/>
      <c r="C232" s="225"/>
      <c r="D232" s="226" t="s">
        <v>183</v>
      </c>
      <c r="E232" s="227" t="s">
        <v>109</v>
      </c>
      <c r="F232" s="228" t="s">
        <v>112</v>
      </c>
      <c r="G232" s="225"/>
      <c r="H232" s="229">
        <v>2600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183</v>
      </c>
      <c r="AU232" s="235" t="s">
        <v>90</v>
      </c>
      <c r="AV232" s="13" t="s">
        <v>90</v>
      </c>
      <c r="AW232" s="13" t="s">
        <v>34</v>
      </c>
      <c r="AX232" s="13" t="s">
        <v>88</v>
      </c>
      <c r="AY232" s="235" t="s">
        <v>167</v>
      </c>
    </row>
    <row r="233" spans="1:65" s="2" customFormat="1" ht="24.2" customHeight="1">
      <c r="A233" s="35"/>
      <c r="B233" s="36"/>
      <c r="C233" s="211" t="s">
        <v>385</v>
      </c>
      <c r="D233" s="211" t="s">
        <v>169</v>
      </c>
      <c r="E233" s="212" t="s">
        <v>386</v>
      </c>
      <c r="F233" s="213" t="s">
        <v>387</v>
      </c>
      <c r="G233" s="214" t="s">
        <v>240</v>
      </c>
      <c r="H233" s="215">
        <v>246</v>
      </c>
      <c r="I233" s="216"/>
      <c r="J233" s="217">
        <f>ROUND(I233*H233,2)</f>
        <v>0</v>
      </c>
      <c r="K233" s="218"/>
      <c r="L233" s="38"/>
      <c r="M233" s="219" t="s">
        <v>1</v>
      </c>
      <c r="N233" s="220" t="s">
        <v>45</v>
      </c>
      <c r="O233" s="72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3" t="s">
        <v>196</v>
      </c>
      <c r="AT233" s="223" t="s">
        <v>169</v>
      </c>
      <c r="AU233" s="223" t="s">
        <v>90</v>
      </c>
      <c r="AY233" s="17" t="s">
        <v>167</v>
      </c>
      <c r="BE233" s="115">
        <f>IF(N233="základní",J233,0)</f>
        <v>0</v>
      </c>
      <c r="BF233" s="115">
        <f>IF(N233="snížená",J233,0)</f>
        <v>0</v>
      </c>
      <c r="BG233" s="115">
        <f>IF(N233="zákl. přenesená",J233,0)</f>
        <v>0</v>
      </c>
      <c r="BH233" s="115">
        <f>IF(N233="sníž. přenesená",J233,0)</f>
        <v>0</v>
      </c>
      <c r="BI233" s="115">
        <f>IF(N233="nulová",J233,0)</f>
        <v>0</v>
      </c>
      <c r="BJ233" s="17" t="s">
        <v>88</v>
      </c>
      <c r="BK233" s="115">
        <f>ROUND(I233*H233,2)</f>
        <v>0</v>
      </c>
      <c r="BL233" s="17" t="s">
        <v>196</v>
      </c>
      <c r="BM233" s="223" t="s">
        <v>388</v>
      </c>
    </row>
    <row r="234" spans="2:51" s="13" customFormat="1" ht="12">
      <c r="B234" s="224"/>
      <c r="C234" s="225"/>
      <c r="D234" s="226" t="s">
        <v>183</v>
      </c>
      <c r="E234" s="225"/>
      <c r="F234" s="228" t="s">
        <v>389</v>
      </c>
      <c r="G234" s="225"/>
      <c r="H234" s="229">
        <v>246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183</v>
      </c>
      <c r="AU234" s="235" t="s">
        <v>90</v>
      </c>
      <c r="AV234" s="13" t="s">
        <v>90</v>
      </c>
      <c r="AW234" s="13" t="s">
        <v>4</v>
      </c>
      <c r="AX234" s="13" t="s">
        <v>88</v>
      </c>
      <c r="AY234" s="235" t="s">
        <v>167</v>
      </c>
    </row>
    <row r="235" spans="1:65" s="2" customFormat="1" ht="24.2" customHeight="1">
      <c r="A235" s="35"/>
      <c r="B235" s="36"/>
      <c r="C235" s="257" t="s">
        <v>390</v>
      </c>
      <c r="D235" s="257" t="s">
        <v>324</v>
      </c>
      <c r="E235" s="258" t="s">
        <v>391</v>
      </c>
      <c r="F235" s="259" t="s">
        <v>392</v>
      </c>
      <c r="G235" s="260" t="s">
        <v>240</v>
      </c>
      <c r="H235" s="261">
        <v>248.05</v>
      </c>
      <c r="I235" s="262"/>
      <c r="J235" s="263">
        <f>ROUND(I235*H235,2)</f>
        <v>0</v>
      </c>
      <c r="K235" s="264"/>
      <c r="L235" s="265"/>
      <c r="M235" s="266" t="s">
        <v>1</v>
      </c>
      <c r="N235" s="267" t="s">
        <v>45</v>
      </c>
      <c r="O235" s="72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3" t="s">
        <v>334</v>
      </c>
      <c r="AT235" s="223" t="s">
        <v>324</v>
      </c>
      <c r="AU235" s="223" t="s">
        <v>90</v>
      </c>
      <c r="AY235" s="17" t="s">
        <v>167</v>
      </c>
      <c r="BE235" s="115">
        <f>IF(N235="základní",J235,0)</f>
        <v>0</v>
      </c>
      <c r="BF235" s="115">
        <f>IF(N235="snížená",J235,0)</f>
        <v>0</v>
      </c>
      <c r="BG235" s="115">
        <f>IF(N235="zákl. přenesená",J235,0)</f>
        <v>0</v>
      </c>
      <c r="BH235" s="115">
        <f>IF(N235="sníž. přenesená",J235,0)</f>
        <v>0</v>
      </c>
      <c r="BI235" s="115">
        <f>IF(N235="nulová",J235,0)</f>
        <v>0</v>
      </c>
      <c r="BJ235" s="17" t="s">
        <v>88</v>
      </c>
      <c r="BK235" s="115">
        <f>ROUND(I235*H235,2)</f>
        <v>0</v>
      </c>
      <c r="BL235" s="17" t="s">
        <v>196</v>
      </c>
      <c r="BM235" s="223" t="s">
        <v>393</v>
      </c>
    </row>
    <row r="236" spans="2:51" s="13" customFormat="1" ht="12">
      <c r="B236" s="224"/>
      <c r="C236" s="225"/>
      <c r="D236" s="226" t="s">
        <v>183</v>
      </c>
      <c r="E236" s="225"/>
      <c r="F236" s="228" t="s">
        <v>394</v>
      </c>
      <c r="G236" s="225"/>
      <c r="H236" s="229">
        <v>248.05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183</v>
      </c>
      <c r="AU236" s="235" t="s">
        <v>90</v>
      </c>
      <c r="AV236" s="13" t="s">
        <v>90</v>
      </c>
      <c r="AW236" s="13" t="s">
        <v>4</v>
      </c>
      <c r="AX236" s="13" t="s">
        <v>88</v>
      </c>
      <c r="AY236" s="235" t="s">
        <v>167</v>
      </c>
    </row>
    <row r="237" spans="1:65" s="2" customFormat="1" ht="24.2" customHeight="1">
      <c r="A237" s="35"/>
      <c r="B237" s="36"/>
      <c r="C237" s="211" t="s">
        <v>395</v>
      </c>
      <c r="D237" s="211" t="s">
        <v>169</v>
      </c>
      <c r="E237" s="212" t="s">
        <v>396</v>
      </c>
      <c r="F237" s="213" t="s">
        <v>397</v>
      </c>
      <c r="G237" s="214" t="s">
        <v>111</v>
      </c>
      <c r="H237" s="215">
        <v>183</v>
      </c>
      <c r="I237" s="216"/>
      <c r="J237" s="217">
        <f>ROUND(I237*H237,2)</f>
        <v>0</v>
      </c>
      <c r="K237" s="218"/>
      <c r="L237" s="38"/>
      <c r="M237" s="219" t="s">
        <v>1</v>
      </c>
      <c r="N237" s="220" t="s">
        <v>45</v>
      </c>
      <c r="O237" s="72"/>
      <c r="P237" s="221">
        <f>O237*H237</f>
        <v>0</v>
      </c>
      <c r="Q237" s="221">
        <v>0.0002</v>
      </c>
      <c r="R237" s="221">
        <f>Q237*H237</f>
        <v>0.0366</v>
      </c>
      <c r="S237" s="221">
        <v>0</v>
      </c>
      <c r="T237" s="22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3" t="s">
        <v>196</v>
      </c>
      <c r="AT237" s="223" t="s">
        <v>169</v>
      </c>
      <c r="AU237" s="223" t="s">
        <v>90</v>
      </c>
      <c r="AY237" s="17" t="s">
        <v>167</v>
      </c>
      <c r="BE237" s="115">
        <f>IF(N237="základní",J237,0)</f>
        <v>0</v>
      </c>
      <c r="BF237" s="115">
        <f>IF(N237="snížená",J237,0)</f>
        <v>0</v>
      </c>
      <c r="BG237" s="115">
        <f>IF(N237="zákl. přenesená",J237,0)</f>
        <v>0</v>
      </c>
      <c r="BH237" s="115">
        <f>IF(N237="sníž. přenesená",J237,0)</f>
        <v>0</v>
      </c>
      <c r="BI237" s="115">
        <f>IF(N237="nulová",J237,0)</f>
        <v>0</v>
      </c>
      <c r="BJ237" s="17" t="s">
        <v>88</v>
      </c>
      <c r="BK237" s="115">
        <f>ROUND(I237*H237,2)</f>
        <v>0</v>
      </c>
      <c r="BL237" s="17" t="s">
        <v>196</v>
      </c>
      <c r="BM237" s="223" t="s">
        <v>398</v>
      </c>
    </row>
    <row r="238" spans="2:51" s="14" customFormat="1" ht="12">
      <c r="B238" s="236"/>
      <c r="C238" s="237"/>
      <c r="D238" s="226" t="s">
        <v>183</v>
      </c>
      <c r="E238" s="238" t="s">
        <v>1</v>
      </c>
      <c r="F238" s="239" t="s">
        <v>399</v>
      </c>
      <c r="G238" s="237"/>
      <c r="H238" s="238" t="s">
        <v>1</v>
      </c>
      <c r="I238" s="240"/>
      <c r="J238" s="237"/>
      <c r="K238" s="237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183</v>
      </c>
      <c r="AU238" s="245" t="s">
        <v>90</v>
      </c>
      <c r="AV238" s="14" t="s">
        <v>88</v>
      </c>
      <c r="AW238" s="14" t="s">
        <v>34</v>
      </c>
      <c r="AX238" s="14" t="s">
        <v>80</v>
      </c>
      <c r="AY238" s="245" t="s">
        <v>167</v>
      </c>
    </row>
    <row r="239" spans="2:51" s="13" customFormat="1" ht="12">
      <c r="B239" s="224"/>
      <c r="C239" s="225"/>
      <c r="D239" s="226" t="s">
        <v>183</v>
      </c>
      <c r="E239" s="227" t="s">
        <v>1</v>
      </c>
      <c r="F239" s="228" t="s">
        <v>400</v>
      </c>
      <c r="G239" s="225"/>
      <c r="H239" s="229">
        <v>183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AT239" s="235" t="s">
        <v>183</v>
      </c>
      <c r="AU239" s="235" t="s">
        <v>90</v>
      </c>
      <c r="AV239" s="13" t="s">
        <v>90</v>
      </c>
      <c r="AW239" s="13" t="s">
        <v>34</v>
      </c>
      <c r="AX239" s="13" t="s">
        <v>88</v>
      </c>
      <c r="AY239" s="235" t="s">
        <v>167</v>
      </c>
    </row>
    <row r="240" spans="1:65" s="2" customFormat="1" ht="37.9" customHeight="1">
      <c r="A240" s="35"/>
      <c r="B240" s="36"/>
      <c r="C240" s="211" t="s">
        <v>401</v>
      </c>
      <c r="D240" s="211" t="s">
        <v>169</v>
      </c>
      <c r="E240" s="212" t="s">
        <v>402</v>
      </c>
      <c r="F240" s="213" t="s">
        <v>403</v>
      </c>
      <c r="G240" s="214" t="s">
        <v>111</v>
      </c>
      <c r="H240" s="215">
        <v>2783</v>
      </c>
      <c r="I240" s="216"/>
      <c r="J240" s="217">
        <f>ROUND(I240*H240,2)</f>
        <v>0</v>
      </c>
      <c r="K240" s="218"/>
      <c r="L240" s="38"/>
      <c r="M240" s="219" t="s">
        <v>1</v>
      </c>
      <c r="N240" s="220" t="s">
        <v>45</v>
      </c>
      <c r="O240" s="72"/>
      <c r="P240" s="221">
        <f>O240*H240</f>
        <v>0</v>
      </c>
      <c r="Q240" s="221">
        <v>0.00029</v>
      </c>
      <c r="R240" s="221">
        <f>Q240*H240</f>
        <v>0.80707</v>
      </c>
      <c r="S240" s="221">
        <v>0</v>
      </c>
      <c r="T240" s="22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3" t="s">
        <v>196</v>
      </c>
      <c r="AT240" s="223" t="s">
        <v>169</v>
      </c>
      <c r="AU240" s="223" t="s">
        <v>90</v>
      </c>
      <c r="AY240" s="17" t="s">
        <v>167</v>
      </c>
      <c r="BE240" s="115">
        <f>IF(N240="základní",J240,0)</f>
        <v>0</v>
      </c>
      <c r="BF240" s="115">
        <f>IF(N240="snížená",J240,0)</f>
        <v>0</v>
      </c>
      <c r="BG240" s="115">
        <f>IF(N240="zákl. přenesená",J240,0)</f>
        <v>0</v>
      </c>
      <c r="BH240" s="115">
        <f>IF(N240="sníž. přenesená",J240,0)</f>
        <v>0</v>
      </c>
      <c r="BI240" s="115">
        <f>IF(N240="nulová",J240,0)</f>
        <v>0</v>
      </c>
      <c r="BJ240" s="17" t="s">
        <v>88</v>
      </c>
      <c r="BK240" s="115">
        <f>ROUND(I240*H240,2)</f>
        <v>0</v>
      </c>
      <c r="BL240" s="17" t="s">
        <v>196</v>
      </c>
      <c r="BM240" s="223" t="s">
        <v>404</v>
      </c>
    </row>
    <row r="241" spans="2:51" s="14" customFormat="1" ht="12">
      <c r="B241" s="236"/>
      <c r="C241" s="237"/>
      <c r="D241" s="226" t="s">
        <v>183</v>
      </c>
      <c r="E241" s="238" t="s">
        <v>1</v>
      </c>
      <c r="F241" s="239" t="s">
        <v>405</v>
      </c>
      <c r="G241" s="237"/>
      <c r="H241" s="238" t="s">
        <v>1</v>
      </c>
      <c r="I241" s="240"/>
      <c r="J241" s="237"/>
      <c r="K241" s="237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183</v>
      </c>
      <c r="AU241" s="245" t="s">
        <v>90</v>
      </c>
      <c r="AV241" s="14" t="s">
        <v>88</v>
      </c>
      <c r="AW241" s="14" t="s">
        <v>34</v>
      </c>
      <c r="AX241" s="14" t="s">
        <v>80</v>
      </c>
      <c r="AY241" s="245" t="s">
        <v>167</v>
      </c>
    </row>
    <row r="242" spans="2:51" s="13" customFormat="1" ht="12">
      <c r="B242" s="224"/>
      <c r="C242" s="225"/>
      <c r="D242" s="226" t="s">
        <v>183</v>
      </c>
      <c r="E242" s="227" t="s">
        <v>1</v>
      </c>
      <c r="F242" s="228" t="s">
        <v>406</v>
      </c>
      <c r="G242" s="225"/>
      <c r="H242" s="229">
        <v>2783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183</v>
      </c>
      <c r="AU242" s="235" t="s">
        <v>90</v>
      </c>
      <c r="AV242" s="13" t="s">
        <v>90</v>
      </c>
      <c r="AW242" s="13" t="s">
        <v>34</v>
      </c>
      <c r="AX242" s="13" t="s">
        <v>88</v>
      </c>
      <c r="AY242" s="235" t="s">
        <v>167</v>
      </c>
    </row>
    <row r="243" spans="2:63" s="12" customFormat="1" ht="22.9" customHeight="1">
      <c r="B243" s="195"/>
      <c r="C243" s="196"/>
      <c r="D243" s="197" t="s">
        <v>79</v>
      </c>
      <c r="E243" s="209" t="s">
        <v>407</v>
      </c>
      <c r="F243" s="209" t="s">
        <v>408</v>
      </c>
      <c r="G243" s="196"/>
      <c r="H243" s="196"/>
      <c r="I243" s="199"/>
      <c r="J243" s="210">
        <f>BK243</f>
        <v>0</v>
      </c>
      <c r="K243" s="196"/>
      <c r="L243" s="201"/>
      <c r="M243" s="202"/>
      <c r="N243" s="203"/>
      <c r="O243" s="203"/>
      <c r="P243" s="204">
        <f>SUM(P244:P250)</f>
        <v>0</v>
      </c>
      <c r="Q243" s="203"/>
      <c r="R243" s="204">
        <f>SUM(R244:R250)</f>
        <v>0</v>
      </c>
      <c r="S243" s="203"/>
      <c r="T243" s="205">
        <f>SUM(T244:T250)</f>
        <v>0</v>
      </c>
      <c r="AR243" s="206" t="s">
        <v>90</v>
      </c>
      <c r="AT243" s="207" t="s">
        <v>79</v>
      </c>
      <c r="AU243" s="207" t="s">
        <v>88</v>
      </c>
      <c r="AY243" s="206" t="s">
        <v>167</v>
      </c>
      <c r="BK243" s="208">
        <f>SUM(BK244:BK250)</f>
        <v>0</v>
      </c>
    </row>
    <row r="244" spans="1:65" s="2" customFormat="1" ht="14.45" customHeight="1">
      <c r="A244" s="35"/>
      <c r="B244" s="36"/>
      <c r="C244" s="211" t="s">
        <v>409</v>
      </c>
      <c r="D244" s="211" t="s">
        <v>169</v>
      </c>
      <c r="E244" s="212" t="s">
        <v>410</v>
      </c>
      <c r="F244" s="213" t="s">
        <v>411</v>
      </c>
      <c r="G244" s="214" t="s">
        <v>111</v>
      </c>
      <c r="H244" s="215">
        <v>198.24</v>
      </c>
      <c r="I244" s="216"/>
      <c r="J244" s="217">
        <f>ROUND(I244*H244,2)</f>
        <v>0</v>
      </c>
      <c r="K244" s="218"/>
      <c r="L244" s="38"/>
      <c r="M244" s="219" t="s">
        <v>1</v>
      </c>
      <c r="N244" s="220" t="s">
        <v>45</v>
      </c>
      <c r="O244" s="72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3" t="s">
        <v>196</v>
      </c>
      <c r="AT244" s="223" t="s">
        <v>169</v>
      </c>
      <c r="AU244" s="223" t="s">
        <v>90</v>
      </c>
      <c r="AY244" s="17" t="s">
        <v>167</v>
      </c>
      <c r="BE244" s="115">
        <f>IF(N244="základní",J244,0)</f>
        <v>0</v>
      </c>
      <c r="BF244" s="115">
        <f>IF(N244="snížená",J244,0)</f>
        <v>0</v>
      </c>
      <c r="BG244" s="115">
        <f>IF(N244="zákl. přenesená",J244,0)</f>
        <v>0</v>
      </c>
      <c r="BH244" s="115">
        <f>IF(N244="sníž. přenesená",J244,0)</f>
        <v>0</v>
      </c>
      <c r="BI244" s="115">
        <f>IF(N244="nulová",J244,0)</f>
        <v>0</v>
      </c>
      <c r="BJ244" s="17" t="s">
        <v>88</v>
      </c>
      <c r="BK244" s="115">
        <f>ROUND(I244*H244,2)</f>
        <v>0</v>
      </c>
      <c r="BL244" s="17" t="s">
        <v>196</v>
      </c>
      <c r="BM244" s="223" t="s">
        <v>412</v>
      </c>
    </row>
    <row r="245" spans="2:51" s="14" customFormat="1" ht="12">
      <c r="B245" s="236"/>
      <c r="C245" s="237"/>
      <c r="D245" s="226" t="s">
        <v>183</v>
      </c>
      <c r="E245" s="238" t="s">
        <v>1</v>
      </c>
      <c r="F245" s="239" t="s">
        <v>413</v>
      </c>
      <c r="G245" s="237"/>
      <c r="H245" s="238" t="s">
        <v>1</v>
      </c>
      <c r="I245" s="240"/>
      <c r="J245" s="237"/>
      <c r="K245" s="237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183</v>
      </c>
      <c r="AU245" s="245" t="s">
        <v>90</v>
      </c>
      <c r="AV245" s="14" t="s">
        <v>88</v>
      </c>
      <c r="AW245" s="14" t="s">
        <v>34</v>
      </c>
      <c r="AX245" s="14" t="s">
        <v>80</v>
      </c>
      <c r="AY245" s="245" t="s">
        <v>167</v>
      </c>
    </row>
    <row r="246" spans="2:51" s="14" customFormat="1" ht="12">
      <c r="B246" s="236"/>
      <c r="C246" s="237"/>
      <c r="D246" s="226" t="s">
        <v>183</v>
      </c>
      <c r="E246" s="238" t="s">
        <v>1</v>
      </c>
      <c r="F246" s="239" t="s">
        <v>414</v>
      </c>
      <c r="G246" s="237"/>
      <c r="H246" s="238" t="s">
        <v>1</v>
      </c>
      <c r="I246" s="240"/>
      <c r="J246" s="237"/>
      <c r="K246" s="237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183</v>
      </c>
      <c r="AU246" s="245" t="s">
        <v>90</v>
      </c>
      <c r="AV246" s="14" t="s">
        <v>88</v>
      </c>
      <c r="AW246" s="14" t="s">
        <v>34</v>
      </c>
      <c r="AX246" s="14" t="s">
        <v>80</v>
      </c>
      <c r="AY246" s="245" t="s">
        <v>167</v>
      </c>
    </row>
    <row r="247" spans="2:51" s="14" customFormat="1" ht="12">
      <c r="B247" s="236"/>
      <c r="C247" s="237"/>
      <c r="D247" s="226" t="s">
        <v>183</v>
      </c>
      <c r="E247" s="238" t="s">
        <v>1</v>
      </c>
      <c r="F247" s="239" t="s">
        <v>415</v>
      </c>
      <c r="G247" s="237"/>
      <c r="H247" s="238" t="s">
        <v>1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183</v>
      </c>
      <c r="AU247" s="245" t="s">
        <v>90</v>
      </c>
      <c r="AV247" s="14" t="s">
        <v>88</v>
      </c>
      <c r="AW247" s="14" t="s">
        <v>34</v>
      </c>
      <c r="AX247" s="14" t="s">
        <v>80</v>
      </c>
      <c r="AY247" s="245" t="s">
        <v>167</v>
      </c>
    </row>
    <row r="248" spans="2:51" s="14" customFormat="1" ht="12">
      <c r="B248" s="236"/>
      <c r="C248" s="237"/>
      <c r="D248" s="226" t="s">
        <v>183</v>
      </c>
      <c r="E248" s="238" t="s">
        <v>1</v>
      </c>
      <c r="F248" s="239" t="s">
        <v>416</v>
      </c>
      <c r="G248" s="237"/>
      <c r="H248" s="238" t="s">
        <v>1</v>
      </c>
      <c r="I248" s="240"/>
      <c r="J248" s="237"/>
      <c r="K248" s="237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183</v>
      </c>
      <c r="AU248" s="245" t="s">
        <v>90</v>
      </c>
      <c r="AV248" s="14" t="s">
        <v>88</v>
      </c>
      <c r="AW248" s="14" t="s">
        <v>34</v>
      </c>
      <c r="AX248" s="14" t="s">
        <v>80</v>
      </c>
      <c r="AY248" s="245" t="s">
        <v>167</v>
      </c>
    </row>
    <row r="249" spans="2:51" s="14" customFormat="1" ht="12">
      <c r="B249" s="236"/>
      <c r="C249" s="237"/>
      <c r="D249" s="226" t="s">
        <v>183</v>
      </c>
      <c r="E249" s="238" t="s">
        <v>1</v>
      </c>
      <c r="F249" s="239" t="s">
        <v>417</v>
      </c>
      <c r="G249" s="237"/>
      <c r="H249" s="238" t="s">
        <v>1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183</v>
      </c>
      <c r="AU249" s="245" t="s">
        <v>90</v>
      </c>
      <c r="AV249" s="14" t="s">
        <v>88</v>
      </c>
      <c r="AW249" s="14" t="s">
        <v>34</v>
      </c>
      <c r="AX249" s="14" t="s">
        <v>80</v>
      </c>
      <c r="AY249" s="245" t="s">
        <v>167</v>
      </c>
    </row>
    <row r="250" spans="2:51" s="13" customFormat="1" ht="12">
      <c r="B250" s="224"/>
      <c r="C250" s="225"/>
      <c r="D250" s="226" t="s">
        <v>183</v>
      </c>
      <c r="E250" s="227" t="s">
        <v>1</v>
      </c>
      <c r="F250" s="228" t="s">
        <v>418</v>
      </c>
      <c r="G250" s="225"/>
      <c r="H250" s="229">
        <v>198.24</v>
      </c>
      <c r="I250" s="230"/>
      <c r="J250" s="225"/>
      <c r="K250" s="225"/>
      <c r="L250" s="231"/>
      <c r="M250" s="268"/>
      <c r="N250" s="269"/>
      <c r="O250" s="269"/>
      <c r="P250" s="269"/>
      <c r="Q250" s="269"/>
      <c r="R250" s="269"/>
      <c r="S250" s="269"/>
      <c r="T250" s="270"/>
      <c r="AT250" s="235" t="s">
        <v>183</v>
      </c>
      <c r="AU250" s="235" t="s">
        <v>90</v>
      </c>
      <c r="AV250" s="13" t="s">
        <v>90</v>
      </c>
      <c r="AW250" s="13" t="s">
        <v>34</v>
      </c>
      <c r="AX250" s="13" t="s">
        <v>88</v>
      </c>
      <c r="AY250" s="235" t="s">
        <v>167</v>
      </c>
    </row>
    <row r="251" spans="1:31" s="2" customFormat="1" ht="6.95" customHeight="1">
      <c r="A251" s="35"/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38"/>
      <c r="M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</row>
  </sheetData>
  <sheetProtection password="CC35" sheet="1" objects="1" scenarios="1" formatColumns="0" formatRows="0" autoFilter="0"/>
  <autoFilter ref="C143:K250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5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93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419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ROUND((SUM(BE100:BE107)+SUM(BE127:BE188)),2)</f>
        <v>0</v>
      </c>
      <c r="G35" s="35"/>
      <c r="H35" s="35"/>
      <c r="I35" s="141">
        <v>0.21</v>
      </c>
      <c r="J35" s="140">
        <f>ROUND(((SUM(BE100:BE107)+SUM(BE127:BE188))*I35),2)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ROUND((SUM(BF100:BF107)+SUM(BF127:BF188)),2)</f>
        <v>0</v>
      </c>
      <c r="G36" s="35"/>
      <c r="H36" s="35"/>
      <c r="I36" s="141">
        <v>0.15</v>
      </c>
      <c r="J36" s="140">
        <f>ROUND(((SUM(BF100:BF107)+SUM(BF127:BF188))*I36),2)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ROUND((SUM(BG100:BG107)+SUM(BG127:BG188)),2)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ROUND((SUM(BH100:BH107)+SUM(BH127:BH188)),2)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ROUND((SUM(BI100:BI107)+SUM(BI127:BI188)),2)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3/2019/DVz - Vzduchotechnika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2:12" s="9" customFormat="1" ht="24.95" customHeight="1">
      <c r="B97" s="163"/>
      <c r="C97" s="164"/>
      <c r="D97" s="165" t="s">
        <v>420</v>
      </c>
      <c r="E97" s="166"/>
      <c r="F97" s="166"/>
      <c r="G97" s="166"/>
      <c r="H97" s="166"/>
      <c r="I97" s="166"/>
      <c r="J97" s="167">
        <f>J128</f>
        <v>0</v>
      </c>
      <c r="K97" s="164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29.25" customHeight="1">
      <c r="A100" s="35"/>
      <c r="B100" s="36"/>
      <c r="C100" s="162" t="s">
        <v>143</v>
      </c>
      <c r="D100" s="37"/>
      <c r="E100" s="37"/>
      <c r="F100" s="37"/>
      <c r="G100" s="37"/>
      <c r="H100" s="37"/>
      <c r="I100" s="37"/>
      <c r="J100" s="175">
        <f>ROUND(J101+J102+J103+J104+J105+J106,2)</f>
        <v>0</v>
      </c>
      <c r="K100" s="37"/>
      <c r="L100" s="52"/>
      <c r="N100" s="176" t="s">
        <v>44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18" customHeight="1">
      <c r="A101" s="35"/>
      <c r="B101" s="36"/>
      <c r="C101" s="37"/>
      <c r="D101" s="312" t="s">
        <v>144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145</v>
      </c>
      <c r="AZ101" s="178"/>
      <c r="BA101" s="178"/>
      <c r="BB101" s="178"/>
      <c r="BC101" s="178"/>
      <c r="BD101" s="178"/>
      <c r="BE101" s="182">
        <f aca="true" t="shared" si="0" ref="BE101:BE106">IF(N101="základní",J101,0)</f>
        <v>0</v>
      </c>
      <c r="BF101" s="182">
        <f aca="true" t="shared" si="1" ref="BF101:BF106">IF(N101="snížená",J101,0)</f>
        <v>0</v>
      </c>
      <c r="BG101" s="182">
        <f aca="true" t="shared" si="2" ref="BG101:BG106">IF(N101="zákl. přenesená",J101,0)</f>
        <v>0</v>
      </c>
      <c r="BH101" s="182">
        <f aca="true" t="shared" si="3" ref="BH101:BH106">IF(N101="sníž. přenesená",J101,0)</f>
        <v>0</v>
      </c>
      <c r="BI101" s="182">
        <f aca="true" t="shared" si="4" ref="BI101:BI106">IF(N101="nulová",J101,0)</f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146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145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147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145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148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145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149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145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110" t="s">
        <v>150</v>
      </c>
      <c r="E106" s="37"/>
      <c r="F106" s="37"/>
      <c r="G106" s="37"/>
      <c r="H106" s="37"/>
      <c r="I106" s="37"/>
      <c r="J106" s="111">
        <f>ROUND(J30*T106,2)</f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151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31" s="2" customFormat="1" ht="12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9.25" customHeight="1">
      <c r="A108" s="35"/>
      <c r="B108" s="36"/>
      <c r="C108" s="119" t="s">
        <v>108</v>
      </c>
      <c r="D108" s="120"/>
      <c r="E108" s="120"/>
      <c r="F108" s="120"/>
      <c r="G108" s="120"/>
      <c r="H108" s="120"/>
      <c r="I108" s="120"/>
      <c r="J108" s="121">
        <f>ROUND(J96+J100,2)</f>
        <v>0</v>
      </c>
      <c r="K108" s="12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3" t="s">
        <v>152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37" t="str">
        <f>E7</f>
        <v>Dílčí energetická renovace objektu MŠ Generála Janouška</v>
      </c>
      <c r="F117" s="338"/>
      <c r="G117" s="338"/>
      <c r="H117" s="338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117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6" t="str">
        <f>E9</f>
        <v>3/2019/DVz - Vzduchotechnika</v>
      </c>
      <c r="F119" s="339"/>
      <c r="G119" s="339"/>
      <c r="H119" s="33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7" t="str">
        <f>F12</f>
        <v>Generála Janouška ,Praha 14</v>
      </c>
      <c r="G121" s="37"/>
      <c r="H121" s="37"/>
      <c r="I121" s="29" t="s">
        <v>22</v>
      </c>
      <c r="J121" s="67" t="str">
        <f>IF(J12="","",J12)</f>
        <v>8. 5. 2021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24</v>
      </c>
      <c r="D123" s="37"/>
      <c r="E123" s="37"/>
      <c r="F123" s="27" t="str">
        <f>E15</f>
        <v>Úřad městské části Praha 14</v>
      </c>
      <c r="G123" s="37"/>
      <c r="H123" s="37"/>
      <c r="I123" s="29" t="s">
        <v>31</v>
      </c>
      <c r="J123" s="32" t="str">
        <f>E21</f>
        <v>a3atelier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29</v>
      </c>
      <c r="D124" s="37"/>
      <c r="E124" s="37"/>
      <c r="F124" s="27" t="str">
        <f>IF(E18="","",E18)</f>
        <v>Vyplň údaj</v>
      </c>
      <c r="G124" s="37"/>
      <c r="H124" s="37"/>
      <c r="I124" s="29" t="s">
        <v>35</v>
      </c>
      <c r="J124" s="32" t="str">
        <f>E24</f>
        <v>Ing.Myšík Petr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3"/>
      <c r="B126" s="184"/>
      <c r="C126" s="185" t="s">
        <v>153</v>
      </c>
      <c r="D126" s="186" t="s">
        <v>65</v>
      </c>
      <c r="E126" s="186" t="s">
        <v>61</v>
      </c>
      <c r="F126" s="186" t="s">
        <v>62</v>
      </c>
      <c r="G126" s="186" t="s">
        <v>154</v>
      </c>
      <c r="H126" s="186" t="s">
        <v>155</v>
      </c>
      <c r="I126" s="186" t="s">
        <v>156</v>
      </c>
      <c r="J126" s="187" t="s">
        <v>122</v>
      </c>
      <c r="K126" s="188" t="s">
        <v>157</v>
      </c>
      <c r="L126" s="189"/>
      <c r="M126" s="76" t="s">
        <v>1</v>
      </c>
      <c r="N126" s="77" t="s">
        <v>44</v>
      </c>
      <c r="O126" s="77" t="s">
        <v>158</v>
      </c>
      <c r="P126" s="77" t="s">
        <v>159</v>
      </c>
      <c r="Q126" s="77" t="s">
        <v>160</v>
      </c>
      <c r="R126" s="77" t="s">
        <v>161</v>
      </c>
      <c r="S126" s="77" t="s">
        <v>162</v>
      </c>
      <c r="T126" s="78" t="s">
        <v>163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pans="1:63" s="2" customFormat="1" ht="22.9" customHeight="1">
      <c r="A127" s="35"/>
      <c r="B127" s="36"/>
      <c r="C127" s="83" t="s">
        <v>164</v>
      </c>
      <c r="D127" s="37"/>
      <c r="E127" s="37"/>
      <c r="F127" s="37"/>
      <c r="G127" s="37"/>
      <c r="H127" s="37"/>
      <c r="I127" s="37"/>
      <c r="J127" s="190">
        <f>BK127</f>
        <v>0</v>
      </c>
      <c r="K127" s="37"/>
      <c r="L127" s="38"/>
      <c r="M127" s="79"/>
      <c r="N127" s="191"/>
      <c r="O127" s="80"/>
      <c r="P127" s="192">
        <f>P128</f>
        <v>0</v>
      </c>
      <c r="Q127" s="80"/>
      <c r="R127" s="192">
        <f>R128</f>
        <v>0</v>
      </c>
      <c r="S127" s="80"/>
      <c r="T127" s="193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79</v>
      </c>
      <c r="AU127" s="17" t="s">
        <v>124</v>
      </c>
      <c r="BK127" s="194">
        <f>BK128</f>
        <v>0</v>
      </c>
    </row>
    <row r="128" spans="2:63" s="12" customFormat="1" ht="25.9" customHeight="1">
      <c r="B128" s="195"/>
      <c r="C128" s="196"/>
      <c r="D128" s="197" t="s">
        <v>79</v>
      </c>
      <c r="E128" s="198" t="s">
        <v>80</v>
      </c>
      <c r="F128" s="198" t="s">
        <v>421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SUM(P129:P188)</f>
        <v>0</v>
      </c>
      <c r="Q128" s="203"/>
      <c r="R128" s="204">
        <f>SUM(R129:R188)</f>
        <v>0</v>
      </c>
      <c r="S128" s="203"/>
      <c r="T128" s="205">
        <f>SUM(T129:T188)</f>
        <v>0</v>
      </c>
      <c r="AR128" s="206" t="s">
        <v>88</v>
      </c>
      <c r="AT128" s="207" t="s">
        <v>79</v>
      </c>
      <c r="AU128" s="207" t="s">
        <v>80</v>
      </c>
      <c r="AY128" s="206" t="s">
        <v>167</v>
      </c>
      <c r="BK128" s="208">
        <f>SUM(BK129:BK188)</f>
        <v>0</v>
      </c>
    </row>
    <row r="129" spans="1:65" s="2" customFormat="1" ht="62.65" customHeight="1">
      <c r="A129" s="35"/>
      <c r="B129" s="36"/>
      <c r="C129" s="211" t="s">
        <v>88</v>
      </c>
      <c r="D129" s="211" t="s">
        <v>169</v>
      </c>
      <c r="E129" s="212" t="s">
        <v>422</v>
      </c>
      <c r="F129" s="213" t="s">
        <v>423</v>
      </c>
      <c r="G129" s="214" t="s">
        <v>214</v>
      </c>
      <c r="H129" s="215">
        <v>4</v>
      </c>
      <c r="I129" s="216"/>
      <c r="J129" s="217">
        <f>ROUND(I129*H129,2)</f>
        <v>0</v>
      </c>
      <c r="K129" s="218"/>
      <c r="L129" s="38"/>
      <c r="M129" s="219" t="s">
        <v>1</v>
      </c>
      <c r="N129" s="220" t="s">
        <v>45</v>
      </c>
      <c r="O129" s="72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3" t="s">
        <v>173</v>
      </c>
      <c r="AT129" s="223" t="s">
        <v>169</v>
      </c>
      <c r="AU129" s="223" t="s">
        <v>88</v>
      </c>
      <c r="AY129" s="17" t="s">
        <v>167</v>
      </c>
      <c r="BE129" s="115">
        <f>IF(N129="základní",J129,0)</f>
        <v>0</v>
      </c>
      <c r="BF129" s="115">
        <f>IF(N129="snížená",J129,0)</f>
        <v>0</v>
      </c>
      <c r="BG129" s="115">
        <f>IF(N129="zákl. přenesená",J129,0)</f>
        <v>0</v>
      </c>
      <c r="BH129" s="115">
        <f>IF(N129="sníž. přenesená",J129,0)</f>
        <v>0</v>
      </c>
      <c r="BI129" s="115">
        <f>IF(N129="nulová",J129,0)</f>
        <v>0</v>
      </c>
      <c r="BJ129" s="17" t="s">
        <v>88</v>
      </c>
      <c r="BK129" s="115">
        <f>ROUND(I129*H129,2)</f>
        <v>0</v>
      </c>
      <c r="BL129" s="17" t="s">
        <v>173</v>
      </c>
      <c r="BM129" s="223" t="s">
        <v>424</v>
      </c>
    </row>
    <row r="130" spans="2:51" s="13" customFormat="1" ht="12">
      <c r="B130" s="224"/>
      <c r="C130" s="225"/>
      <c r="D130" s="226" t="s">
        <v>183</v>
      </c>
      <c r="E130" s="227" t="s">
        <v>1</v>
      </c>
      <c r="F130" s="228" t="s">
        <v>173</v>
      </c>
      <c r="G130" s="225"/>
      <c r="H130" s="229">
        <v>4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183</v>
      </c>
      <c r="AU130" s="235" t="s">
        <v>88</v>
      </c>
      <c r="AV130" s="13" t="s">
        <v>90</v>
      </c>
      <c r="AW130" s="13" t="s">
        <v>34</v>
      </c>
      <c r="AX130" s="13" t="s">
        <v>88</v>
      </c>
      <c r="AY130" s="235" t="s">
        <v>167</v>
      </c>
    </row>
    <row r="131" spans="1:65" s="2" customFormat="1" ht="14.45" customHeight="1">
      <c r="A131" s="35"/>
      <c r="B131" s="36"/>
      <c r="C131" s="211" t="s">
        <v>179</v>
      </c>
      <c r="D131" s="211" t="s">
        <v>169</v>
      </c>
      <c r="E131" s="212" t="s">
        <v>425</v>
      </c>
      <c r="F131" s="213" t="s">
        <v>426</v>
      </c>
      <c r="G131" s="214" t="s">
        <v>172</v>
      </c>
      <c r="H131" s="215">
        <v>4</v>
      </c>
      <c r="I131" s="216"/>
      <c r="J131" s="217">
        <f>ROUND(I131*H131,2)</f>
        <v>0</v>
      </c>
      <c r="K131" s="218"/>
      <c r="L131" s="38"/>
      <c r="M131" s="219" t="s">
        <v>1</v>
      </c>
      <c r="N131" s="220" t="s">
        <v>45</v>
      </c>
      <c r="O131" s="7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173</v>
      </c>
      <c r="AT131" s="223" t="s">
        <v>169</v>
      </c>
      <c r="AU131" s="223" t="s">
        <v>88</v>
      </c>
      <c r="AY131" s="17" t="s">
        <v>167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88</v>
      </c>
      <c r="BK131" s="115">
        <f>ROUND(I131*H131,2)</f>
        <v>0</v>
      </c>
      <c r="BL131" s="17" t="s">
        <v>173</v>
      </c>
      <c r="BM131" s="223" t="s">
        <v>427</v>
      </c>
    </row>
    <row r="132" spans="2:51" s="13" customFormat="1" ht="12">
      <c r="B132" s="224"/>
      <c r="C132" s="225"/>
      <c r="D132" s="226" t="s">
        <v>183</v>
      </c>
      <c r="E132" s="227" t="s">
        <v>1</v>
      </c>
      <c r="F132" s="228" t="s">
        <v>173</v>
      </c>
      <c r="G132" s="225"/>
      <c r="H132" s="229">
        <v>4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183</v>
      </c>
      <c r="AU132" s="235" t="s">
        <v>88</v>
      </c>
      <c r="AV132" s="13" t="s">
        <v>90</v>
      </c>
      <c r="AW132" s="13" t="s">
        <v>34</v>
      </c>
      <c r="AX132" s="13" t="s">
        <v>88</v>
      </c>
      <c r="AY132" s="235" t="s">
        <v>167</v>
      </c>
    </row>
    <row r="133" spans="1:65" s="2" customFormat="1" ht="14.45" customHeight="1">
      <c r="A133" s="35"/>
      <c r="B133" s="36"/>
      <c r="C133" s="211" t="s">
        <v>173</v>
      </c>
      <c r="D133" s="211" t="s">
        <v>169</v>
      </c>
      <c r="E133" s="212" t="s">
        <v>428</v>
      </c>
      <c r="F133" s="213" t="s">
        <v>429</v>
      </c>
      <c r="G133" s="214" t="s">
        <v>240</v>
      </c>
      <c r="H133" s="215">
        <v>240</v>
      </c>
      <c r="I133" s="216"/>
      <c r="J133" s="217">
        <f>ROUND(I133*H133,2)</f>
        <v>0</v>
      </c>
      <c r="K133" s="218"/>
      <c r="L133" s="38"/>
      <c r="M133" s="219" t="s">
        <v>1</v>
      </c>
      <c r="N133" s="220" t="s">
        <v>45</v>
      </c>
      <c r="O133" s="7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3" t="s">
        <v>173</v>
      </c>
      <c r="AT133" s="223" t="s">
        <v>169</v>
      </c>
      <c r="AU133" s="223" t="s">
        <v>88</v>
      </c>
      <c r="AY133" s="17" t="s">
        <v>167</v>
      </c>
      <c r="BE133" s="115">
        <f>IF(N133="základní",J133,0)</f>
        <v>0</v>
      </c>
      <c r="BF133" s="115">
        <f>IF(N133="snížená",J133,0)</f>
        <v>0</v>
      </c>
      <c r="BG133" s="115">
        <f>IF(N133="zákl. přenesená",J133,0)</f>
        <v>0</v>
      </c>
      <c r="BH133" s="115">
        <f>IF(N133="sníž. přenesená",J133,0)</f>
        <v>0</v>
      </c>
      <c r="BI133" s="115">
        <f>IF(N133="nulová",J133,0)</f>
        <v>0</v>
      </c>
      <c r="BJ133" s="17" t="s">
        <v>88</v>
      </c>
      <c r="BK133" s="115">
        <f>ROUND(I133*H133,2)</f>
        <v>0</v>
      </c>
      <c r="BL133" s="17" t="s">
        <v>173</v>
      </c>
      <c r="BM133" s="223" t="s">
        <v>430</v>
      </c>
    </row>
    <row r="134" spans="2:51" s="13" customFormat="1" ht="12">
      <c r="B134" s="224"/>
      <c r="C134" s="225"/>
      <c r="D134" s="226" t="s">
        <v>183</v>
      </c>
      <c r="E134" s="227" t="s">
        <v>431</v>
      </c>
      <c r="F134" s="228" t="s">
        <v>432</v>
      </c>
      <c r="G134" s="225"/>
      <c r="H134" s="229">
        <v>240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183</v>
      </c>
      <c r="AU134" s="235" t="s">
        <v>88</v>
      </c>
      <c r="AV134" s="13" t="s">
        <v>90</v>
      </c>
      <c r="AW134" s="13" t="s">
        <v>34</v>
      </c>
      <c r="AX134" s="13" t="s">
        <v>88</v>
      </c>
      <c r="AY134" s="235" t="s">
        <v>167</v>
      </c>
    </row>
    <row r="135" spans="1:65" s="2" customFormat="1" ht="14.45" customHeight="1">
      <c r="A135" s="35"/>
      <c r="B135" s="36"/>
      <c r="C135" s="211" t="s">
        <v>192</v>
      </c>
      <c r="D135" s="211" t="s">
        <v>169</v>
      </c>
      <c r="E135" s="212" t="s">
        <v>433</v>
      </c>
      <c r="F135" s="213" t="s">
        <v>434</v>
      </c>
      <c r="G135" s="214" t="s">
        <v>177</v>
      </c>
      <c r="H135" s="215">
        <v>16</v>
      </c>
      <c r="I135" s="216"/>
      <c r="J135" s="217">
        <f>ROUND(I135*H135,2)</f>
        <v>0</v>
      </c>
      <c r="K135" s="218"/>
      <c r="L135" s="38"/>
      <c r="M135" s="219" t="s">
        <v>1</v>
      </c>
      <c r="N135" s="220" t="s">
        <v>45</v>
      </c>
      <c r="O135" s="7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173</v>
      </c>
      <c r="AT135" s="223" t="s">
        <v>169</v>
      </c>
      <c r="AU135" s="223" t="s">
        <v>88</v>
      </c>
      <c r="AY135" s="17" t="s">
        <v>167</v>
      </c>
      <c r="BE135" s="115">
        <f>IF(N135="základní",J135,0)</f>
        <v>0</v>
      </c>
      <c r="BF135" s="115">
        <f>IF(N135="snížená",J135,0)</f>
        <v>0</v>
      </c>
      <c r="BG135" s="115">
        <f>IF(N135="zákl. přenesená",J135,0)</f>
        <v>0</v>
      </c>
      <c r="BH135" s="115">
        <f>IF(N135="sníž. přenesená",J135,0)</f>
        <v>0</v>
      </c>
      <c r="BI135" s="115">
        <f>IF(N135="nulová",J135,0)</f>
        <v>0</v>
      </c>
      <c r="BJ135" s="17" t="s">
        <v>88</v>
      </c>
      <c r="BK135" s="115">
        <f>ROUND(I135*H135,2)</f>
        <v>0</v>
      </c>
      <c r="BL135" s="17" t="s">
        <v>173</v>
      </c>
      <c r="BM135" s="223" t="s">
        <v>435</v>
      </c>
    </row>
    <row r="136" spans="2:51" s="13" customFormat="1" ht="12">
      <c r="B136" s="224"/>
      <c r="C136" s="225"/>
      <c r="D136" s="226" t="s">
        <v>183</v>
      </c>
      <c r="E136" s="227" t="s">
        <v>1</v>
      </c>
      <c r="F136" s="228" t="s">
        <v>196</v>
      </c>
      <c r="G136" s="225"/>
      <c r="H136" s="229">
        <v>16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183</v>
      </c>
      <c r="AU136" s="235" t="s">
        <v>88</v>
      </c>
      <c r="AV136" s="13" t="s">
        <v>90</v>
      </c>
      <c r="AW136" s="13" t="s">
        <v>34</v>
      </c>
      <c r="AX136" s="13" t="s">
        <v>88</v>
      </c>
      <c r="AY136" s="235" t="s">
        <v>167</v>
      </c>
    </row>
    <row r="137" spans="1:65" s="2" customFormat="1" ht="14.45" customHeight="1">
      <c r="A137" s="35"/>
      <c r="B137" s="36"/>
      <c r="C137" s="211" t="s">
        <v>190</v>
      </c>
      <c r="D137" s="211" t="s">
        <v>169</v>
      </c>
      <c r="E137" s="212" t="s">
        <v>436</v>
      </c>
      <c r="F137" s="213" t="s">
        <v>437</v>
      </c>
      <c r="G137" s="214" t="s">
        <v>214</v>
      </c>
      <c r="H137" s="215">
        <v>58</v>
      </c>
      <c r="I137" s="216"/>
      <c r="J137" s="217">
        <f>ROUND(I137*H137,2)</f>
        <v>0</v>
      </c>
      <c r="K137" s="218"/>
      <c r="L137" s="38"/>
      <c r="M137" s="219" t="s">
        <v>1</v>
      </c>
      <c r="N137" s="220" t="s">
        <v>45</v>
      </c>
      <c r="O137" s="72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3" t="s">
        <v>173</v>
      </c>
      <c r="AT137" s="223" t="s">
        <v>169</v>
      </c>
      <c r="AU137" s="223" t="s">
        <v>88</v>
      </c>
      <c r="AY137" s="17" t="s">
        <v>167</v>
      </c>
      <c r="BE137" s="115">
        <f>IF(N137="základní",J137,0)</f>
        <v>0</v>
      </c>
      <c r="BF137" s="115">
        <f>IF(N137="snížená",J137,0)</f>
        <v>0</v>
      </c>
      <c r="BG137" s="115">
        <f>IF(N137="zákl. přenesená",J137,0)</f>
        <v>0</v>
      </c>
      <c r="BH137" s="115">
        <f>IF(N137="sníž. přenesená",J137,0)</f>
        <v>0</v>
      </c>
      <c r="BI137" s="115">
        <f>IF(N137="nulová",J137,0)</f>
        <v>0</v>
      </c>
      <c r="BJ137" s="17" t="s">
        <v>88</v>
      </c>
      <c r="BK137" s="115">
        <f>ROUND(I137*H137,2)</f>
        <v>0</v>
      </c>
      <c r="BL137" s="17" t="s">
        <v>173</v>
      </c>
      <c r="BM137" s="223" t="s">
        <v>438</v>
      </c>
    </row>
    <row r="138" spans="2:51" s="13" customFormat="1" ht="12">
      <c r="B138" s="224"/>
      <c r="C138" s="225"/>
      <c r="D138" s="226" t="s">
        <v>183</v>
      </c>
      <c r="E138" s="227" t="s">
        <v>1</v>
      </c>
      <c r="F138" s="228" t="s">
        <v>439</v>
      </c>
      <c r="G138" s="225"/>
      <c r="H138" s="229">
        <v>58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183</v>
      </c>
      <c r="AU138" s="235" t="s">
        <v>88</v>
      </c>
      <c r="AV138" s="13" t="s">
        <v>90</v>
      </c>
      <c r="AW138" s="13" t="s">
        <v>34</v>
      </c>
      <c r="AX138" s="13" t="s">
        <v>88</v>
      </c>
      <c r="AY138" s="235" t="s">
        <v>167</v>
      </c>
    </row>
    <row r="139" spans="1:65" s="2" customFormat="1" ht="24.2" customHeight="1">
      <c r="A139" s="35"/>
      <c r="B139" s="36"/>
      <c r="C139" s="211" t="s">
        <v>200</v>
      </c>
      <c r="D139" s="211" t="s">
        <v>169</v>
      </c>
      <c r="E139" s="212" t="s">
        <v>440</v>
      </c>
      <c r="F139" s="213" t="s">
        <v>441</v>
      </c>
      <c r="G139" s="214" t="s">
        <v>214</v>
      </c>
      <c r="H139" s="215">
        <v>28</v>
      </c>
      <c r="I139" s="216"/>
      <c r="J139" s="217">
        <f>ROUND(I139*H139,2)</f>
        <v>0</v>
      </c>
      <c r="K139" s="218"/>
      <c r="L139" s="38"/>
      <c r="M139" s="219" t="s">
        <v>1</v>
      </c>
      <c r="N139" s="220" t="s">
        <v>45</v>
      </c>
      <c r="O139" s="72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3" t="s">
        <v>173</v>
      </c>
      <c r="AT139" s="223" t="s">
        <v>169</v>
      </c>
      <c r="AU139" s="223" t="s">
        <v>88</v>
      </c>
      <c r="AY139" s="17" t="s">
        <v>167</v>
      </c>
      <c r="BE139" s="115">
        <f>IF(N139="základní",J139,0)</f>
        <v>0</v>
      </c>
      <c r="BF139" s="115">
        <f>IF(N139="snížená",J139,0)</f>
        <v>0</v>
      </c>
      <c r="BG139" s="115">
        <f>IF(N139="zákl. přenesená",J139,0)</f>
        <v>0</v>
      </c>
      <c r="BH139" s="115">
        <f>IF(N139="sníž. přenesená",J139,0)</f>
        <v>0</v>
      </c>
      <c r="BI139" s="115">
        <f>IF(N139="nulová",J139,0)</f>
        <v>0</v>
      </c>
      <c r="BJ139" s="17" t="s">
        <v>88</v>
      </c>
      <c r="BK139" s="115">
        <f>ROUND(I139*H139,2)</f>
        <v>0</v>
      </c>
      <c r="BL139" s="17" t="s">
        <v>173</v>
      </c>
      <c r="BM139" s="223" t="s">
        <v>442</v>
      </c>
    </row>
    <row r="140" spans="2:51" s="13" customFormat="1" ht="12">
      <c r="B140" s="224"/>
      <c r="C140" s="225"/>
      <c r="D140" s="226" t="s">
        <v>183</v>
      </c>
      <c r="E140" s="227" t="s">
        <v>1</v>
      </c>
      <c r="F140" s="228" t="s">
        <v>311</v>
      </c>
      <c r="G140" s="225"/>
      <c r="H140" s="229">
        <v>28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183</v>
      </c>
      <c r="AU140" s="235" t="s">
        <v>88</v>
      </c>
      <c r="AV140" s="13" t="s">
        <v>90</v>
      </c>
      <c r="AW140" s="13" t="s">
        <v>34</v>
      </c>
      <c r="AX140" s="13" t="s">
        <v>88</v>
      </c>
      <c r="AY140" s="235" t="s">
        <v>167</v>
      </c>
    </row>
    <row r="141" spans="1:65" s="2" customFormat="1" ht="24.2" customHeight="1">
      <c r="A141" s="35"/>
      <c r="B141" s="36"/>
      <c r="C141" s="211" t="s">
        <v>204</v>
      </c>
      <c r="D141" s="211" t="s">
        <v>169</v>
      </c>
      <c r="E141" s="212" t="s">
        <v>443</v>
      </c>
      <c r="F141" s="213" t="s">
        <v>444</v>
      </c>
      <c r="G141" s="214" t="s">
        <v>214</v>
      </c>
      <c r="H141" s="215">
        <v>16</v>
      </c>
      <c r="I141" s="216"/>
      <c r="J141" s="217">
        <f>ROUND(I141*H141,2)</f>
        <v>0</v>
      </c>
      <c r="K141" s="218"/>
      <c r="L141" s="38"/>
      <c r="M141" s="219" t="s">
        <v>1</v>
      </c>
      <c r="N141" s="220" t="s">
        <v>45</v>
      </c>
      <c r="O141" s="72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3" t="s">
        <v>173</v>
      </c>
      <c r="AT141" s="223" t="s">
        <v>169</v>
      </c>
      <c r="AU141" s="223" t="s">
        <v>88</v>
      </c>
      <c r="AY141" s="17" t="s">
        <v>167</v>
      </c>
      <c r="BE141" s="115">
        <f>IF(N141="základní",J141,0)</f>
        <v>0</v>
      </c>
      <c r="BF141" s="115">
        <f>IF(N141="snížená",J141,0)</f>
        <v>0</v>
      </c>
      <c r="BG141" s="115">
        <f>IF(N141="zákl. přenesená",J141,0)</f>
        <v>0</v>
      </c>
      <c r="BH141" s="115">
        <f>IF(N141="sníž. přenesená",J141,0)</f>
        <v>0</v>
      </c>
      <c r="BI141" s="115">
        <f>IF(N141="nulová",J141,0)</f>
        <v>0</v>
      </c>
      <c r="BJ141" s="17" t="s">
        <v>88</v>
      </c>
      <c r="BK141" s="115">
        <f>ROUND(I141*H141,2)</f>
        <v>0</v>
      </c>
      <c r="BL141" s="17" t="s">
        <v>173</v>
      </c>
      <c r="BM141" s="223" t="s">
        <v>445</v>
      </c>
    </row>
    <row r="142" spans="2:51" s="13" customFormat="1" ht="12">
      <c r="B142" s="224"/>
      <c r="C142" s="225"/>
      <c r="D142" s="226" t="s">
        <v>183</v>
      </c>
      <c r="E142" s="227" t="s">
        <v>1</v>
      </c>
      <c r="F142" s="228" t="s">
        <v>196</v>
      </c>
      <c r="G142" s="225"/>
      <c r="H142" s="229">
        <v>16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183</v>
      </c>
      <c r="AU142" s="235" t="s">
        <v>88</v>
      </c>
      <c r="AV142" s="13" t="s">
        <v>90</v>
      </c>
      <c r="AW142" s="13" t="s">
        <v>34</v>
      </c>
      <c r="AX142" s="13" t="s">
        <v>88</v>
      </c>
      <c r="AY142" s="235" t="s">
        <v>167</v>
      </c>
    </row>
    <row r="143" spans="1:65" s="2" customFormat="1" ht="14.45" customHeight="1">
      <c r="A143" s="35"/>
      <c r="B143" s="36"/>
      <c r="C143" s="211" t="s">
        <v>211</v>
      </c>
      <c r="D143" s="211" t="s">
        <v>169</v>
      </c>
      <c r="E143" s="212" t="s">
        <v>446</v>
      </c>
      <c r="F143" s="213" t="s">
        <v>447</v>
      </c>
      <c r="G143" s="214" t="s">
        <v>214</v>
      </c>
      <c r="H143" s="215">
        <v>4</v>
      </c>
      <c r="I143" s="216"/>
      <c r="J143" s="217">
        <f>ROUND(I143*H143,2)</f>
        <v>0</v>
      </c>
      <c r="K143" s="218"/>
      <c r="L143" s="38"/>
      <c r="M143" s="219" t="s">
        <v>1</v>
      </c>
      <c r="N143" s="220" t="s">
        <v>45</v>
      </c>
      <c r="O143" s="72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3" t="s">
        <v>173</v>
      </c>
      <c r="AT143" s="223" t="s">
        <v>169</v>
      </c>
      <c r="AU143" s="223" t="s">
        <v>88</v>
      </c>
      <c r="AY143" s="17" t="s">
        <v>167</v>
      </c>
      <c r="BE143" s="115">
        <f>IF(N143="základní",J143,0)</f>
        <v>0</v>
      </c>
      <c r="BF143" s="115">
        <f>IF(N143="snížená",J143,0)</f>
        <v>0</v>
      </c>
      <c r="BG143" s="115">
        <f>IF(N143="zákl. přenesená",J143,0)</f>
        <v>0</v>
      </c>
      <c r="BH143" s="115">
        <f>IF(N143="sníž. přenesená",J143,0)</f>
        <v>0</v>
      </c>
      <c r="BI143" s="115">
        <f>IF(N143="nulová",J143,0)</f>
        <v>0</v>
      </c>
      <c r="BJ143" s="17" t="s">
        <v>88</v>
      </c>
      <c r="BK143" s="115">
        <f>ROUND(I143*H143,2)</f>
        <v>0</v>
      </c>
      <c r="BL143" s="17" t="s">
        <v>173</v>
      </c>
      <c r="BM143" s="223" t="s">
        <v>448</v>
      </c>
    </row>
    <row r="144" spans="2:51" s="13" customFormat="1" ht="12">
      <c r="B144" s="224"/>
      <c r="C144" s="225"/>
      <c r="D144" s="226" t="s">
        <v>183</v>
      </c>
      <c r="E144" s="227" t="s">
        <v>1</v>
      </c>
      <c r="F144" s="228" t="s">
        <v>173</v>
      </c>
      <c r="G144" s="225"/>
      <c r="H144" s="229">
        <v>4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183</v>
      </c>
      <c r="AU144" s="235" t="s">
        <v>88</v>
      </c>
      <c r="AV144" s="13" t="s">
        <v>90</v>
      </c>
      <c r="AW144" s="13" t="s">
        <v>34</v>
      </c>
      <c r="AX144" s="13" t="s">
        <v>88</v>
      </c>
      <c r="AY144" s="235" t="s">
        <v>167</v>
      </c>
    </row>
    <row r="145" spans="1:65" s="2" customFormat="1" ht="24.2" customHeight="1">
      <c r="A145" s="35"/>
      <c r="B145" s="36"/>
      <c r="C145" s="211" t="s">
        <v>216</v>
      </c>
      <c r="D145" s="211" t="s">
        <v>169</v>
      </c>
      <c r="E145" s="212" t="s">
        <v>449</v>
      </c>
      <c r="F145" s="213" t="s">
        <v>450</v>
      </c>
      <c r="G145" s="214" t="s">
        <v>214</v>
      </c>
      <c r="H145" s="215">
        <v>4</v>
      </c>
      <c r="I145" s="216"/>
      <c r="J145" s="217">
        <f>ROUND(I145*H145,2)</f>
        <v>0</v>
      </c>
      <c r="K145" s="218"/>
      <c r="L145" s="38"/>
      <c r="M145" s="219" t="s">
        <v>1</v>
      </c>
      <c r="N145" s="220" t="s">
        <v>45</v>
      </c>
      <c r="O145" s="72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3" t="s">
        <v>173</v>
      </c>
      <c r="AT145" s="223" t="s">
        <v>169</v>
      </c>
      <c r="AU145" s="223" t="s">
        <v>88</v>
      </c>
      <c r="AY145" s="17" t="s">
        <v>167</v>
      </c>
      <c r="BE145" s="115">
        <f>IF(N145="základní",J145,0)</f>
        <v>0</v>
      </c>
      <c r="BF145" s="115">
        <f>IF(N145="snížená",J145,0)</f>
        <v>0</v>
      </c>
      <c r="BG145" s="115">
        <f>IF(N145="zákl. přenesená",J145,0)</f>
        <v>0</v>
      </c>
      <c r="BH145" s="115">
        <f>IF(N145="sníž. přenesená",J145,0)</f>
        <v>0</v>
      </c>
      <c r="BI145" s="115">
        <f>IF(N145="nulová",J145,0)</f>
        <v>0</v>
      </c>
      <c r="BJ145" s="17" t="s">
        <v>88</v>
      </c>
      <c r="BK145" s="115">
        <f>ROUND(I145*H145,2)</f>
        <v>0</v>
      </c>
      <c r="BL145" s="17" t="s">
        <v>173</v>
      </c>
      <c r="BM145" s="223" t="s">
        <v>451</v>
      </c>
    </row>
    <row r="146" spans="2:51" s="13" customFormat="1" ht="12">
      <c r="B146" s="224"/>
      <c r="C146" s="225"/>
      <c r="D146" s="226" t="s">
        <v>183</v>
      </c>
      <c r="E146" s="227" t="s">
        <v>1</v>
      </c>
      <c r="F146" s="228" t="s">
        <v>173</v>
      </c>
      <c r="G146" s="225"/>
      <c r="H146" s="229">
        <v>4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183</v>
      </c>
      <c r="AU146" s="235" t="s">
        <v>88</v>
      </c>
      <c r="AV146" s="13" t="s">
        <v>90</v>
      </c>
      <c r="AW146" s="13" t="s">
        <v>34</v>
      </c>
      <c r="AX146" s="13" t="s">
        <v>88</v>
      </c>
      <c r="AY146" s="235" t="s">
        <v>167</v>
      </c>
    </row>
    <row r="147" spans="1:65" s="2" customFormat="1" ht="14.45" customHeight="1">
      <c r="A147" s="35"/>
      <c r="B147" s="36"/>
      <c r="C147" s="211" t="s">
        <v>220</v>
      </c>
      <c r="D147" s="211" t="s">
        <v>169</v>
      </c>
      <c r="E147" s="212" t="s">
        <v>452</v>
      </c>
      <c r="F147" s="213" t="s">
        <v>453</v>
      </c>
      <c r="G147" s="214" t="s">
        <v>214</v>
      </c>
      <c r="H147" s="215">
        <v>4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45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173</v>
      </c>
      <c r="AT147" s="223" t="s">
        <v>169</v>
      </c>
      <c r="AU147" s="223" t="s">
        <v>88</v>
      </c>
      <c r="AY147" s="17" t="s">
        <v>167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88</v>
      </c>
      <c r="BK147" s="115">
        <f>ROUND(I147*H147,2)</f>
        <v>0</v>
      </c>
      <c r="BL147" s="17" t="s">
        <v>173</v>
      </c>
      <c r="BM147" s="223" t="s">
        <v>454</v>
      </c>
    </row>
    <row r="148" spans="2:51" s="13" customFormat="1" ht="12">
      <c r="B148" s="224"/>
      <c r="C148" s="225"/>
      <c r="D148" s="226" t="s">
        <v>183</v>
      </c>
      <c r="E148" s="227" t="s">
        <v>1</v>
      </c>
      <c r="F148" s="228" t="s">
        <v>173</v>
      </c>
      <c r="G148" s="225"/>
      <c r="H148" s="229">
        <v>4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183</v>
      </c>
      <c r="AU148" s="235" t="s">
        <v>88</v>
      </c>
      <c r="AV148" s="13" t="s">
        <v>90</v>
      </c>
      <c r="AW148" s="13" t="s">
        <v>34</v>
      </c>
      <c r="AX148" s="13" t="s">
        <v>88</v>
      </c>
      <c r="AY148" s="235" t="s">
        <v>167</v>
      </c>
    </row>
    <row r="149" spans="1:65" s="2" customFormat="1" ht="24.2" customHeight="1">
      <c r="A149" s="35"/>
      <c r="B149" s="36"/>
      <c r="C149" s="211" t="s">
        <v>224</v>
      </c>
      <c r="D149" s="211" t="s">
        <v>169</v>
      </c>
      <c r="E149" s="212" t="s">
        <v>455</v>
      </c>
      <c r="F149" s="213" t="s">
        <v>456</v>
      </c>
      <c r="G149" s="214" t="s">
        <v>214</v>
      </c>
      <c r="H149" s="215">
        <v>4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45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173</v>
      </c>
      <c r="AT149" s="223" t="s">
        <v>169</v>
      </c>
      <c r="AU149" s="223" t="s">
        <v>88</v>
      </c>
      <c r="AY149" s="17" t="s">
        <v>167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88</v>
      </c>
      <c r="BK149" s="115">
        <f>ROUND(I149*H149,2)</f>
        <v>0</v>
      </c>
      <c r="BL149" s="17" t="s">
        <v>173</v>
      </c>
      <c r="BM149" s="223" t="s">
        <v>457</v>
      </c>
    </row>
    <row r="150" spans="2:51" s="13" customFormat="1" ht="12">
      <c r="B150" s="224"/>
      <c r="C150" s="225"/>
      <c r="D150" s="226" t="s">
        <v>183</v>
      </c>
      <c r="E150" s="227" t="s">
        <v>1</v>
      </c>
      <c r="F150" s="228" t="s">
        <v>173</v>
      </c>
      <c r="G150" s="225"/>
      <c r="H150" s="229">
        <v>4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183</v>
      </c>
      <c r="AU150" s="235" t="s">
        <v>88</v>
      </c>
      <c r="AV150" s="13" t="s">
        <v>90</v>
      </c>
      <c r="AW150" s="13" t="s">
        <v>34</v>
      </c>
      <c r="AX150" s="13" t="s">
        <v>88</v>
      </c>
      <c r="AY150" s="235" t="s">
        <v>167</v>
      </c>
    </row>
    <row r="151" spans="1:65" s="2" customFormat="1" ht="24.2" customHeight="1">
      <c r="A151" s="35"/>
      <c r="B151" s="36"/>
      <c r="C151" s="211" t="s">
        <v>228</v>
      </c>
      <c r="D151" s="211" t="s">
        <v>169</v>
      </c>
      <c r="E151" s="212" t="s">
        <v>458</v>
      </c>
      <c r="F151" s="213" t="s">
        <v>459</v>
      </c>
      <c r="G151" s="214" t="s">
        <v>214</v>
      </c>
      <c r="H151" s="215">
        <v>10</v>
      </c>
      <c r="I151" s="216"/>
      <c r="J151" s="217">
        <f>ROUND(I151*H151,2)</f>
        <v>0</v>
      </c>
      <c r="K151" s="218"/>
      <c r="L151" s="38"/>
      <c r="M151" s="219" t="s">
        <v>1</v>
      </c>
      <c r="N151" s="220" t="s">
        <v>45</v>
      </c>
      <c r="O151" s="72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3" t="s">
        <v>173</v>
      </c>
      <c r="AT151" s="223" t="s">
        <v>169</v>
      </c>
      <c r="AU151" s="223" t="s">
        <v>88</v>
      </c>
      <c r="AY151" s="17" t="s">
        <v>167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88</v>
      </c>
      <c r="BK151" s="115">
        <f>ROUND(I151*H151,2)</f>
        <v>0</v>
      </c>
      <c r="BL151" s="17" t="s">
        <v>173</v>
      </c>
      <c r="BM151" s="223" t="s">
        <v>460</v>
      </c>
    </row>
    <row r="152" spans="2:51" s="13" customFormat="1" ht="12">
      <c r="B152" s="224"/>
      <c r="C152" s="225"/>
      <c r="D152" s="226" t="s">
        <v>183</v>
      </c>
      <c r="E152" s="227" t="s">
        <v>1</v>
      </c>
      <c r="F152" s="228" t="s">
        <v>216</v>
      </c>
      <c r="G152" s="225"/>
      <c r="H152" s="229">
        <v>10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183</v>
      </c>
      <c r="AU152" s="235" t="s">
        <v>88</v>
      </c>
      <c r="AV152" s="13" t="s">
        <v>90</v>
      </c>
      <c r="AW152" s="13" t="s">
        <v>34</v>
      </c>
      <c r="AX152" s="13" t="s">
        <v>88</v>
      </c>
      <c r="AY152" s="235" t="s">
        <v>167</v>
      </c>
    </row>
    <row r="153" spans="1:65" s="2" customFormat="1" ht="14.45" customHeight="1">
      <c r="A153" s="35"/>
      <c r="B153" s="36"/>
      <c r="C153" s="211" t="s">
        <v>234</v>
      </c>
      <c r="D153" s="211" t="s">
        <v>169</v>
      </c>
      <c r="E153" s="212" t="s">
        <v>461</v>
      </c>
      <c r="F153" s="213" t="s">
        <v>462</v>
      </c>
      <c r="G153" s="214" t="s">
        <v>214</v>
      </c>
      <c r="H153" s="215">
        <v>8</v>
      </c>
      <c r="I153" s="216"/>
      <c r="J153" s="217">
        <f>ROUND(I153*H153,2)</f>
        <v>0</v>
      </c>
      <c r="K153" s="218"/>
      <c r="L153" s="38"/>
      <c r="M153" s="219" t="s">
        <v>1</v>
      </c>
      <c r="N153" s="220" t="s">
        <v>45</v>
      </c>
      <c r="O153" s="72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3" t="s">
        <v>173</v>
      </c>
      <c r="AT153" s="223" t="s">
        <v>169</v>
      </c>
      <c r="AU153" s="223" t="s">
        <v>88</v>
      </c>
      <c r="AY153" s="17" t="s">
        <v>167</v>
      </c>
      <c r="BE153" s="115">
        <f>IF(N153="základní",J153,0)</f>
        <v>0</v>
      </c>
      <c r="BF153" s="115">
        <f>IF(N153="snížená",J153,0)</f>
        <v>0</v>
      </c>
      <c r="BG153" s="115">
        <f>IF(N153="zákl. přenesená",J153,0)</f>
        <v>0</v>
      </c>
      <c r="BH153" s="115">
        <f>IF(N153="sníž. přenesená",J153,0)</f>
        <v>0</v>
      </c>
      <c r="BI153" s="115">
        <f>IF(N153="nulová",J153,0)</f>
        <v>0</v>
      </c>
      <c r="BJ153" s="17" t="s">
        <v>88</v>
      </c>
      <c r="BK153" s="115">
        <f>ROUND(I153*H153,2)</f>
        <v>0</v>
      </c>
      <c r="BL153" s="17" t="s">
        <v>173</v>
      </c>
      <c r="BM153" s="223" t="s">
        <v>463</v>
      </c>
    </row>
    <row r="154" spans="2:51" s="13" customFormat="1" ht="12">
      <c r="B154" s="224"/>
      <c r="C154" s="225"/>
      <c r="D154" s="226" t="s">
        <v>183</v>
      </c>
      <c r="E154" s="227" t="s">
        <v>1</v>
      </c>
      <c r="F154" s="228" t="s">
        <v>204</v>
      </c>
      <c r="G154" s="225"/>
      <c r="H154" s="229">
        <v>8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183</v>
      </c>
      <c r="AU154" s="235" t="s">
        <v>88</v>
      </c>
      <c r="AV154" s="13" t="s">
        <v>90</v>
      </c>
      <c r="AW154" s="13" t="s">
        <v>34</v>
      </c>
      <c r="AX154" s="13" t="s">
        <v>88</v>
      </c>
      <c r="AY154" s="235" t="s">
        <v>167</v>
      </c>
    </row>
    <row r="155" spans="1:65" s="2" customFormat="1" ht="14.45" customHeight="1">
      <c r="A155" s="35"/>
      <c r="B155" s="36"/>
      <c r="C155" s="211" t="s">
        <v>8</v>
      </c>
      <c r="D155" s="211" t="s">
        <v>169</v>
      </c>
      <c r="E155" s="212" t="s">
        <v>464</v>
      </c>
      <c r="F155" s="213" t="s">
        <v>465</v>
      </c>
      <c r="G155" s="214" t="s">
        <v>214</v>
      </c>
      <c r="H155" s="215">
        <v>16</v>
      </c>
      <c r="I155" s="216"/>
      <c r="J155" s="217">
        <f>ROUND(I155*H155,2)</f>
        <v>0</v>
      </c>
      <c r="K155" s="218"/>
      <c r="L155" s="38"/>
      <c r="M155" s="219" t="s">
        <v>1</v>
      </c>
      <c r="N155" s="220" t="s">
        <v>45</v>
      </c>
      <c r="O155" s="72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173</v>
      </c>
      <c r="AT155" s="223" t="s">
        <v>169</v>
      </c>
      <c r="AU155" s="223" t="s">
        <v>88</v>
      </c>
      <c r="AY155" s="17" t="s">
        <v>167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88</v>
      </c>
      <c r="BK155" s="115">
        <f>ROUND(I155*H155,2)</f>
        <v>0</v>
      </c>
      <c r="BL155" s="17" t="s">
        <v>173</v>
      </c>
      <c r="BM155" s="223" t="s">
        <v>466</v>
      </c>
    </row>
    <row r="156" spans="2:51" s="13" customFormat="1" ht="12">
      <c r="B156" s="224"/>
      <c r="C156" s="225"/>
      <c r="D156" s="226" t="s">
        <v>183</v>
      </c>
      <c r="E156" s="227" t="s">
        <v>1</v>
      </c>
      <c r="F156" s="228" t="s">
        <v>196</v>
      </c>
      <c r="G156" s="225"/>
      <c r="H156" s="229">
        <v>16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183</v>
      </c>
      <c r="AU156" s="235" t="s">
        <v>88</v>
      </c>
      <c r="AV156" s="13" t="s">
        <v>90</v>
      </c>
      <c r="AW156" s="13" t="s">
        <v>34</v>
      </c>
      <c r="AX156" s="13" t="s">
        <v>88</v>
      </c>
      <c r="AY156" s="235" t="s">
        <v>167</v>
      </c>
    </row>
    <row r="157" spans="1:65" s="2" customFormat="1" ht="14.45" customHeight="1">
      <c r="A157" s="35"/>
      <c r="B157" s="36"/>
      <c r="C157" s="211" t="s">
        <v>196</v>
      </c>
      <c r="D157" s="211" t="s">
        <v>169</v>
      </c>
      <c r="E157" s="212" t="s">
        <v>467</v>
      </c>
      <c r="F157" s="213" t="s">
        <v>468</v>
      </c>
      <c r="G157" s="214" t="s">
        <v>214</v>
      </c>
      <c r="H157" s="215">
        <v>30</v>
      </c>
      <c r="I157" s="216"/>
      <c r="J157" s="217">
        <f>ROUND(I157*H157,2)</f>
        <v>0</v>
      </c>
      <c r="K157" s="218"/>
      <c r="L157" s="38"/>
      <c r="M157" s="219" t="s">
        <v>1</v>
      </c>
      <c r="N157" s="220" t="s">
        <v>45</v>
      </c>
      <c r="O157" s="72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173</v>
      </c>
      <c r="AT157" s="223" t="s">
        <v>169</v>
      </c>
      <c r="AU157" s="223" t="s">
        <v>88</v>
      </c>
      <c r="AY157" s="17" t="s">
        <v>167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88</v>
      </c>
      <c r="BK157" s="115">
        <f>ROUND(I157*H157,2)</f>
        <v>0</v>
      </c>
      <c r="BL157" s="17" t="s">
        <v>173</v>
      </c>
      <c r="BM157" s="223" t="s">
        <v>469</v>
      </c>
    </row>
    <row r="158" spans="2:51" s="13" customFormat="1" ht="12">
      <c r="B158" s="224"/>
      <c r="C158" s="225"/>
      <c r="D158" s="226" t="s">
        <v>183</v>
      </c>
      <c r="E158" s="227" t="s">
        <v>1</v>
      </c>
      <c r="F158" s="228" t="s">
        <v>323</v>
      </c>
      <c r="G158" s="225"/>
      <c r="H158" s="229">
        <v>30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183</v>
      </c>
      <c r="AU158" s="235" t="s">
        <v>88</v>
      </c>
      <c r="AV158" s="13" t="s">
        <v>90</v>
      </c>
      <c r="AW158" s="13" t="s">
        <v>34</v>
      </c>
      <c r="AX158" s="13" t="s">
        <v>88</v>
      </c>
      <c r="AY158" s="235" t="s">
        <v>167</v>
      </c>
    </row>
    <row r="159" spans="1:65" s="2" customFormat="1" ht="14.45" customHeight="1">
      <c r="A159" s="35"/>
      <c r="B159" s="36"/>
      <c r="C159" s="211" t="s">
        <v>250</v>
      </c>
      <c r="D159" s="211" t="s">
        <v>169</v>
      </c>
      <c r="E159" s="212" t="s">
        <v>470</v>
      </c>
      <c r="F159" s="213" t="s">
        <v>471</v>
      </c>
      <c r="G159" s="214" t="s">
        <v>214</v>
      </c>
      <c r="H159" s="215">
        <v>14</v>
      </c>
      <c r="I159" s="216"/>
      <c r="J159" s="217">
        <f>ROUND(I159*H159,2)</f>
        <v>0</v>
      </c>
      <c r="K159" s="218"/>
      <c r="L159" s="38"/>
      <c r="M159" s="219" t="s">
        <v>1</v>
      </c>
      <c r="N159" s="220" t="s">
        <v>45</v>
      </c>
      <c r="O159" s="72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3" t="s">
        <v>173</v>
      </c>
      <c r="AT159" s="223" t="s">
        <v>169</v>
      </c>
      <c r="AU159" s="223" t="s">
        <v>88</v>
      </c>
      <c r="AY159" s="17" t="s">
        <v>167</v>
      </c>
      <c r="BE159" s="115">
        <f>IF(N159="základní",J159,0)</f>
        <v>0</v>
      </c>
      <c r="BF159" s="115">
        <f>IF(N159="snížená",J159,0)</f>
        <v>0</v>
      </c>
      <c r="BG159" s="115">
        <f>IF(N159="zákl. přenesená",J159,0)</f>
        <v>0</v>
      </c>
      <c r="BH159" s="115">
        <f>IF(N159="sníž. přenesená",J159,0)</f>
        <v>0</v>
      </c>
      <c r="BI159" s="115">
        <f>IF(N159="nulová",J159,0)</f>
        <v>0</v>
      </c>
      <c r="BJ159" s="17" t="s">
        <v>88</v>
      </c>
      <c r="BK159" s="115">
        <f>ROUND(I159*H159,2)</f>
        <v>0</v>
      </c>
      <c r="BL159" s="17" t="s">
        <v>173</v>
      </c>
      <c r="BM159" s="223" t="s">
        <v>472</v>
      </c>
    </row>
    <row r="160" spans="2:51" s="13" customFormat="1" ht="12">
      <c r="B160" s="224"/>
      <c r="C160" s="225"/>
      <c r="D160" s="226" t="s">
        <v>183</v>
      </c>
      <c r="E160" s="227" t="s">
        <v>1</v>
      </c>
      <c r="F160" s="228" t="s">
        <v>234</v>
      </c>
      <c r="G160" s="225"/>
      <c r="H160" s="229">
        <v>14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183</v>
      </c>
      <c r="AU160" s="235" t="s">
        <v>88</v>
      </c>
      <c r="AV160" s="13" t="s">
        <v>90</v>
      </c>
      <c r="AW160" s="13" t="s">
        <v>34</v>
      </c>
      <c r="AX160" s="13" t="s">
        <v>88</v>
      </c>
      <c r="AY160" s="235" t="s">
        <v>167</v>
      </c>
    </row>
    <row r="161" spans="1:65" s="2" customFormat="1" ht="24.2" customHeight="1">
      <c r="A161" s="35"/>
      <c r="B161" s="36"/>
      <c r="C161" s="211" t="s">
        <v>258</v>
      </c>
      <c r="D161" s="211" t="s">
        <v>169</v>
      </c>
      <c r="E161" s="212" t="s">
        <v>473</v>
      </c>
      <c r="F161" s="213" t="s">
        <v>474</v>
      </c>
      <c r="G161" s="214" t="s">
        <v>475</v>
      </c>
      <c r="H161" s="215">
        <v>30</v>
      </c>
      <c r="I161" s="216"/>
      <c r="J161" s="217">
        <f>ROUND(I161*H161,2)</f>
        <v>0</v>
      </c>
      <c r="K161" s="218"/>
      <c r="L161" s="38"/>
      <c r="M161" s="219" t="s">
        <v>1</v>
      </c>
      <c r="N161" s="220" t="s">
        <v>45</v>
      </c>
      <c r="O161" s="72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3" t="s">
        <v>173</v>
      </c>
      <c r="AT161" s="223" t="s">
        <v>169</v>
      </c>
      <c r="AU161" s="223" t="s">
        <v>88</v>
      </c>
      <c r="AY161" s="17" t="s">
        <v>167</v>
      </c>
      <c r="BE161" s="115">
        <f>IF(N161="základní",J161,0)</f>
        <v>0</v>
      </c>
      <c r="BF161" s="115">
        <f>IF(N161="snížená",J161,0)</f>
        <v>0</v>
      </c>
      <c r="BG161" s="115">
        <f>IF(N161="zákl. přenesená",J161,0)</f>
        <v>0</v>
      </c>
      <c r="BH161" s="115">
        <f>IF(N161="sníž. přenesená",J161,0)</f>
        <v>0</v>
      </c>
      <c r="BI161" s="115">
        <f>IF(N161="nulová",J161,0)</f>
        <v>0</v>
      </c>
      <c r="BJ161" s="17" t="s">
        <v>88</v>
      </c>
      <c r="BK161" s="115">
        <f>ROUND(I161*H161,2)</f>
        <v>0</v>
      </c>
      <c r="BL161" s="17" t="s">
        <v>173</v>
      </c>
      <c r="BM161" s="223" t="s">
        <v>476</v>
      </c>
    </row>
    <row r="162" spans="2:51" s="13" customFormat="1" ht="12">
      <c r="B162" s="224"/>
      <c r="C162" s="225"/>
      <c r="D162" s="226" t="s">
        <v>183</v>
      </c>
      <c r="E162" s="227" t="s">
        <v>1</v>
      </c>
      <c r="F162" s="228" t="s">
        <v>323</v>
      </c>
      <c r="G162" s="225"/>
      <c r="H162" s="229">
        <v>30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183</v>
      </c>
      <c r="AU162" s="235" t="s">
        <v>88</v>
      </c>
      <c r="AV162" s="13" t="s">
        <v>90</v>
      </c>
      <c r="AW162" s="13" t="s">
        <v>34</v>
      </c>
      <c r="AX162" s="13" t="s">
        <v>88</v>
      </c>
      <c r="AY162" s="235" t="s">
        <v>167</v>
      </c>
    </row>
    <row r="163" spans="1:65" s="2" customFormat="1" ht="14.45" customHeight="1">
      <c r="A163" s="35"/>
      <c r="B163" s="36"/>
      <c r="C163" s="211" t="s">
        <v>263</v>
      </c>
      <c r="D163" s="211" t="s">
        <v>169</v>
      </c>
      <c r="E163" s="212" t="s">
        <v>477</v>
      </c>
      <c r="F163" s="213" t="s">
        <v>478</v>
      </c>
      <c r="G163" s="214" t="s">
        <v>214</v>
      </c>
      <c r="H163" s="215">
        <v>240</v>
      </c>
      <c r="I163" s="216"/>
      <c r="J163" s="217">
        <f>ROUND(I163*H163,2)</f>
        <v>0</v>
      </c>
      <c r="K163" s="218"/>
      <c r="L163" s="38"/>
      <c r="M163" s="219" t="s">
        <v>1</v>
      </c>
      <c r="N163" s="220" t="s">
        <v>45</v>
      </c>
      <c r="O163" s="72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3" t="s">
        <v>173</v>
      </c>
      <c r="AT163" s="223" t="s">
        <v>169</v>
      </c>
      <c r="AU163" s="223" t="s">
        <v>88</v>
      </c>
      <c r="AY163" s="17" t="s">
        <v>167</v>
      </c>
      <c r="BE163" s="115">
        <f>IF(N163="základní",J163,0)</f>
        <v>0</v>
      </c>
      <c r="BF163" s="115">
        <f>IF(N163="snížená",J163,0)</f>
        <v>0</v>
      </c>
      <c r="BG163" s="115">
        <f>IF(N163="zákl. přenesená",J163,0)</f>
        <v>0</v>
      </c>
      <c r="BH163" s="115">
        <f>IF(N163="sníž. přenesená",J163,0)</f>
        <v>0</v>
      </c>
      <c r="BI163" s="115">
        <f>IF(N163="nulová",J163,0)</f>
        <v>0</v>
      </c>
      <c r="BJ163" s="17" t="s">
        <v>88</v>
      </c>
      <c r="BK163" s="115">
        <f>ROUND(I163*H163,2)</f>
        <v>0</v>
      </c>
      <c r="BL163" s="17" t="s">
        <v>173</v>
      </c>
      <c r="BM163" s="223" t="s">
        <v>479</v>
      </c>
    </row>
    <row r="164" spans="2:51" s="13" customFormat="1" ht="12">
      <c r="B164" s="224"/>
      <c r="C164" s="225"/>
      <c r="D164" s="226" t="s">
        <v>183</v>
      </c>
      <c r="E164" s="227" t="s">
        <v>1</v>
      </c>
      <c r="F164" s="228" t="s">
        <v>432</v>
      </c>
      <c r="G164" s="225"/>
      <c r="H164" s="229">
        <v>240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183</v>
      </c>
      <c r="AU164" s="235" t="s">
        <v>88</v>
      </c>
      <c r="AV164" s="13" t="s">
        <v>90</v>
      </c>
      <c r="AW164" s="13" t="s">
        <v>34</v>
      </c>
      <c r="AX164" s="13" t="s">
        <v>88</v>
      </c>
      <c r="AY164" s="235" t="s">
        <v>167</v>
      </c>
    </row>
    <row r="165" spans="1:65" s="2" customFormat="1" ht="14.45" customHeight="1">
      <c r="A165" s="35"/>
      <c r="B165" s="36"/>
      <c r="C165" s="211" t="s">
        <v>267</v>
      </c>
      <c r="D165" s="211" t="s">
        <v>169</v>
      </c>
      <c r="E165" s="212" t="s">
        <v>480</v>
      </c>
      <c r="F165" s="213" t="s">
        <v>481</v>
      </c>
      <c r="G165" s="214" t="s">
        <v>475</v>
      </c>
      <c r="H165" s="215">
        <v>160</v>
      </c>
      <c r="I165" s="216"/>
      <c r="J165" s="217">
        <f>ROUND(I165*H165,2)</f>
        <v>0</v>
      </c>
      <c r="K165" s="218"/>
      <c r="L165" s="38"/>
      <c r="M165" s="219" t="s">
        <v>1</v>
      </c>
      <c r="N165" s="220" t="s">
        <v>45</v>
      </c>
      <c r="O165" s="72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3" t="s">
        <v>173</v>
      </c>
      <c r="AT165" s="223" t="s">
        <v>169</v>
      </c>
      <c r="AU165" s="223" t="s">
        <v>88</v>
      </c>
      <c r="AY165" s="17" t="s">
        <v>167</v>
      </c>
      <c r="BE165" s="115">
        <f>IF(N165="základní",J165,0)</f>
        <v>0</v>
      </c>
      <c r="BF165" s="115">
        <f>IF(N165="snížená",J165,0)</f>
        <v>0</v>
      </c>
      <c r="BG165" s="115">
        <f>IF(N165="zákl. přenesená",J165,0)</f>
        <v>0</v>
      </c>
      <c r="BH165" s="115">
        <f>IF(N165="sníž. přenesená",J165,0)</f>
        <v>0</v>
      </c>
      <c r="BI165" s="115">
        <f>IF(N165="nulová",J165,0)</f>
        <v>0</v>
      </c>
      <c r="BJ165" s="17" t="s">
        <v>88</v>
      </c>
      <c r="BK165" s="115">
        <f>ROUND(I165*H165,2)</f>
        <v>0</v>
      </c>
      <c r="BL165" s="17" t="s">
        <v>173</v>
      </c>
      <c r="BM165" s="223" t="s">
        <v>482</v>
      </c>
    </row>
    <row r="166" spans="2:51" s="14" customFormat="1" ht="12">
      <c r="B166" s="236"/>
      <c r="C166" s="237"/>
      <c r="D166" s="226" t="s">
        <v>183</v>
      </c>
      <c r="E166" s="238" t="s">
        <v>1</v>
      </c>
      <c r="F166" s="239" t="s">
        <v>483</v>
      </c>
      <c r="G166" s="237"/>
      <c r="H166" s="238" t="s">
        <v>1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183</v>
      </c>
      <c r="AU166" s="245" t="s">
        <v>88</v>
      </c>
      <c r="AV166" s="14" t="s">
        <v>88</v>
      </c>
      <c r="AW166" s="14" t="s">
        <v>34</v>
      </c>
      <c r="AX166" s="14" t="s">
        <v>80</v>
      </c>
      <c r="AY166" s="245" t="s">
        <v>167</v>
      </c>
    </row>
    <row r="167" spans="2:51" s="13" customFormat="1" ht="12">
      <c r="B167" s="224"/>
      <c r="C167" s="225"/>
      <c r="D167" s="226" t="s">
        <v>183</v>
      </c>
      <c r="E167" s="227" t="s">
        <v>1</v>
      </c>
      <c r="F167" s="228" t="s">
        <v>484</v>
      </c>
      <c r="G167" s="225"/>
      <c r="H167" s="229">
        <v>160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183</v>
      </c>
      <c r="AU167" s="235" t="s">
        <v>88</v>
      </c>
      <c r="AV167" s="13" t="s">
        <v>90</v>
      </c>
      <c r="AW167" s="13" t="s">
        <v>34</v>
      </c>
      <c r="AX167" s="13" t="s">
        <v>88</v>
      </c>
      <c r="AY167" s="235" t="s">
        <v>167</v>
      </c>
    </row>
    <row r="168" spans="1:65" s="2" customFormat="1" ht="14.45" customHeight="1">
      <c r="A168" s="35"/>
      <c r="B168" s="36"/>
      <c r="C168" s="211" t="s">
        <v>7</v>
      </c>
      <c r="D168" s="211" t="s">
        <v>169</v>
      </c>
      <c r="E168" s="212" t="s">
        <v>485</v>
      </c>
      <c r="F168" s="213" t="s">
        <v>486</v>
      </c>
      <c r="G168" s="214" t="s">
        <v>172</v>
      </c>
      <c r="H168" s="215">
        <v>1</v>
      </c>
      <c r="I168" s="216"/>
      <c r="J168" s="217">
        <f>ROUND(I168*H168,2)</f>
        <v>0</v>
      </c>
      <c r="K168" s="218"/>
      <c r="L168" s="38"/>
      <c r="M168" s="219" t="s">
        <v>1</v>
      </c>
      <c r="N168" s="220" t="s">
        <v>45</v>
      </c>
      <c r="O168" s="72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173</v>
      </c>
      <c r="AT168" s="223" t="s">
        <v>169</v>
      </c>
      <c r="AU168" s="223" t="s">
        <v>88</v>
      </c>
      <c r="AY168" s="17" t="s">
        <v>167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88</v>
      </c>
      <c r="BK168" s="115">
        <f>ROUND(I168*H168,2)</f>
        <v>0</v>
      </c>
      <c r="BL168" s="17" t="s">
        <v>173</v>
      </c>
      <c r="BM168" s="223" t="s">
        <v>487</v>
      </c>
    </row>
    <row r="169" spans="2:51" s="14" customFormat="1" ht="22.5">
      <c r="B169" s="236"/>
      <c r="C169" s="237"/>
      <c r="D169" s="226" t="s">
        <v>183</v>
      </c>
      <c r="E169" s="238" t="s">
        <v>1</v>
      </c>
      <c r="F169" s="239" t="s">
        <v>488</v>
      </c>
      <c r="G169" s="237"/>
      <c r="H169" s="238" t="s">
        <v>1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183</v>
      </c>
      <c r="AU169" s="245" t="s">
        <v>88</v>
      </c>
      <c r="AV169" s="14" t="s">
        <v>88</v>
      </c>
      <c r="AW169" s="14" t="s">
        <v>34</v>
      </c>
      <c r="AX169" s="14" t="s">
        <v>80</v>
      </c>
      <c r="AY169" s="245" t="s">
        <v>167</v>
      </c>
    </row>
    <row r="170" spans="2:51" s="14" customFormat="1" ht="12">
      <c r="B170" s="236"/>
      <c r="C170" s="237"/>
      <c r="D170" s="226" t="s">
        <v>183</v>
      </c>
      <c r="E170" s="238" t="s">
        <v>1</v>
      </c>
      <c r="F170" s="239" t="s">
        <v>489</v>
      </c>
      <c r="G170" s="237"/>
      <c r="H170" s="238" t="s">
        <v>1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183</v>
      </c>
      <c r="AU170" s="245" t="s">
        <v>88</v>
      </c>
      <c r="AV170" s="14" t="s">
        <v>88</v>
      </c>
      <c r="AW170" s="14" t="s">
        <v>34</v>
      </c>
      <c r="AX170" s="14" t="s">
        <v>80</v>
      </c>
      <c r="AY170" s="245" t="s">
        <v>167</v>
      </c>
    </row>
    <row r="171" spans="2:51" s="14" customFormat="1" ht="22.5">
      <c r="B171" s="236"/>
      <c r="C171" s="237"/>
      <c r="D171" s="226" t="s">
        <v>183</v>
      </c>
      <c r="E171" s="238" t="s">
        <v>1</v>
      </c>
      <c r="F171" s="239" t="s">
        <v>490</v>
      </c>
      <c r="G171" s="237"/>
      <c r="H171" s="238" t="s">
        <v>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183</v>
      </c>
      <c r="AU171" s="245" t="s">
        <v>88</v>
      </c>
      <c r="AV171" s="14" t="s">
        <v>88</v>
      </c>
      <c r="AW171" s="14" t="s">
        <v>34</v>
      </c>
      <c r="AX171" s="14" t="s">
        <v>80</v>
      </c>
      <c r="AY171" s="245" t="s">
        <v>167</v>
      </c>
    </row>
    <row r="172" spans="2:51" s="14" customFormat="1" ht="12">
      <c r="B172" s="236"/>
      <c r="C172" s="237"/>
      <c r="D172" s="226" t="s">
        <v>183</v>
      </c>
      <c r="E172" s="238" t="s">
        <v>1</v>
      </c>
      <c r="F172" s="239" t="s">
        <v>491</v>
      </c>
      <c r="G172" s="237"/>
      <c r="H172" s="238" t="s">
        <v>1</v>
      </c>
      <c r="I172" s="240"/>
      <c r="J172" s="237"/>
      <c r="K172" s="237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183</v>
      </c>
      <c r="AU172" s="245" t="s">
        <v>88</v>
      </c>
      <c r="AV172" s="14" t="s">
        <v>88</v>
      </c>
      <c r="AW172" s="14" t="s">
        <v>34</v>
      </c>
      <c r="AX172" s="14" t="s">
        <v>80</v>
      </c>
      <c r="AY172" s="245" t="s">
        <v>167</v>
      </c>
    </row>
    <row r="173" spans="2:51" s="14" customFormat="1" ht="22.5">
      <c r="B173" s="236"/>
      <c r="C173" s="237"/>
      <c r="D173" s="226" t="s">
        <v>183</v>
      </c>
      <c r="E173" s="238" t="s">
        <v>1</v>
      </c>
      <c r="F173" s="239" t="s">
        <v>492</v>
      </c>
      <c r="G173" s="237"/>
      <c r="H173" s="238" t="s">
        <v>1</v>
      </c>
      <c r="I173" s="240"/>
      <c r="J173" s="237"/>
      <c r="K173" s="237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183</v>
      </c>
      <c r="AU173" s="245" t="s">
        <v>88</v>
      </c>
      <c r="AV173" s="14" t="s">
        <v>88</v>
      </c>
      <c r="AW173" s="14" t="s">
        <v>34</v>
      </c>
      <c r="AX173" s="14" t="s">
        <v>80</v>
      </c>
      <c r="AY173" s="245" t="s">
        <v>167</v>
      </c>
    </row>
    <row r="174" spans="2:51" s="14" customFormat="1" ht="12">
      <c r="B174" s="236"/>
      <c r="C174" s="237"/>
      <c r="D174" s="226" t="s">
        <v>183</v>
      </c>
      <c r="E174" s="238" t="s">
        <v>1</v>
      </c>
      <c r="F174" s="239" t="s">
        <v>493</v>
      </c>
      <c r="G174" s="237"/>
      <c r="H174" s="238" t="s">
        <v>1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183</v>
      </c>
      <c r="AU174" s="245" t="s">
        <v>88</v>
      </c>
      <c r="AV174" s="14" t="s">
        <v>88</v>
      </c>
      <c r="AW174" s="14" t="s">
        <v>34</v>
      </c>
      <c r="AX174" s="14" t="s">
        <v>80</v>
      </c>
      <c r="AY174" s="245" t="s">
        <v>167</v>
      </c>
    </row>
    <row r="175" spans="2:51" s="14" customFormat="1" ht="12">
      <c r="B175" s="236"/>
      <c r="C175" s="237"/>
      <c r="D175" s="226" t="s">
        <v>183</v>
      </c>
      <c r="E175" s="238" t="s">
        <v>1</v>
      </c>
      <c r="F175" s="239" t="s">
        <v>494</v>
      </c>
      <c r="G175" s="237"/>
      <c r="H175" s="238" t="s">
        <v>1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183</v>
      </c>
      <c r="AU175" s="245" t="s">
        <v>88</v>
      </c>
      <c r="AV175" s="14" t="s">
        <v>88</v>
      </c>
      <c r="AW175" s="14" t="s">
        <v>34</v>
      </c>
      <c r="AX175" s="14" t="s">
        <v>80</v>
      </c>
      <c r="AY175" s="245" t="s">
        <v>167</v>
      </c>
    </row>
    <row r="176" spans="2:51" s="14" customFormat="1" ht="12">
      <c r="B176" s="236"/>
      <c r="C176" s="237"/>
      <c r="D176" s="226" t="s">
        <v>183</v>
      </c>
      <c r="E176" s="238" t="s">
        <v>1</v>
      </c>
      <c r="F176" s="239" t="s">
        <v>495</v>
      </c>
      <c r="G176" s="237"/>
      <c r="H176" s="238" t="s">
        <v>1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183</v>
      </c>
      <c r="AU176" s="245" t="s">
        <v>88</v>
      </c>
      <c r="AV176" s="14" t="s">
        <v>88</v>
      </c>
      <c r="AW176" s="14" t="s">
        <v>34</v>
      </c>
      <c r="AX176" s="14" t="s">
        <v>80</v>
      </c>
      <c r="AY176" s="245" t="s">
        <v>167</v>
      </c>
    </row>
    <row r="177" spans="2:51" s="14" customFormat="1" ht="12">
      <c r="B177" s="236"/>
      <c r="C177" s="237"/>
      <c r="D177" s="226" t="s">
        <v>183</v>
      </c>
      <c r="E177" s="238" t="s">
        <v>1</v>
      </c>
      <c r="F177" s="239" t="s">
        <v>496</v>
      </c>
      <c r="G177" s="237"/>
      <c r="H177" s="238" t="s">
        <v>1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183</v>
      </c>
      <c r="AU177" s="245" t="s">
        <v>88</v>
      </c>
      <c r="AV177" s="14" t="s">
        <v>88</v>
      </c>
      <c r="AW177" s="14" t="s">
        <v>34</v>
      </c>
      <c r="AX177" s="14" t="s">
        <v>80</v>
      </c>
      <c r="AY177" s="245" t="s">
        <v>167</v>
      </c>
    </row>
    <row r="178" spans="2:51" s="13" customFormat="1" ht="12">
      <c r="B178" s="224"/>
      <c r="C178" s="225"/>
      <c r="D178" s="226" t="s">
        <v>183</v>
      </c>
      <c r="E178" s="227" t="s">
        <v>1</v>
      </c>
      <c r="F178" s="228" t="s">
        <v>88</v>
      </c>
      <c r="G178" s="225"/>
      <c r="H178" s="229">
        <v>1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183</v>
      </c>
      <c r="AU178" s="235" t="s">
        <v>88</v>
      </c>
      <c r="AV178" s="13" t="s">
        <v>90</v>
      </c>
      <c r="AW178" s="13" t="s">
        <v>34</v>
      </c>
      <c r="AX178" s="13" t="s">
        <v>88</v>
      </c>
      <c r="AY178" s="235" t="s">
        <v>167</v>
      </c>
    </row>
    <row r="179" spans="1:65" s="2" customFormat="1" ht="24.2" customHeight="1">
      <c r="A179" s="35"/>
      <c r="B179" s="36"/>
      <c r="C179" s="211" t="s">
        <v>275</v>
      </c>
      <c r="D179" s="211" t="s">
        <v>169</v>
      </c>
      <c r="E179" s="212" t="s">
        <v>497</v>
      </c>
      <c r="F179" s="213" t="s">
        <v>498</v>
      </c>
      <c r="G179" s="214" t="s">
        <v>240</v>
      </c>
      <c r="H179" s="215">
        <v>350</v>
      </c>
      <c r="I179" s="216"/>
      <c r="J179" s="217">
        <f>ROUND(I179*H179,2)</f>
        <v>0</v>
      </c>
      <c r="K179" s="218"/>
      <c r="L179" s="38"/>
      <c r="M179" s="219" t="s">
        <v>1</v>
      </c>
      <c r="N179" s="220" t="s">
        <v>45</v>
      </c>
      <c r="O179" s="72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3" t="s">
        <v>173</v>
      </c>
      <c r="AT179" s="223" t="s">
        <v>169</v>
      </c>
      <c r="AU179" s="223" t="s">
        <v>88</v>
      </c>
      <c r="AY179" s="17" t="s">
        <v>167</v>
      </c>
      <c r="BE179" s="115">
        <f>IF(N179="základní",J179,0)</f>
        <v>0</v>
      </c>
      <c r="BF179" s="115">
        <f>IF(N179="snížená",J179,0)</f>
        <v>0</v>
      </c>
      <c r="BG179" s="115">
        <f>IF(N179="zákl. přenesená",J179,0)</f>
        <v>0</v>
      </c>
      <c r="BH179" s="115">
        <f>IF(N179="sníž. přenesená",J179,0)</f>
        <v>0</v>
      </c>
      <c r="BI179" s="115">
        <f>IF(N179="nulová",J179,0)</f>
        <v>0</v>
      </c>
      <c r="BJ179" s="17" t="s">
        <v>88</v>
      </c>
      <c r="BK179" s="115">
        <f>ROUND(I179*H179,2)</f>
        <v>0</v>
      </c>
      <c r="BL179" s="17" t="s">
        <v>173</v>
      </c>
      <c r="BM179" s="223" t="s">
        <v>499</v>
      </c>
    </row>
    <row r="180" spans="2:51" s="14" customFormat="1" ht="12">
      <c r="B180" s="236"/>
      <c r="C180" s="237"/>
      <c r="D180" s="226" t="s">
        <v>183</v>
      </c>
      <c r="E180" s="238" t="s">
        <v>1</v>
      </c>
      <c r="F180" s="239" t="s">
        <v>500</v>
      </c>
      <c r="G180" s="237"/>
      <c r="H180" s="238" t="s">
        <v>1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183</v>
      </c>
      <c r="AU180" s="245" t="s">
        <v>88</v>
      </c>
      <c r="AV180" s="14" t="s">
        <v>88</v>
      </c>
      <c r="AW180" s="14" t="s">
        <v>34</v>
      </c>
      <c r="AX180" s="14" t="s">
        <v>80</v>
      </c>
      <c r="AY180" s="245" t="s">
        <v>167</v>
      </c>
    </row>
    <row r="181" spans="2:51" s="14" customFormat="1" ht="12">
      <c r="B181" s="236"/>
      <c r="C181" s="237"/>
      <c r="D181" s="226" t="s">
        <v>183</v>
      </c>
      <c r="E181" s="238" t="s">
        <v>1</v>
      </c>
      <c r="F181" s="239" t="s">
        <v>501</v>
      </c>
      <c r="G181" s="237"/>
      <c r="H181" s="238" t="s">
        <v>1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183</v>
      </c>
      <c r="AU181" s="245" t="s">
        <v>88</v>
      </c>
      <c r="AV181" s="14" t="s">
        <v>88</v>
      </c>
      <c r="AW181" s="14" t="s">
        <v>34</v>
      </c>
      <c r="AX181" s="14" t="s">
        <v>80</v>
      </c>
      <c r="AY181" s="245" t="s">
        <v>167</v>
      </c>
    </row>
    <row r="182" spans="2:51" s="14" customFormat="1" ht="12">
      <c r="B182" s="236"/>
      <c r="C182" s="237"/>
      <c r="D182" s="226" t="s">
        <v>183</v>
      </c>
      <c r="E182" s="238" t="s">
        <v>1</v>
      </c>
      <c r="F182" s="239" t="s">
        <v>502</v>
      </c>
      <c r="G182" s="237"/>
      <c r="H182" s="238" t="s">
        <v>1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183</v>
      </c>
      <c r="AU182" s="245" t="s">
        <v>88</v>
      </c>
      <c r="AV182" s="14" t="s">
        <v>88</v>
      </c>
      <c r="AW182" s="14" t="s">
        <v>34</v>
      </c>
      <c r="AX182" s="14" t="s">
        <v>80</v>
      </c>
      <c r="AY182" s="245" t="s">
        <v>167</v>
      </c>
    </row>
    <row r="183" spans="2:51" s="13" customFormat="1" ht="12">
      <c r="B183" s="224"/>
      <c r="C183" s="225"/>
      <c r="D183" s="226" t="s">
        <v>183</v>
      </c>
      <c r="E183" s="227" t="s">
        <v>1</v>
      </c>
      <c r="F183" s="228" t="s">
        <v>503</v>
      </c>
      <c r="G183" s="225"/>
      <c r="H183" s="229">
        <v>350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183</v>
      </c>
      <c r="AU183" s="235" t="s">
        <v>88</v>
      </c>
      <c r="AV183" s="13" t="s">
        <v>90</v>
      </c>
      <c r="AW183" s="13" t="s">
        <v>34</v>
      </c>
      <c r="AX183" s="13" t="s">
        <v>88</v>
      </c>
      <c r="AY183" s="235" t="s">
        <v>167</v>
      </c>
    </row>
    <row r="184" spans="1:65" s="2" customFormat="1" ht="14.45" customHeight="1">
      <c r="A184" s="35"/>
      <c r="B184" s="36"/>
      <c r="C184" s="211" t="s">
        <v>281</v>
      </c>
      <c r="D184" s="211" t="s">
        <v>169</v>
      </c>
      <c r="E184" s="212" t="s">
        <v>504</v>
      </c>
      <c r="F184" s="213" t="s">
        <v>505</v>
      </c>
      <c r="G184" s="214" t="s">
        <v>177</v>
      </c>
      <c r="H184" s="215">
        <v>4</v>
      </c>
      <c r="I184" s="216"/>
      <c r="J184" s="217">
        <f>ROUND(I184*H184,2)</f>
        <v>0</v>
      </c>
      <c r="K184" s="218"/>
      <c r="L184" s="38"/>
      <c r="M184" s="219" t="s">
        <v>1</v>
      </c>
      <c r="N184" s="220" t="s">
        <v>45</v>
      </c>
      <c r="O184" s="72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3" t="s">
        <v>173</v>
      </c>
      <c r="AT184" s="223" t="s">
        <v>169</v>
      </c>
      <c r="AU184" s="223" t="s">
        <v>88</v>
      </c>
      <c r="AY184" s="17" t="s">
        <v>167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88</v>
      </c>
      <c r="BK184" s="115">
        <f>ROUND(I184*H184,2)</f>
        <v>0</v>
      </c>
      <c r="BL184" s="17" t="s">
        <v>173</v>
      </c>
      <c r="BM184" s="223" t="s">
        <v>506</v>
      </c>
    </row>
    <row r="185" spans="2:51" s="14" customFormat="1" ht="12">
      <c r="B185" s="236"/>
      <c r="C185" s="237"/>
      <c r="D185" s="226" t="s">
        <v>183</v>
      </c>
      <c r="E185" s="238" t="s">
        <v>1</v>
      </c>
      <c r="F185" s="239" t="s">
        <v>507</v>
      </c>
      <c r="G185" s="237"/>
      <c r="H185" s="238" t="s">
        <v>1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183</v>
      </c>
      <c r="AU185" s="245" t="s">
        <v>88</v>
      </c>
      <c r="AV185" s="14" t="s">
        <v>88</v>
      </c>
      <c r="AW185" s="14" t="s">
        <v>34</v>
      </c>
      <c r="AX185" s="14" t="s">
        <v>80</v>
      </c>
      <c r="AY185" s="245" t="s">
        <v>167</v>
      </c>
    </row>
    <row r="186" spans="2:51" s="14" customFormat="1" ht="12">
      <c r="B186" s="236"/>
      <c r="C186" s="237"/>
      <c r="D186" s="226" t="s">
        <v>183</v>
      </c>
      <c r="E186" s="238" t="s">
        <v>1</v>
      </c>
      <c r="F186" s="239" t="s">
        <v>508</v>
      </c>
      <c r="G186" s="237"/>
      <c r="H186" s="238" t="s">
        <v>1</v>
      </c>
      <c r="I186" s="240"/>
      <c r="J186" s="237"/>
      <c r="K186" s="237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183</v>
      </c>
      <c r="AU186" s="245" t="s">
        <v>88</v>
      </c>
      <c r="AV186" s="14" t="s">
        <v>88</v>
      </c>
      <c r="AW186" s="14" t="s">
        <v>34</v>
      </c>
      <c r="AX186" s="14" t="s">
        <v>80</v>
      </c>
      <c r="AY186" s="245" t="s">
        <v>167</v>
      </c>
    </row>
    <row r="187" spans="2:51" s="14" customFormat="1" ht="12">
      <c r="B187" s="236"/>
      <c r="C187" s="237"/>
      <c r="D187" s="226" t="s">
        <v>183</v>
      </c>
      <c r="E187" s="238" t="s">
        <v>1</v>
      </c>
      <c r="F187" s="239" t="s">
        <v>509</v>
      </c>
      <c r="G187" s="237"/>
      <c r="H187" s="238" t="s">
        <v>1</v>
      </c>
      <c r="I187" s="240"/>
      <c r="J187" s="237"/>
      <c r="K187" s="237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183</v>
      </c>
      <c r="AU187" s="245" t="s">
        <v>88</v>
      </c>
      <c r="AV187" s="14" t="s">
        <v>88</v>
      </c>
      <c r="AW187" s="14" t="s">
        <v>34</v>
      </c>
      <c r="AX187" s="14" t="s">
        <v>80</v>
      </c>
      <c r="AY187" s="245" t="s">
        <v>167</v>
      </c>
    </row>
    <row r="188" spans="2:51" s="13" customFormat="1" ht="12">
      <c r="B188" s="224"/>
      <c r="C188" s="225"/>
      <c r="D188" s="226" t="s">
        <v>183</v>
      </c>
      <c r="E188" s="227" t="s">
        <v>1</v>
      </c>
      <c r="F188" s="228" t="s">
        <v>173</v>
      </c>
      <c r="G188" s="225"/>
      <c r="H188" s="229">
        <v>4</v>
      </c>
      <c r="I188" s="230"/>
      <c r="J188" s="225"/>
      <c r="K188" s="225"/>
      <c r="L188" s="231"/>
      <c r="M188" s="268"/>
      <c r="N188" s="269"/>
      <c r="O188" s="269"/>
      <c r="P188" s="269"/>
      <c r="Q188" s="269"/>
      <c r="R188" s="269"/>
      <c r="S188" s="269"/>
      <c r="T188" s="270"/>
      <c r="AT188" s="235" t="s">
        <v>183</v>
      </c>
      <c r="AU188" s="235" t="s">
        <v>88</v>
      </c>
      <c r="AV188" s="13" t="s">
        <v>90</v>
      </c>
      <c r="AW188" s="13" t="s">
        <v>34</v>
      </c>
      <c r="AX188" s="13" t="s">
        <v>88</v>
      </c>
      <c r="AY188" s="235" t="s">
        <v>167</v>
      </c>
    </row>
    <row r="189" spans="1:31" s="2" customFormat="1" ht="6.95" customHeight="1">
      <c r="A189" s="35"/>
      <c r="B189" s="55"/>
      <c r="C189" s="56"/>
      <c r="D189" s="56"/>
      <c r="E189" s="56"/>
      <c r="F189" s="56"/>
      <c r="G189" s="56"/>
      <c r="H189" s="56"/>
      <c r="I189" s="56"/>
      <c r="J189" s="56"/>
      <c r="K189" s="56"/>
      <c r="L189" s="38"/>
      <c r="M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</row>
  </sheetData>
  <sheetProtection password="CC35" sheet="1" objects="1" scenarios="1" formatColumns="0" formatRows="0" autoFilter="0"/>
  <autoFilter ref="C126:K188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9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96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510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J101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ROUND((SUM(BE101:BE108)+SUM(BE128:BE131)),2)</f>
        <v>0</v>
      </c>
      <c r="G35" s="35"/>
      <c r="H35" s="35"/>
      <c r="I35" s="141">
        <v>0.21</v>
      </c>
      <c r="J35" s="140">
        <f>ROUND(((SUM(BE101:BE108)+SUM(BE128:BE131))*I35),2)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ROUND((SUM(BF101:BF108)+SUM(BF128:BF131)),2)</f>
        <v>0</v>
      </c>
      <c r="G36" s="35"/>
      <c r="H36" s="35"/>
      <c r="I36" s="141">
        <v>0.15</v>
      </c>
      <c r="J36" s="140">
        <f>ROUND(((SUM(BF101:BF108)+SUM(BF128:BF131))*I36),2)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ROUND((SUM(BG101:BG108)+SUM(BG128:BG131)),2)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ROUND((SUM(BH101:BH108)+SUM(BH128:BH131)),2)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ROUND((SUM(BI101:BI108)+SUM(BI128:BI131)),2)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3/2019/Pr - Provedení dokumentace skutečného stavu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2:12" s="9" customFormat="1" ht="24.95" customHeight="1">
      <c r="B97" s="163"/>
      <c r="C97" s="164"/>
      <c r="D97" s="165" t="s">
        <v>511</v>
      </c>
      <c r="E97" s="166"/>
      <c r="F97" s="166"/>
      <c r="G97" s="166"/>
      <c r="H97" s="166"/>
      <c r="I97" s="166"/>
      <c r="J97" s="167">
        <f>J129</f>
        <v>0</v>
      </c>
      <c r="K97" s="164"/>
      <c r="L97" s="168"/>
    </row>
    <row r="98" spans="2:12" s="10" customFormat="1" ht="19.9" customHeight="1">
      <c r="B98" s="169"/>
      <c r="C98" s="170"/>
      <c r="D98" s="171" t="s">
        <v>512</v>
      </c>
      <c r="E98" s="172"/>
      <c r="F98" s="172"/>
      <c r="G98" s="172"/>
      <c r="H98" s="172"/>
      <c r="I98" s="172"/>
      <c r="J98" s="173">
        <f>J130</f>
        <v>0</v>
      </c>
      <c r="K98" s="170"/>
      <c r="L98" s="174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29.25" customHeight="1">
      <c r="A101" s="35"/>
      <c r="B101" s="36"/>
      <c r="C101" s="162" t="s">
        <v>143</v>
      </c>
      <c r="D101" s="37"/>
      <c r="E101" s="37"/>
      <c r="F101" s="37"/>
      <c r="G101" s="37"/>
      <c r="H101" s="37"/>
      <c r="I101" s="37"/>
      <c r="J101" s="175">
        <f>ROUND(J102+J103+J104+J105+J106+J107,2)</f>
        <v>0</v>
      </c>
      <c r="K101" s="37"/>
      <c r="L101" s="52"/>
      <c r="N101" s="176" t="s">
        <v>44</v>
      </c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18" customHeight="1">
      <c r="A102" s="35"/>
      <c r="B102" s="36"/>
      <c r="C102" s="37"/>
      <c r="D102" s="312" t="s">
        <v>144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145</v>
      </c>
      <c r="AZ102" s="178"/>
      <c r="BA102" s="178"/>
      <c r="BB102" s="178"/>
      <c r="BC102" s="178"/>
      <c r="BD102" s="178"/>
      <c r="BE102" s="182">
        <f aca="true" t="shared" si="0" ref="BE102:BE107">IF(N102="základní",J102,0)</f>
        <v>0</v>
      </c>
      <c r="BF102" s="182">
        <f aca="true" t="shared" si="1" ref="BF102:BF107">IF(N102="snížená",J102,0)</f>
        <v>0</v>
      </c>
      <c r="BG102" s="182">
        <f aca="true" t="shared" si="2" ref="BG102:BG107">IF(N102="zákl. přenesená",J102,0)</f>
        <v>0</v>
      </c>
      <c r="BH102" s="182">
        <f aca="true" t="shared" si="3" ref="BH102:BH107">IF(N102="sníž. přenesená",J102,0)</f>
        <v>0</v>
      </c>
      <c r="BI102" s="182">
        <f aca="true" t="shared" si="4" ref="BI102:BI107">IF(N102="nulová",J102,0)</f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146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145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147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145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12" t="s">
        <v>148</v>
      </c>
      <c r="E105" s="313"/>
      <c r="F105" s="313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145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312" t="s">
        <v>149</v>
      </c>
      <c r="E106" s="313"/>
      <c r="F106" s="313"/>
      <c r="G106" s="37"/>
      <c r="H106" s="37"/>
      <c r="I106" s="37"/>
      <c r="J106" s="111"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145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65" s="2" customFormat="1" ht="18" customHeight="1">
      <c r="A107" s="35"/>
      <c r="B107" s="36"/>
      <c r="C107" s="37"/>
      <c r="D107" s="110" t="s">
        <v>150</v>
      </c>
      <c r="E107" s="37"/>
      <c r="F107" s="37"/>
      <c r="G107" s="37"/>
      <c r="H107" s="37"/>
      <c r="I107" s="37"/>
      <c r="J107" s="111">
        <f>ROUND(J30*T107,2)</f>
        <v>0</v>
      </c>
      <c r="K107" s="37"/>
      <c r="L107" s="177"/>
      <c r="M107" s="178"/>
      <c r="N107" s="179" t="s">
        <v>45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151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88</v>
      </c>
      <c r="BK107" s="178"/>
      <c r="BL107" s="178"/>
      <c r="BM107" s="178"/>
    </row>
    <row r="108" spans="1:31" s="2" customFormat="1" ht="12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9.25" customHeight="1">
      <c r="A109" s="35"/>
      <c r="B109" s="36"/>
      <c r="C109" s="119" t="s">
        <v>108</v>
      </c>
      <c r="D109" s="120"/>
      <c r="E109" s="120"/>
      <c r="F109" s="120"/>
      <c r="G109" s="120"/>
      <c r="H109" s="120"/>
      <c r="I109" s="120"/>
      <c r="J109" s="121">
        <f>ROUND(J96+J101,2)</f>
        <v>0</v>
      </c>
      <c r="K109" s="12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3" t="s">
        <v>152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37" t="str">
        <f>E7</f>
        <v>Dílčí energetická renovace objektu MŠ Generála Janouška</v>
      </c>
      <c r="F118" s="338"/>
      <c r="G118" s="338"/>
      <c r="H118" s="338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117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6" t="str">
        <f>E9</f>
        <v>3/2019/Pr - Provedení dokumentace skutečného stavu</v>
      </c>
      <c r="F120" s="339"/>
      <c r="G120" s="339"/>
      <c r="H120" s="339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7" t="str">
        <f>F12</f>
        <v>Generála Janouška ,Praha 14</v>
      </c>
      <c r="G122" s="37"/>
      <c r="H122" s="37"/>
      <c r="I122" s="29" t="s">
        <v>22</v>
      </c>
      <c r="J122" s="67" t="str">
        <f>IF(J12="","",J12)</f>
        <v>8. 5. 2021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24</v>
      </c>
      <c r="D124" s="37"/>
      <c r="E124" s="37"/>
      <c r="F124" s="27" t="str">
        <f>E15</f>
        <v>Úřad městské části Praha 14</v>
      </c>
      <c r="G124" s="37"/>
      <c r="H124" s="37"/>
      <c r="I124" s="29" t="s">
        <v>31</v>
      </c>
      <c r="J124" s="32" t="str">
        <f>E21</f>
        <v>a3atelier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29" t="s">
        <v>29</v>
      </c>
      <c r="D125" s="37"/>
      <c r="E125" s="37"/>
      <c r="F125" s="27" t="str">
        <f>IF(E18="","",E18)</f>
        <v>Vyplň údaj</v>
      </c>
      <c r="G125" s="37"/>
      <c r="H125" s="37"/>
      <c r="I125" s="29" t="s">
        <v>35</v>
      </c>
      <c r="J125" s="32" t="str">
        <f>E24</f>
        <v>Ing.Myšík Petr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3"/>
      <c r="B127" s="184"/>
      <c r="C127" s="185" t="s">
        <v>153</v>
      </c>
      <c r="D127" s="186" t="s">
        <v>65</v>
      </c>
      <c r="E127" s="186" t="s">
        <v>61</v>
      </c>
      <c r="F127" s="186" t="s">
        <v>62</v>
      </c>
      <c r="G127" s="186" t="s">
        <v>154</v>
      </c>
      <c r="H127" s="186" t="s">
        <v>155</v>
      </c>
      <c r="I127" s="186" t="s">
        <v>156</v>
      </c>
      <c r="J127" s="187" t="s">
        <v>122</v>
      </c>
      <c r="K127" s="188" t="s">
        <v>157</v>
      </c>
      <c r="L127" s="189"/>
      <c r="M127" s="76" t="s">
        <v>1</v>
      </c>
      <c r="N127" s="77" t="s">
        <v>44</v>
      </c>
      <c r="O127" s="77" t="s">
        <v>158</v>
      </c>
      <c r="P127" s="77" t="s">
        <v>159</v>
      </c>
      <c r="Q127" s="77" t="s">
        <v>160</v>
      </c>
      <c r="R127" s="77" t="s">
        <v>161</v>
      </c>
      <c r="S127" s="77" t="s">
        <v>162</v>
      </c>
      <c r="T127" s="78" t="s">
        <v>163</v>
      </c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63" s="2" customFormat="1" ht="22.9" customHeight="1">
      <c r="A128" s="35"/>
      <c r="B128" s="36"/>
      <c r="C128" s="83" t="s">
        <v>164</v>
      </c>
      <c r="D128" s="37"/>
      <c r="E128" s="37"/>
      <c r="F128" s="37"/>
      <c r="G128" s="37"/>
      <c r="H128" s="37"/>
      <c r="I128" s="37"/>
      <c r="J128" s="190">
        <f>BK128</f>
        <v>0</v>
      </c>
      <c r="K128" s="37"/>
      <c r="L128" s="38"/>
      <c r="M128" s="79"/>
      <c r="N128" s="191"/>
      <c r="O128" s="80"/>
      <c r="P128" s="192">
        <f>P129</f>
        <v>0</v>
      </c>
      <c r="Q128" s="80"/>
      <c r="R128" s="192">
        <f>R129</f>
        <v>0</v>
      </c>
      <c r="S128" s="80"/>
      <c r="T128" s="193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79</v>
      </c>
      <c r="AU128" s="17" t="s">
        <v>124</v>
      </c>
      <c r="BK128" s="194">
        <f>BK129</f>
        <v>0</v>
      </c>
    </row>
    <row r="129" spans="2:63" s="12" customFormat="1" ht="25.9" customHeight="1">
      <c r="B129" s="195"/>
      <c r="C129" s="196"/>
      <c r="D129" s="197" t="s">
        <v>79</v>
      </c>
      <c r="E129" s="198" t="s">
        <v>145</v>
      </c>
      <c r="F129" s="198" t="s">
        <v>513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</f>
        <v>0</v>
      </c>
      <c r="Q129" s="203"/>
      <c r="R129" s="204">
        <f>R130</f>
        <v>0</v>
      </c>
      <c r="S129" s="203"/>
      <c r="T129" s="205">
        <f>T130</f>
        <v>0</v>
      </c>
      <c r="AR129" s="206" t="s">
        <v>192</v>
      </c>
      <c r="AT129" s="207" t="s">
        <v>79</v>
      </c>
      <c r="AU129" s="207" t="s">
        <v>80</v>
      </c>
      <c r="AY129" s="206" t="s">
        <v>167</v>
      </c>
      <c r="BK129" s="208">
        <f>BK130</f>
        <v>0</v>
      </c>
    </row>
    <row r="130" spans="2:63" s="12" customFormat="1" ht="22.9" customHeight="1">
      <c r="B130" s="195"/>
      <c r="C130" s="196"/>
      <c r="D130" s="197" t="s">
        <v>79</v>
      </c>
      <c r="E130" s="209" t="s">
        <v>514</v>
      </c>
      <c r="F130" s="209" t="s">
        <v>515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P131</f>
        <v>0</v>
      </c>
      <c r="Q130" s="203"/>
      <c r="R130" s="204">
        <f>R131</f>
        <v>0</v>
      </c>
      <c r="S130" s="203"/>
      <c r="T130" s="205">
        <f>T131</f>
        <v>0</v>
      </c>
      <c r="AR130" s="206" t="s">
        <v>192</v>
      </c>
      <c r="AT130" s="207" t="s">
        <v>79</v>
      </c>
      <c r="AU130" s="207" t="s">
        <v>88</v>
      </c>
      <c r="AY130" s="206" t="s">
        <v>167</v>
      </c>
      <c r="BK130" s="208">
        <f>BK131</f>
        <v>0</v>
      </c>
    </row>
    <row r="131" spans="1:65" s="2" customFormat="1" ht="14.45" customHeight="1">
      <c r="A131" s="35"/>
      <c r="B131" s="36"/>
      <c r="C131" s="211" t="s">
        <v>88</v>
      </c>
      <c r="D131" s="211" t="s">
        <v>169</v>
      </c>
      <c r="E131" s="212" t="s">
        <v>516</v>
      </c>
      <c r="F131" s="213" t="s">
        <v>517</v>
      </c>
      <c r="G131" s="214" t="s">
        <v>518</v>
      </c>
      <c r="H131" s="215">
        <v>1</v>
      </c>
      <c r="I131" s="216"/>
      <c r="J131" s="217">
        <f>ROUND(I131*H131,2)</f>
        <v>0</v>
      </c>
      <c r="K131" s="218"/>
      <c r="L131" s="38"/>
      <c r="M131" s="271" t="s">
        <v>1</v>
      </c>
      <c r="N131" s="272" t="s">
        <v>45</v>
      </c>
      <c r="O131" s="273"/>
      <c r="P131" s="274">
        <f>O131*H131</f>
        <v>0</v>
      </c>
      <c r="Q131" s="274">
        <v>0</v>
      </c>
      <c r="R131" s="274">
        <f>Q131*H131</f>
        <v>0</v>
      </c>
      <c r="S131" s="274">
        <v>0</v>
      </c>
      <c r="T131" s="27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519</v>
      </c>
      <c r="AT131" s="223" t="s">
        <v>169</v>
      </c>
      <c r="AU131" s="223" t="s">
        <v>90</v>
      </c>
      <c r="AY131" s="17" t="s">
        <v>167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88</v>
      </c>
      <c r="BK131" s="115">
        <f>ROUND(I131*H131,2)</f>
        <v>0</v>
      </c>
      <c r="BL131" s="17" t="s">
        <v>519</v>
      </c>
      <c r="BM131" s="223" t="s">
        <v>520</v>
      </c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38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password="CC35" sheet="1" objects="1" scenarios="1" formatColumns="0" formatRows="0" autoFilter="0"/>
  <autoFilter ref="C127:K131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99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116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40" t="str">
        <f>'Rekapitulace stavby'!K6</f>
        <v>Dílčí energetická renovace objektu MŠ Generála Janouška</v>
      </c>
      <c r="F7" s="341"/>
      <c r="G7" s="341"/>
      <c r="H7" s="341"/>
      <c r="L7" s="20"/>
    </row>
    <row r="8" spans="1:31" s="2" customFormat="1" ht="12" customHeight="1">
      <c r="A8" s="35"/>
      <c r="B8" s="38"/>
      <c r="C8" s="35"/>
      <c r="D8" s="127" t="s">
        <v>117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42" t="s">
        <v>521</v>
      </c>
      <c r="F9" s="343"/>
      <c r="G9" s="343"/>
      <c r="H9" s="34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44" t="str">
        <f>'Rekapitulace stavby'!E14</f>
        <v>Vyplň údaj</v>
      </c>
      <c r="F18" s="345"/>
      <c r="G18" s="345"/>
      <c r="H18" s="345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6" t="s">
        <v>1</v>
      </c>
      <c r="F27" s="346"/>
      <c r="G27" s="346"/>
      <c r="H27" s="34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119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J99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ROUND((SUM(BE99:BE106)+SUM(BE126:BE127)),2)</f>
        <v>0</v>
      </c>
      <c r="G35" s="35"/>
      <c r="H35" s="35"/>
      <c r="I35" s="141">
        <v>0.21</v>
      </c>
      <c r="J35" s="140">
        <f>ROUND(((SUM(BE99:BE106)+SUM(BE126:BE127))*I35),2)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ROUND((SUM(BF99:BF106)+SUM(BF126:BF127)),2)</f>
        <v>0</v>
      </c>
      <c r="G36" s="35"/>
      <c r="H36" s="35"/>
      <c r="I36" s="141">
        <v>0.15</v>
      </c>
      <c r="J36" s="140">
        <f>ROUND(((SUM(BF99:BF106)+SUM(BF126:BF127))*I36),2)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ROUND((SUM(BG99:BG106)+SUM(BG126:BG127)),2)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ROUND((SUM(BH99:BH106)+SUM(BH126:BH127)),2)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ROUND((SUM(BI99:BI106)+SUM(BI126:BI127)),2)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7" t="str">
        <f>E7</f>
        <v>Dílčí energetická renovace objektu MŠ Generála Janouška</v>
      </c>
      <c r="F85" s="338"/>
      <c r="G85" s="338"/>
      <c r="H85" s="338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6" t="str">
        <f>E9</f>
        <v>3/2019/N - Vzduchotechnika -neuznatelné položky</v>
      </c>
      <c r="F87" s="339"/>
      <c r="G87" s="339"/>
      <c r="H87" s="33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Generála Janouška 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Úřad městské části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121</v>
      </c>
      <c r="D94" s="120"/>
      <c r="E94" s="120"/>
      <c r="F94" s="120"/>
      <c r="G94" s="120"/>
      <c r="H94" s="120"/>
      <c r="I94" s="120"/>
      <c r="J94" s="161" t="s">
        <v>122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123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124</v>
      </c>
    </row>
    <row r="97" spans="1:31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29.25" customHeight="1">
      <c r="A99" s="35"/>
      <c r="B99" s="36"/>
      <c r="C99" s="162" t="s">
        <v>143</v>
      </c>
      <c r="D99" s="37"/>
      <c r="E99" s="37"/>
      <c r="F99" s="37"/>
      <c r="G99" s="37"/>
      <c r="H99" s="37"/>
      <c r="I99" s="37"/>
      <c r="J99" s="175">
        <f>ROUND(J100+J101+J102+J103+J104+J105,2)</f>
        <v>0</v>
      </c>
      <c r="K99" s="37"/>
      <c r="L99" s="52"/>
      <c r="N99" s="176" t="s">
        <v>44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18" customHeight="1">
      <c r="A100" s="35"/>
      <c r="B100" s="36"/>
      <c r="C100" s="37"/>
      <c r="D100" s="312" t="s">
        <v>144</v>
      </c>
      <c r="E100" s="313"/>
      <c r="F100" s="313"/>
      <c r="G100" s="37"/>
      <c r="H100" s="37"/>
      <c r="I100" s="37"/>
      <c r="J100" s="111">
        <v>0</v>
      </c>
      <c r="K100" s="37"/>
      <c r="L100" s="177"/>
      <c r="M100" s="178"/>
      <c r="N100" s="179" t="s">
        <v>45</v>
      </c>
      <c r="O100" s="178"/>
      <c r="P100" s="178"/>
      <c r="Q100" s="178"/>
      <c r="R100" s="178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81" t="s">
        <v>145</v>
      </c>
      <c r="AZ100" s="178"/>
      <c r="BA100" s="178"/>
      <c r="BB100" s="178"/>
      <c r="BC100" s="178"/>
      <c r="BD100" s="178"/>
      <c r="BE100" s="182">
        <f aca="true" t="shared" si="0" ref="BE100:BE105">IF(N100="základní",J100,0)</f>
        <v>0</v>
      </c>
      <c r="BF100" s="182">
        <f aca="true" t="shared" si="1" ref="BF100:BF105">IF(N100="snížená",J100,0)</f>
        <v>0</v>
      </c>
      <c r="BG100" s="182">
        <f aca="true" t="shared" si="2" ref="BG100:BG105">IF(N100="zákl. přenesená",J100,0)</f>
        <v>0</v>
      </c>
      <c r="BH100" s="182">
        <f aca="true" t="shared" si="3" ref="BH100:BH105">IF(N100="sníž. přenesená",J100,0)</f>
        <v>0</v>
      </c>
      <c r="BI100" s="182">
        <f aca="true" t="shared" si="4" ref="BI100:BI105">IF(N100="nulová",J100,0)</f>
        <v>0</v>
      </c>
      <c r="BJ100" s="181" t="s">
        <v>88</v>
      </c>
      <c r="BK100" s="178"/>
      <c r="BL100" s="178"/>
      <c r="BM100" s="178"/>
    </row>
    <row r="101" spans="1:65" s="2" customFormat="1" ht="18" customHeight="1">
      <c r="A101" s="35"/>
      <c r="B101" s="36"/>
      <c r="C101" s="37"/>
      <c r="D101" s="312" t="s">
        <v>146</v>
      </c>
      <c r="E101" s="313"/>
      <c r="F101" s="313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145</v>
      </c>
      <c r="AZ101" s="178"/>
      <c r="BA101" s="178"/>
      <c r="BB101" s="178"/>
      <c r="BC101" s="178"/>
      <c r="BD101" s="178"/>
      <c r="BE101" s="182">
        <f t="shared" si="0"/>
        <v>0</v>
      </c>
      <c r="BF101" s="182">
        <f t="shared" si="1"/>
        <v>0</v>
      </c>
      <c r="BG101" s="182">
        <f t="shared" si="2"/>
        <v>0</v>
      </c>
      <c r="BH101" s="182">
        <f t="shared" si="3"/>
        <v>0</v>
      </c>
      <c r="BI101" s="182">
        <f t="shared" si="4"/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12" t="s">
        <v>147</v>
      </c>
      <c r="E102" s="313"/>
      <c r="F102" s="313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145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12" t="s">
        <v>148</v>
      </c>
      <c r="E103" s="313"/>
      <c r="F103" s="313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145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12" t="s">
        <v>149</v>
      </c>
      <c r="E104" s="313"/>
      <c r="F104" s="313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145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110" t="s">
        <v>150</v>
      </c>
      <c r="E105" s="37"/>
      <c r="F105" s="37"/>
      <c r="G105" s="37"/>
      <c r="H105" s="37"/>
      <c r="I105" s="37"/>
      <c r="J105" s="111">
        <f>ROUND(J30*T105,2)</f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151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31" s="2" customFormat="1" ht="12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9.25" customHeight="1">
      <c r="A107" s="35"/>
      <c r="B107" s="36"/>
      <c r="C107" s="119" t="s">
        <v>108</v>
      </c>
      <c r="D107" s="120"/>
      <c r="E107" s="120"/>
      <c r="F107" s="120"/>
      <c r="G107" s="120"/>
      <c r="H107" s="120"/>
      <c r="I107" s="120"/>
      <c r="J107" s="121">
        <f>ROUND(J96+J99,2)</f>
        <v>0</v>
      </c>
      <c r="K107" s="12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3" t="s">
        <v>152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37" t="str">
        <f>E7</f>
        <v>Dílčí energetická renovace objektu MŠ Generála Janouška</v>
      </c>
      <c r="F116" s="338"/>
      <c r="G116" s="338"/>
      <c r="H116" s="338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117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6" t="str">
        <f>E9</f>
        <v>3/2019/N - Vzduchotechnika -neuznatelné položky</v>
      </c>
      <c r="F118" s="339"/>
      <c r="G118" s="339"/>
      <c r="H118" s="33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7" t="str">
        <f>F12</f>
        <v>Generála Janouška ,Praha 14</v>
      </c>
      <c r="G120" s="37"/>
      <c r="H120" s="37"/>
      <c r="I120" s="29" t="s">
        <v>22</v>
      </c>
      <c r="J120" s="67" t="str">
        <f>IF(J12="","",J12)</f>
        <v>8. 5. 2021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29" t="s">
        <v>24</v>
      </c>
      <c r="D122" s="37"/>
      <c r="E122" s="37"/>
      <c r="F122" s="27" t="str">
        <f>E15</f>
        <v>Úřad městské části Praha 14</v>
      </c>
      <c r="G122" s="37"/>
      <c r="H122" s="37"/>
      <c r="I122" s="29" t="s">
        <v>31</v>
      </c>
      <c r="J122" s="32" t="str">
        <f>E21</f>
        <v>a3atelier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29</v>
      </c>
      <c r="D123" s="37"/>
      <c r="E123" s="37"/>
      <c r="F123" s="27" t="str">
        <f>IF(E18="","",E18)</f>
        <v>Vyplň údaj</v>
      </c>
      <c r="G123" s="37"/>
      <c r="H123" s="37"/>
      <c r="I123" s="29" t="s">
        <v>35</v>
      </c>
      <c r="J123" s="32" t="str">
        <f>E24</f>
        <v>Ing.Myšík Petr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3"/>
      <c r="B125" s="184"/>
      <c r="C125" s="185" t="s">
        <v>153</v>
      </c>
      <c r="D125" s="186" t="s">
        <v>65</v>
      </c>
      <c r="E125" s="186" t="s">
        <v>61</v>
      </c>
      <c r="F125" s="186" t="s">
        <v>62</v>
      </c>
      <c r="G125" s="186" t="s">
        <v>154</v>
      </c>
      <c r="H125" s="186" t="s">
        <v>155</v>
      </c>
      <c r="I125" s="186" t="s">
        <v>156</v>
      </c>
      <c r="J125" s="187" t="s">
        <v>122</v>
      </c>
      <c r="K125" s="188" t="s">
        <v>157</v>
      </c>
      <c r="L125" s="189"/>
      <c r="M125" s="76" t="s">
        <v>1</v>
      </c>
      <c r="N125" s="77" t="s">
        <v>44</v>
      </c>
      <c r="O125" s="77" t="s">
        <v>158</v>
      </c>
      <c r="P125" s="77" t="s">
        <v>159</v>
      </c>
      <c r="Q125" s="77" t="s">
        <v>160</v>
      </c>
      <c r="R125" s="77" t="s">
        <v>161</v>
      </c>
      <c r="S125" s="77" t="s">
        <v>162</v>
      </c>
      <c r="T125" s="78" t="s">
        <v>163</v>
      </c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</row>
    <row r="126" spans="1:63" s="2" customFormat="1" ht="22.9" customHeight="1">
      <c r="A126" s="35"/>
      <c r="B126" s="36"/>
      <c r="C126" s="83" t="s">
        <v>164</v>
      </c>
      <c r="D126" s="37"/>
      <c r="E126" s="37"/>
      <c r="F126" s="37"/>
      <c r="G126" s="37"/>
      <c r="H126" s="37"/>
      <c r="I126" s="37"/>
      <c r="J126" s="190">
        <f>BK126</f>
        <v>0</v>
      </c>
      <c r="K126" s="37"/>
      <c r="L126" s="38"/>
      <c r="M126" s="79"/>
      <c r="N126" s="191"/>
      <c r="O126" s="80"/>
      <c r="P126" s="192">
        <f>P127</f>
        <v>0</v>
      </c>
      <c r="Q126" s="80"/>
      <c r="R126" s="192">
        <f>R127</f>
        <v>0</v>
      </c>
      <c r="S126" s="80"/>
      <c r="T126" s="193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79</v>
      </c>
      <c r="AU126" s="17" t="s">
        <v>124</v>
      </c>
      <c r="BK126" s="194">
        <f>BK127</f>
        <v>0</v>
      </c>
    </row>
    <row r="127" spans="1:65" s="2" customFormat="1" ht="37.9" customHeight="1">
      <c r="A127" s="35"/>
      <c r="B127" s="36"/>
      <c r="C127" s="211" t="s">
        <v>88</v>
      </c>
      <c r="D127" s="211" t="s">
        <v>169</v>
      </c>
      <c r="E127" s="212" t="s">
        <v>522</v>
      </c>
      <c r="F127" s="213" t="s">
        <v>523</v>
      </c>
      <c r="G127" s="214" t="s">
        <v>214</v>
      </c>
      <c r="H127" s="215">
        <v>4</v>
      </c>
      <c r="I127" s="216"/>
      <c r="J127" s="217">
        <f>ROUND(I127*H127,2)</f>
        <v>0</v>
      </c>
      <c r="K127" s="218"/>
      <c r="L127" s="38"/>
      <c r="M127" s="271" t="s">
        <v>1</v>
      </c>
      <c r="N127" s="272" t="s">
        <v>45</v>
      </c>
      <c r="O127" s="273"/>
      <c r="P127" s="274">
        <f>O127*H127</f>
        <v>0</v>
      </c>
      <c r="Q127" s="274">
        <v>0</v>
      </c>
      <c r="R127" s="274">
        <f>Q127*H127</f>
        <v>0</v>
      </c>
      <c r="S127" s="274">
        <v>0</v>
      </c>
      <c r="T127" s="27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3" t="s">
        <v>173</v>
      </c>
      <c r="AT127" s="223" t="s">
        <v>169</v>
      </c>
      <c r="AU127" s="223" t="s">
        <v>80</v>
      </c>
      <c r="AY127" s="17" t="s">
        <v>167</v>
      </c>
      <c r="BE127" s="115">
        <f>IF(N127="základní",J127,0)</f>
        <v>0</v>
      </c>
      <c r="BF127" s="115">
        <f>IF(N127="snížená",J127,0)</f>
        <v>0</v>
      </c>
      <c r="BG127" s="115">
        <f>IF(N127="zákl. přenesená",J127,0)</f>
        <v>0</v>
      </c>
      <c r="BH127" s="115">
        <f>IF(N127="sníž. přenesená",J127,0)</f>
        <v>0</v>
      </c>
      <c r="BI127" s="115">
        <f>IF(N127="nulová",J127,0)</f>
        <v>0</v>
      </c>
      <c r="BJ127" s="17" t="s">
        <v>88</v>
      </c>
      <c r="BK127" s="115">
        <f>ROUND(I127*H127,2)</f>
        <v>0</v>
      </c>
      <c r="BL127" s="17" t="s">
        <v>173</v>
      </c>
      <c r="BM127" s="223" t="s">
        <v>524</v>
      </c>
    </row>
    <row r="128" spans="1:31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38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password="CC35" sheet="1" objects="1" scenarios="1" formatColumns="0" formatRows="0" autoFilter="0"/>
  <autoFilter ref="C125:K127"/>
  <mergeCells count="14">
    <mergeCell ref="D104:F104"/>
    <mergeCell ref="E116:H116"/>
    <mergeCell ref="E118:H118"/>
    <mergeCell ref="L2:V2"/>
    <mergeCell ref="E87:H87"/>
    <mergeCell ref="D100:F100"/>
    <mergeCell ref="D101:F101"/>
    <mergeCell ref="D102:F102"/>
    <mergeCell ref="D103:F10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3"/>
      <c r="C3" s="124"/>
      <c r="D3" s="124"/>
      <c r="E3" s="124"/>
      <c r="F3" s="124"/>
      <c r="G3" s="124"/>
      <c r="H3" s="20"/>
    </row>
    <row r="4" spans="2:8" s="1" customFormat="1" ht="24.95" customHeight="1">
      <c r="B4" s="20"/>
      <c r="C4" s="125" t="s">
        <v>525</v>
      </c>
      <c r="H4" s="20"/>
    </row>
    <row r="5" spans="2:8" s="1" customFormat="1" ht="12" customHeight="1">
      <c r="B5" s="20"/>
      <c r="C5" s="276" t="s">
        <v>13</v>
      </c>
      <c r="D5" s="346" t="s">
        <v>14</v>
      </c>
      <c r="E5" s="294"/>
      <c r="F5" s="294"/>
      <c r="H5" s="20"/>
    </row>
    <row r="6" spans="2:8" s="1" customFormat="1" ht="36.95" customHeight="1">
      <c r="B6" s="20"/>
      <c r="C6" s="277" t="s">
        <v>16</v>
      </c>
      <c r="D6" s="347" t="s">
        <v>17</v>
      </c>
      <c r="E6" s="294"/>
      <c r="F6" s="294"/>
      <c r="H6" s="20"/>
    </row>
    <row r="7" spans="2:8" s="1" customFormat="1" ht="16.5" customHeight="1">
      <c r="B7" s="20"/>
      <c r="C7" s="127" t="s">
        <v>22</v>
      </c>
      <c r="D7" s="129" t="str">
        <f>'Rekapitulace stavby'!AN8</f>
        <v>8. 5. 2021</v>
      </c>
      <c r="H7" s="20"/>
    </row>
    <row r="8" spans="1:8" s="2" customFormat="1" ht="10.9" customHeight="1">
      <c r="A8" s="35"/>
      <c r="B8" s="38"/>
      <c r="C8" s="35"/>
      <c r="D8" s="35"/>
      <c r="E8" s="35"/>
      <c r="F8" s="35"/>
      <c r="G8" s="35"/>
      <c r="H8" s="38"/>
    </row>
    <row r="9" spans="1:8" s="11" customFormat="1" ht="29.25" customHeight="1">
      <c r="A9" s="183"/>
      <c r="B9" s="278"/>
      <c r="C9" s="279" t="s">
        <v>61</v>
      </c>
      <c r="D9" s="280" t="s">
        <v>62</v>
      </c>
      <c r="E9" s="280" t="s">
        <v>154</v>
      </c>
      <c r="F9" s="281" t="s">
        <v>526</v>
      </c>
      <c r="G9" s="183"/>
      <c r="H9" s="278"/>
    </row>
    <row r="10" spans="1:8" s="2" customFormat="1" ht="26.45" customHeight="1">
      <c r="A10" s="35"/>
      <c r="B10" s="38"/>
      <c r="C10" s="282" t="s">
        <v>527</v>
      </c>
      <c r="D10" s="282" t="s">
        <v>86</v>
      </c>
      <c r="E10" s="35"/>
      <c r="F10" s="35"/>
      <c r="G10" s="35"/>
      <c r="H10" s="38"/>
    </row>
    <row r="11" spans="1:8" s="2" customFormat="1" ht="16.9" customHeight="1">
      <c r="A11" s="35"/>
      <c r="B11" s="38"/>
      <c r="C11" s="283" t="s">
        <v>255</v>
      </c>
      <c r="D11" s="284" t="s">
        <v>528</v>
      </c>
      <c r="E11" s="285" t="s">
        <v>177</v>
      </c>
      <c r="F11" s="286">
        <v>8</v>
      </c>
      <c r="G11" s="35"/>
      <c r="H11" s="38"/>
    </row>
    <row r="12" spans="1:8" s="2" customFormat="1" ht="16.9" customHeight="1">
      <c r="A12" s="35"/>
      <c r="B12" s="38"/>
      <c r="C12" s="287" t="s">
        <v>1</v>
      </c>
      <c r="D12" s="287" t="s">
        <v>254</v>
      </c>
      <c r="E12" s="17" t="s">
        <v>1</v>
      </c>
      <c r="F12" s="288">
        <v>8</v>
      </c>
      <c r="G12" s="35"/>
      <c r="H12" s="38"/>
    </row>
    <row r="13" spans="1:8" s="2" customFormat="1" ht="16.9" customHeight="1">
      <c r="A13" s="35"/>
      <c r="B13" s="38"/>
      <c r="C13" s="287" t="s">
        <v>255</v>
      </c>
      <c r="D13" s="287" t="s">
        <v>245</v>
      </c>
      <c r="E13" s="17" t="s">
        <v>1</v>
      </c>
      <c r="F13" s="288">
        <v>8</v>
      </c>
      <c r="G13" s="35"/>
      <c r="H13" s="38"/>
    </row>
    <row r="14" spans="1:8" s="2" customFormat="1" ht="16.9" customHeight="1">
      <c r="A14" s="35"/>
      <c r="B14" s="38"/>
      <c r="C14" s="283" t="s">
        <v>529</v>
      </c>
      <c r="D14" s="284" t="s">
        <v>530</v>
      </c>
      <c r="E14" s="285" t="s">
        <v>111</v>
      </c>
      <c r="F14" s="286">
        <v>22</v>
      </c>
      <c r="G14" s="35"/>
      <c r="H14" s="38"/>
    </row>
    <row r="15" spans="1:8" s="2" customFormat="1" ht="16.9" customHeight="1">
      <c r="A15" s="35"/>
      <c r="B15" s="38"/>
      <c r="C15" s="283" t="s">
        <v>109</v>
      </c>
      <c r="D15" s="284" t="s">
        <v>110</v>
      </c>
      <c r="E15" s="285" t="s">
        <v>111</v>
      </c>
      <c r="F15" s="286">
        <v>2600</v>
      </c>
      <c r="G15" s="35"/>
      <c r="H15" s="38"/>
    </row>
    <row r="16" spans="1:8" s="2" customFormat="1" ht="16.9" customHeight="1">
      <c r="A16" s="35"/>
      <c r="B16" s="38"/>
      <c r="C16" s="287" t="s">
        <v>1</v>
      </c>
      <c r="D16" s="287" t="s">
        <v>383</v>
      </c>
      <c r="E16" s="17" t="s">
        <v>1</v>
      </c>
      <c r="F16" s="288">
        <v>0</v>
      </c>
      <c r="G16" s="35"/>
      <c r="H16" s="38"/>
    </row>
    <row r="17" spans="1:8" s="2" customFormat="1" ht="16.9" customHeight="1">
      <c r="A17" s="35"/>
      <c r="B17" s="38"/>
      <c r="C17" s="287" t="s">
        <v>1</v>
      </c>
      <c r="D17" s="287" t="s">
        <v>384</v>
      </c>
      <c r="E17" s="17" t="s">
        <v>1</v>
      </c>
      <c r="F17" s="288">
        <v>0</v>
      </c>
      <c r="G17" s="35"/>
      <c r="H17" s="38"/>
    </row>
    <row r="18" spans="1:8" s="2" customFormat="1" ht="16.9" customHeight="1">
      <c r="A18" s="35"/>
      <c r="B18" s="38"/>
      <c r="C18" s="287" t="s">
        <v>109</v>
      </c>
      <c r="D18" s="287" t="s">
        <v>112</v>
      </c>
      <c r="E18" s="17" t="s">
        <v>1</v>
      </c>
      <c r="F18" s="288">
        <v>2600</v>
      </c>
      <c r="G18" s="35"/>
      <c r="H18" s="38"/>
    </row>
    <row r="19" spans="1:8" s="2" customFormat="1" ht="16.9" customHeight="1">
      <c r="A19" s="35"/>
      <c r="B19" s="38"/>
      <c r="C19" s="289" t="s">
        <v>531</v>
      </c>
      <c r="D19" s="35"/>
      <c r="E19" s="35"/>
      <c r="F19" s="35"/>
      <c r="G19" s="35"/>
      <c r="H19" s="38"/>
    </row>
    <row r="20" spans="1:8" s="2" customFormat="1" ht="16.9" customHeight="1">
      <c r="A20" s="35"/>
      <c r="B20" s="38"/>
      <c r="C20" s="287" t="s">
        <v>380</v>
      </c>
      <c r="D20" s="287" t="s">
        <v>381</v>
      </c>
      <c r="E20" s="17" t="s">
        <v>111</v>
      </c>
      <c r="F20" s="288">
        <v>2600</v>
      </c>
      <c r="G20" s="35"/>
      <c r="H20" s="38"/>
    </row>
    <row r="21" spans="1:8" s="2" customFormat="1" ht="22.5">
      <c r="A21" s="35"/>
      <c r="B21" s="38"/>
      <c r="C21" s="287" t="s">
        <v>402</v>
      </c>
      <c r="D21" s="287" t="s">
        <v>403</v>
      </c>
      <c r="E21" s="17" t="s">
        <v>111</v>
      </c>
      <c r="F21" s="288">
        <v>2783</v>
      </c>
      <c r="G21" s="35"/>
      <c r="H21" s="38"/>
    </row>
    <row r="22" spans="1:8" s="2" customFormat="1" ht="16.9" customHeight="1">
      <c r="A22" s="35"/>
      <c r="B22" s="38"/>
      <c r="C22" s="283" t="s">
        <v>113</v>
      </c>
      <c r="D22" s="284" t="s">
        <v>114</v>
      </c>
      <c r="E22" s="285" t="s">
        <v>111</v>
      </c>
      <c r="F22" s="286">
        <v>183</v>
      </c>
      <c r="G22" s="35"/>
      <c r="H22" s="38"/>
    </row>
    <row r="23" spans="1:8" s="2" customFormat="1" ht="16.9" customHeight="1">
      <c r="A23" s="35"/>
      <c r="B23" s="38"/>
      <c r="C23" s="287" t="s">
        <v>1</v>
      </c>
      <c r="D23" s="287" t="s">
        <v>338</v>
      </c>
      <c r="E23" s="17" t="s">
        <v>1</v>
      </c>
      <c r="F23" s="288">
        <v>0</v>
      </c>
      <c r="G23" s="35"/>
      <c r="H23" s="38"/>
    </row>
    <row r="24" spans="1:8" s="2" customFormat="1" ht="16.9" customHeight="1">
      <c r="A24" s="35"/>
      <c r="B24" s="38"/>
      <c r="C24" s="287" t="s">
        <v>1</v>
      </c>
      <c r="D24" s="287" t="s">
        <v>339</v>
      </c>
      <c r="E24" s="17" t="s">
        <v>1</v>
      </c>
      <c r="F24" s="288">
        <v>0</v>
      </c>
      <c r="G24" s="35"/>
      <c r="H24" s="38"/>
    </row>
    <row r="25" spans="1:8" s="2" customFormat="1" ht="16.9" customHeight="1">
      <c r="A25" s="35"/>
      <c r="B25" s="38"/>
      <c r="C25" s="287" t="s">
        <v>1</v>
      </c>
      <c r="D25" s="287" t="s">
        <v>340</v>
      </c>
      <c r="E25" s="17" t="s">
        <v>1</v>
      </c>
      <c r="F25" s="288">
        <v>0</v>
      </c>
      <c r="G25" s="35"/>
      <c r="H25" s="38"/>
    </row>
    <row r="26" spans="1:8" s="2" customFormat="1" ht="16.9" customHeight="1">
      <c r="A26" s="35"/>
      <c r="B26" s="38"/>
      <c r="C26" s="287" t="s">
        <v>1</v>
      </c>
      <c r="D26" s="287" t="s">
        <v>341</v>
      </c>
      <c r="E26" s="17" t="s">
        <v>1</v>
      </c>
      <c r="F26" s="288">
        <v>0</v>
      </c>
      <c r="G26" s="35"/>
      <c r="H26" s="38"/>
    </row>
    <row r="27" spans="1:8" s="2" customFormat="1" ht="16.9" customHeight="1">
      <c r="A27" s="35"/>
      <c r="B27" s="38"/>
      <c r="C27" s="287" t="s">
        <v>113</v>
      </c>
      <c r="D27" s="287" t="s">
        <v>115</v>
      </c>
      <c r="E27" s="17" t="s">
        <v>1</v>
      </c>
      <c r="F27" s="288">
        <v>183</v>
      </c>
      <c r="G27" s="35"/>
      <c r="H27" s="38"/>
    </row>
    <row r="28" spans="1:8" s="2" customFormat="1" ht="16.9" customHeight="1">
      <c r="A28" s="35"/>
      <c r="B28" s="38"/>
      <c r="C28" s="289" t="s">
        <v>531</v>
      </c>
      <c r="D28" s="35"/>
      <c r="E28" s="35"/>
      <c r="F28" s="35"/>
      <c r="G28" s="35"/>
      <c r="H28" s="38"/>
    </row>
    <row r="29" spans="1:8" s="2" customFormat="1" ht="16.9" customHeight="1">
      <c r="A29" s="35"/>
      <c r="B29" s="38"/>
      <c r="C29" s="287" t="s">
        <v>335</v>
      </c>
      <c r="D29" s="287" t="s">
        <v>336</v>
      </c>
      <c r="E29" s="17" t="s">
        <v>111</v>
      </c>
      <c r="F29" s="288">
        <v>183</v>
      </c>
      <c r="G29" s="35"/>
      <c r="H29" s="38"/>
    </row>
    <row r="30" spans="1:8" s="2" customFormat="1" ht="16.9" customHeight="1">
      <c r="A30" s="35"/>
      <c r="B30" s="38"/>
      <c r="C30" s="287" t="s">
        <v>396</v>
      </c>
      <c r="D30" s="287" t="s">
        <v>397</v>
      </c>
      <c r="E30" s="17" t="s">
        <v>111</v>
      </c>
      <c r="F30" s="288">
        <v>183</v>
      </c>
      <c r="G30" s="35"/>
      <c r="H30" s="38"/>
    </row>
    <row r="31" spans="1:8" s="2" customFormat="1" ht="22.5">
      <c r="A31" s="35"/>
      <c r="B31" s="38"/>
      <c r="C31" s="287" t="s">
        <v>402</v>
      </c>
      <c r="D31" s="287" t="s">
        <v>403</v>
      </c>
      <c r="E31" s="17" t="s">
        <v>111</v>
      </c>
      <c r="F31" s="288">
        <v>2783</v>
      </c>
      <c r="G31" s="35"/>
      <c r="H31" s="38"/>
    </row>
    <row r="32" spans="1:8" s="2" customFormat="1" ht="26.45" customHeight="1">
      <c r="A32" s="35"/>
      <c r="B32" s="38"/>
      <c r="C32" s="282" t="s">
        <v>532</v>
      </c>
      <c r="D32" s="282" t="s">
        <v>92</v>
      </c>
      <c r="E32" s="35"/>
      <c r="F32" s="35"/>
      <c r="G32" s="35"/>
      <c r="H32" s="38"/>
    </row>
    <row r="33" spans="1:8" s="2" customFormat="1" ht="16.9" customHeight="1">
      <c r="A33" s="35"/>
      <c r="B33" s="38"/>
      <c r="C33" s="283" t="s">
        <v>431</v>
      </c>
      <c r="D33" s="284" t="s">
        <v>533</v>
      </c>
      <c r="E33" s="285" t="s">
        <v>240</v>
      </c>
      <c r="F33" s="286">
        <v>240</v>
      </c>
      <c r="G33" s="35"/>
      <c r="H33" s="38"/>
    </row>
    <row r="34" spans="1:8" s="2" customFormat="1" ht="16.9" customHeight="1">
      <c r="A34" s="35"/>
      <c r="B34" s="38"/>
      <c r="C34" s="287" t="s">
        <v>431</v>
      </c>
      <c r="D34" s="287" t="s">
        <v>432</v>
      </c>
      <c r="E34" s="17" t="s">
        <v>1</v>
      </c>
      <c r="F34" s="288">
        <v>240</v>
      </c>
      <c r="G34" s="35"/>
      <c r="H34" s="38"/>
    </row>
    <row r="35" spans="1:8" s="2" customFormat="1" ht="7.35" customHeight="1">
      <c r="A35" s="35"/>
      <c r="B35" s="156"/>
      <c r="C35" s="157"/>
      <c r="D35" s="157"/>
      <c r="E35" s="157"/>
      <c r="F35" s="157"/>
      <c r="G35" s="157"/>
      <c r="H35" s="38"/>
    </row>
    <row r="36" spans="1:8" s="2" customFormat="1" ht="12">
      <c r="A36" s="35"/>
      <c r="B36" s="35"/>
      <c r="C36" s="35"/>
      <c r="D36" s="35"/>
      <c r="E36" s="35"/>
      <c r="F36" s="35"/>
      <c r="G36" s="35"/>
      <c r="H36" s="35"/>
    </row>
  </sheetData>
  <sheetProtection password="CC35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Ing. arch. David Damaška</cp:lastModifiedBy>
  <dcterms:created xsi:type="dcterms:W3CDTF">2021-05-13T12:51:40Z</dcterms:created>
  <dcterms:modified xsi:type="dcterms:W3CDTF">2021-05-13T19:33:34Z</dcterms:modified>
  <cp:category/>
  <cp:version/>
  <cp:contentType/>
  <cp:contentStatus/>
</cp:coreProperties>
</file>