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/>
  <bookViews>
    <workbookView xWindow="240" yWindow="570" windowWidth="28455" windowHeight="11955" activeTab="0"/>
  </bookViews>
  <sheets>
    <sheet name="Rekapitulace stavby" sheetId="1" r:id="rId1"/>
    <sheet name="2-2019-D-s - Bourací a st..." sheetId="2" r:id="rId2"/>
    <sheet name="2-2019-DVz - Vzduchotechnika" sheetId="3" r:id="rId3"/>
    <sheet name="2-2019-Pr - Provedení dok..." sheetId="4" r:id="rId4"/>
    <sheet name="2-2019-N - Vzduchotechnik..." sheetId="5" r:id="rId5"/>
    <sheet name="Seznam figur" sheetId="6" r:id="rId6"/>
  </sheets>
  <definedNames>
    <definedName name="_xlnm._FilterDatabase" localSheetId="1" hidden="1">'2-2019-D-s - Bourací a st...'!$C$145:$K$278</definedName>
    <definedName name="_xlnm._FilterDatabase" localSheetId="2" hidden="1">'2-2019-DVz - Vzduchotechnika'!$C$126:$K$184</definedName>
    <definedName name="_xlnm._FilterDatabase" localSheetId="4" hidden="1">'2-2019-N - Vzduchotechnik...'!$C$125:$K$128</definedName>
    <definedName name="_xlnm._FilterDatabase" localSheetId="3" hidden="1">'2-2019-Pr - Provedení dok...'!$C$127:$K$131</definedName>
    <definedName name="_xlnm.Print_Area" localSheetId="1">'2-2019-D-s - Bourací a st...'!$C$4:$J$76,'2-2019-D-s - Bourací a st...'!$C$82:$J$127,'2-2019-D-s - Bourací a st...'!$C$133:$J$278</definedName>
    <definedName name="_xlnm.Print_Area" localSheetId="2">'2-2019-DVz - Vzduchotechnika'!$C$4:$J$76,'2-2019-DVz - Vzduchotechnika'!$C$82:$J$108,'2-2019-DVz - Vzduchotechnika'!$C$114:$J$184</definedName>
    <definedName name="_xlnm.Print_Area" localSheetId="4">'2-2019-N - Vzduchotechnik...'!$C$4:$J$76,'2-2019-N - Vzduchotechnik...'!$C$82:$J$107,'2-2019-N - Vzduchotechnik...'!$C$113:$J$128</definedName>
    <definedName name="_xlnm.Print_Area" localSheetId="3">'2-2019-Pr - Provedení dok...'!$C$4:$J$76,'2-2019-Pr - Provedení dok...'!$C$82:$J$109,'2-2019-Pr - Provedení dok...'!$C$115:$J$131</definedName>
    <definedName name="_xlnm.Print_Area" localSheetId="0">'Rekapitulace stavby'!$D$4:$AO$76,'Rekapitulace stavby'!$C$82:$AQ$106</definedName>
    <definedName name="_xlnm.Print_Area" localSheetId="5">'Seznam figur'!$C$4:$G$47</definedName>
    <definedName name="_xlnm.Print_Titles" localSheetId="0">'Rekapitulace stavby'!$92:$92</definedName>
    <definedName name="_xlnm.Print_Titles" localSheetId="1">'2-2019-D-s - Bourací a st...'!$145:$145</definedName>
    <definedName name="_xlnm.Print_Titles" localSheetId="2">'2-2019-DVz - Vzduchotechnika'!$126:$126</definedName>
    <definedName name="_xlnm.Print_Titles" localSheetId="3">'2-2019-Pr - Provedení dok...'!$127:$127</definedName>
    <definedName name="_xlnm.Print_Titles" localSheetId="4">'2-2019-N - Vzduchotechnik...'!$125:$125</definedName>
    <definedName name="_xlnm.Print_Titles" localSheetId="5">'Seznam figur'!$9:$9</definedName>
  </definedNames>
  <calcPr calcId="145621"/>
</workbook>
</file>

<file path=xl/sharedStrings.xml><?xml version="1.0" encoding="utf-8"?>
<sst xmlns="http://schemas.openxmlformats.org/spreadsheetml/2006/main" count="3026" uniqueCount="604">
  <si>
    <t>Export Komplet</t>
  </si>
  <si>
    <t/>
  </si>
  <si>
    <t>2.0</t>
  </si>
  <si>
    <t>ZAMOK</t>
  </si>
  <si>
    <t>False</t>
  </si>
  <si>
    <t>{6f72f20a-1e35-4284-80e6-810462bb3f91}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</si>
  <si>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</si>
  <si>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</si>
  <si>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</si>
  <si>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</si>
  <si>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</si>
  <si>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</si>
  <si>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</si>
  <si>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</si>
  <si>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2/2019/V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</si>
  <si>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</si>
  <si>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</si>
  <si>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Dílčí renovace objektů MŠ Vybíralova čp.967 a 968</t>
  </si>
  <si>
    <t>KSO:</t>
  </si>
  <si>
    <t>CC-CZ:</t>
  </si>
  <si>
    <t>Místo:</t>
  </si>
  <si>
    <t>Vybíralova 967,968/4,Praha 14</t>
  </si>
  <si>
    <t>Datum:</t>
  </si>
  <si>
    <t>8. 5. 2021</t>
  </si>
  <si>
    <t>Zadavatel:</t>
  </si>
  <si>
    <t>IČ:</t>
  </si>
  <si>
    <t>00231312</t>
  </si>
  <si>
    <t>Městská část Praha 14</t>
  </si>
  <si>
    <t>DIČ:</t>
  </si>
  <si>
    <t>Uchazeč:</t>
  </si>
  <si>
    <t>Vyplň údaj</t>
  </si>
  <si>
    <t>Projektant:</t>
  </si>
  <si>
    <t>24164500</t>
  </si>
  <si>
    <t>a3atelier s.r.o.</t>
  </si>
  <si>
    <t>True</t>
  </si>
  <si>
    <t>Zpracovatel:</t>
  </si>
  <si>
    <t>46061410</t>
  </si>
  <si>
    <t>Ing.Myšík Petr</t>
  </si>
  <si>
    <t>Poznámka:</t>
  </si>
  <si>
    <t>Náklady z rozpočtů</t>
  </si>
  <si>
    <t>Ostatní náklady ze souhrnného listu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</si>
  <si>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</si>
  <si>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</si>
  <si>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</si>
  <si>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</si>
  <si>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</si>
  <si>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</si>
  <si>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</si>
  <si>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</si>
  <si>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</si>
  <si>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</si>
  <si>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</si>
  <si>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</si>
  <si>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</si>
  <si>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</si>
  <si>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</si>
  <si>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</si>
  <si>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</si>
  <si>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</si>
  <si>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</si>
  <si>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</si>
  <si>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</si>
  <si>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</si>
  <si>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</si>
  <si>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</si>
  <si>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</si>
  <si>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</si>
  <si>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</si>
  <si>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</si>
  <si>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</si>
  <si>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</si>
  <si>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</si>
  <si>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</si>
  <si>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</si>
  <si>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</si>
  <si>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</si>
  <si>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</si>
  <si>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</si>
  <si>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</si>
  <si>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1) Náklady z rozpočtů</t>
  </si>
  <si>
    <t>D</t>
  </si>
  <si>
    <t>0</t>
  </si>
  <si>
    <t>###NOIMPORT###</t>
  </si>
  <si>
    <t>IMPORT</t>
  </si>
  <si>
    <t>{00000000-0000-0000-0000-000000000000}</t>
  </si>
  <si>
    <t>/</t>
  </si>
  <si>
    <t>2/2019/D-s</t>
  </si>
  <si>
    <t>Bourací a stavební práce</t>
  </si>
  <si>
    <t>STA</t>
  </si>
  <si>
    <t>1</t>
  </si>
  <si>
    <t>{d46e8683-24e7-48cf-b296-9bf1d69cf774}</t>
  </si>
  <si>
    <t>2</t>
  </si>
  <si>
    <t>2/2019/DVz</t>
  </si>
  <si>
    <t>Vzduchotechnika</t>
  </si>
  <si>
    <t>{ce4cbdb4-d761-48e7-b540-9dab42e5f36c}</t>
  </si>
  <si>
    <t>2/2019/Pr</t>
  </si>
  <si>
    <t>Provedení dokumentace skutečného stavu</t>
  </si>
  <si>
    <t>{e5c02a90-b705-4309-a1fa-a27ae82f1de6}</t>
  </si>
  <si>
    <t>2/2019/N</t>
  </si>
  <si>
    <t>Vzduchotechnika -neuznatelné položky</t>
  </si>
  <si>
    <t>{9073a109-44e2-4535-86ba-a36133b5aa28}</t>
  </si>
  <si>
    <t>2) Ostatní náklady ze souhrnného listu</t>
  </si>
  <si>
    <t>Procent. zadání
[% nákladů rozpočtu]</t>
  </si>
  <si>
    <t>Zařazení nákladů</t>
  </si>
  <si>
    <t>Ostatní náklady</t>
  </si>
  <si>
    <t>stavební čast</t>
  </si>
  <si>
    <t>OSTATNENAKLADY</t>
  </si>
  <si>
    <t>Vyplň vlastní</t>
  </si>
  <si>
    <t>OSTATNENAKLADYVLASTNE</t>
  </si>
  <si>
    <t>Celkové náklady za stavbu 1) + 2)</t>
  </si>
  <si>
    <t>m1</t>
  </si>
  <si>
    <t>malování</t>
  </si>
  <si>
    <t>m2</t>
  </si>
  <si>
    <t>6000</t>
  </si>
  <si>
    <t>př1</t>
  </si>
  <si>
    <t>příčka SDK</t>
  </si>
  <si>
    <t>128</t>
  </si>
  <si>
    <t>KRYCÍ LIST SOUPISU PRACÍ</t>
  </si>
  <si>
    <t>SDk1</t>
  </si>
  <si>
    <t>sádrokartony</t>
  </si>
  <si>
    <t>266</t>
  </si>
  <si>
    <t>Objekt:</t>
  </si>
  <si>
    <t>2/2019/D-s - Bourací a stavební práce</t>
  </si>
  <si>
    <t>Náklady z rozpočtu</t>
  </si>
  <si>
    <t>REKAPITULACE ČLENĚNÍ SOUPISU PRACÍ</t>
  </si>
  <si>
    <t>Kód dílu - Popis</t>
  </si>
  <si>
    <t>Cena celkem [CZK]</t>
  </si>
  <si>
    <t>1) Náklady ze soupisu prací</t>
  </si>
  <si>
    <t>-1</t>
  </si>
  <si>
    <t>HSV - Práce a dodávky HSV</t>
  </si>
  <si>
    <t xml:space="preserve">    0 - Ostatní konstrukce</t>
  </si>
  <si>
    <t xml:space="preserve">    3 - Svislé a kompletní konstrukce</t>
  </si>
  <si>
    <t xml:space="preserve">    6 - Úpravy povrchů, podlahy a osazování výplní</t>
  </si>
  <si>
    <t xml:space="preserve">    9 - Ostatní konstrukce a práce, bourání</t>
  </si>
  <si>
    <t xml:space="preserve">      94 - Lešení a stavební výtahy</t>
  </si>
  <si>
    <t xml:space="preserve">      95 - Různé dokončovací konstrukce a práce pozemních staveb</t>
  </si>
  <si>
    <t xml:space="preserve">    997 - Přesun sutě</t>
  </si>
  <si>
    <t xml:space="preserve">    998 - Přesun hmot</t>
  </si>
  <si>
    <t>PSV - Práce a dodávky PSV</t>
  </si>
  <si>
    <t xml:space="preserve">    733 - Ústřední vytápění - rozvodné potrubí</t>
  </si>
  <si>
    <t xml:space="preserve">    735 - Ústřední vytápění - otopná tělesa</t>
  </si>
  <si>
    <t xml:space="preserve">    740 - Elektromontáže - zkoušky a revize</t>
  </si>
  <si>
    <t xml:space="preserve">    742 - Elektromontáže - rozvodný systém</t>
  </si>
  <si>
    <t xml:space="preserve">    763 - Konstrukce suché výstavby</t>
  </si>
  <si>
    <t xml:space="preserve">    764 - Konstrukce klempířské</t>
  </si>
  <si>
    <t xml:space="preserve">    766 - Konstrukce truhlářské</t>
  </si>
  <si>
    <t xml:space="preserve">    767 - Konstrukce zámečnické</t>
  </si>
  <si>
    <t xml:space="preserve">    784 - Dokončovací práce - malby a tapety</t>
  </si>
  <si>
    <t xml:space="preserve">    786 - Dokončovací práce - čalounické úpravy</t>
  </si>
  <si>
    <t>2) Ostatní náklady</t>
  </si>
  <si>
    <t>Zařízení staveniště</t>
  </si>
  <si>
    <t>VRN</t>
  </si>
  <si>
    <t>Projektové práce</t>
  </si>
  <si>
    <t>Územní vlivy</t>
  </si>
  <si>
    <t>Provozní vlivy</t>
  </si>
  <si>
    <t>Jiné VRN</t>
  </si>
  <si>
    <t>Kompletační činnost</t>
  </si>
  <si>
    <t>KOMPLETACNA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</si>
  <si>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</si>
  <si>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</si>
  <si>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</si>
  <si>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</si>
  <si>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</si>
  <si>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</si>
  <si>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</si>
  <si>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</si>
  <si>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</si>
  <si>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</si>
  <si>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</si>
  <si>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</si>
  <si>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</si>
  <si>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</si>
  <si>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</si>
  <si>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</si>
  <si>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Ostatní konstrukce</t>
  </si>
  <si>
    <t>K</t>
  </si>
  <si>
    <t>000001</t>
  </si>
  <si>
    <t>Použití jistících a kotvících pomůcek pro práce ve výškách</t>
  </si>
  <si>
    <t>kpl</t>
  </si>
  <si>
    <t>4</t>
  </si>
  <si>
    <t>159834290</t>
  </si>
  <si>
    <t>000002</t>
  </si>
  <si>
    <t>Tmelení PU tmely</t>
  </si>
  <si>
    <t>ks</t>
  </si>
  <si>
    <t>384635914</t>
  </si>
  <si>
    <t>3</t>
  </si>
  <si>
    <t>000003</t>
  </si>
  <si>
    <t>Přemístění nábytku a vybavení(skříně,police,stoly,nástěnky..)</t>
  </si>
  <si>
    <t>-33272086</t>
  </si>
  <si>
    <t>VV</t>
  </si>
  <si>
    <t>3*2*4</t>
  </si>
  <si>
    <t>Svislé a kompletní konstrukce</t>
  </si>
  <si>
    <t>346234321</t>
  </si>
  <si>
    <t>Doplnění otvorů maltou - cihlami  po montáži vzduchotechnických zařízení - oboustranné</t>
  </si>
  <si>
    <t>-1841137652</t>
  </si>
  <si>
    <t>52*2</t>
  </si>
  <si>
    <t>6</t>
  </si>
  <si>
    <t>Úpravy povrchů, podlahy a osazování výplní</t>
  </si>
  <si>
    <t>5</t>
  </si>
  <si>
    <t>619991001</t>
  </si>
  <si>
    <t>Zakrytí podlah proti poškození před padající sutí</t>
  </si>
  <si>
    <t>1976623030</t>
  </si>
  <si>
    <t>24</t>
  </si>
  <si>
    <t>619991011</t>
  </si>
  <si>
    <t xml:space="preserve">Obalení konstrukcí a prvků fólií přilepenou lepící páskou </t>
  </si>
  <si>
    <t>-704420530</t>
  </si>
  <si>
    <t>7</t>
  </si>
  <si>
    <t>622135001Vll</t>
  </si>
  <si>
    <t>Začištění onítek okolo otvorů - vnější vnitřní</t>
  </si>
  <si>
    <t>-2119802627</t>
  </si>
  <si>
    <t>8</t>
  </si>
  <si>
    <t>623135001Vl</t>
  </si>
  <si>
    <t>Začištění omítek okolo vyvrtaných děr pro kabeláž</t>
  </si>
  <si>
    <t>-581199522</t>
  </si>
  <si>
    <t>8*4*2</t>
  </si>
  <si>
    <t>9</t>
  </si>
  <si>
    <t>Ostatní konstrukce a práce, bourání</t>
  </si>
  <si>
    <t>962031133</t>
  </si>
  <si>
    <t>Bourání příček z cihel pálených na MVC tl do 150 mm</t>
  </si>
  <si>
    <t>2056235846</t>
  </si>
  <si>
    <t>54+54</t>
  </si>
  <si>
    <t>94</t>
  </si>
  <si>
    <t>Lešení a stavební výtahy</t>
  </si>
  <si>
    <t>10</t>
  </si>
  <si>
    <t>946112112</t>
  </si>
  <si>
    <t>Montáž pojízdných věží trubkových/dílcových š do 1,6 m dl do 3,2 m v do 2,5 m</t>
  </si>
  <si>
    <t>kus</t>
  </si>
  <si>
    <t>-759843125</t>
  </si>
  <si>
    <t>11</t>
  </si>
  <si>
    <t>946112113</t>
  </si>
  <si>
    <t>Montáž pojízdných věží trubkových/dílcových š do 1,6 m dl do 3,2 m v do 10 m - vně budovy</t>
  </si>
  <si>
    <t>-586239196</t>
  </si>
  <si>
    <t>12</t>
  </si>
  <si>
    <t>946112212</t>
  </si>
  <si>
    <t>Příplatek k pojízdným věžím š do 1,6 m dl do 3,2 m v do 2,5 m za první a ZKD den použití</t>
  </si>
  <si>
    <t>720562627</t>
  </si>
  <si>
    <t>13</t>
  </si>
  <si>
    <t>946112213</t>
  </si>
  <si>
    <t>Příplatek k pojízdným věžím š do 1,6 m dl do 3,2 m v do 10 m za první a ZKD den použití - vně budovy</t>
  </si>
  <si>
    <t>-1978909403</t>
  </si>
  <si>
    <t>14</t>
  </si>
  <si>
    <t>946112813</t>
  </si>
  <si>
    <t>Demontáž pojízdných věží trubkových/dílcových š do 1,2 m dl do 3,2 m v do 3,5 m</t>
  </si>
  <si>
    <t>-2118205267</t>
  </si>
  <si>
    <t>95</t>
  </si>
  <si>
    <t>Různé dokončovací konstrukce a práce pozemních staveb</t>
  </si>
  <si>
    <t>952901114</t>
  </si>
  <si>
    <t>Vyčištění budov bytové a občanské výstavby při výšce podlaží přes 3 m -hrubý úklid</t>
  </si>
  <si>
    <t>1193582093</t>
  </si>
  <si>
    <t>16</t>
  </si>
  <si>
    <t>977151111</t>
  </si>
  <si>
    <t>Jádrové vrty diamantovými korunkami do D 35 mm do stavebních materiálů</t>
  </si>
  <si>
    <t>m</t>
  </si>
  <si>
    <t>1208934222</t>
  </si>
  <si>
    <t>provrtání děr pro kabeláže</t>
  </si>
  <si>
    <t>8*0,25*2</t>
  </si>
  <si>
    <t>0,5*8</t>
  </si>
  <si>
    <t>Součet</t>
  </si>
  <si>
    <t>17</t>
  </si>
  <si>
    <t>977151128</t>
  </si>
  <si>
    <t>Jádrové vrty diamantovými korunkami do D 300 mm do stavebních materiálů</t>
  </si>
  <si>
    <t>1970778302</t>
  </si>
  <si>
    <t>7*8*0,25</t>
  </si>
  <si>
    <t>18</t>
  </si>
  <si>
    <t>971033341</t>
  </si>
  <si>
    <t>Vybourání otvorů ve zdivu cihelném pl do 0,09 m2 na MVC nebo MV tl 300 mm - vnější zdivo</t>
  </si>
  <si>
    <t>1648970346</t>
  </si>
  <si>
    <t>8*2</t>
  </si>
  <si>
    <t>d1</t>
  </si>
  <si>
    <t>997</t>
  </si>
  <si>
    <t>Přesun sutě</t>
  </si>
  <si>
    <t>19</t>
  </si>
  <si>
    <t>997013112</t>
  </si>
  <si>
    <t>Vnitrostaveništní doprava suti a vybouraných hmot pro budovy v do 9 m s použitím mechanizace</t>
  </si>
  <si>
    <t>t</t>
  </si>
  <si>
    <t>-1775538445</t>
  </si>
  <si>
    <t>20</t>
  </si>
  <si>
    <t>997013212</t>
  </si>
  <si>
    <t>Vnitrostaveništní doprava suti a vybouraných hmot pro budovy v do 9 m ručně</t>
  </si>
  <si>
    <t>1454852964</t>
  </si>
  <si>
    <t>997013501</t>
  </si>
  <si>
    <t>Odvoz suti a vybouraných hmot na skládku nebo meziskládku do 1 km se složením</t>
  </si>
  <si>
    <t>-585920264</t>
  </si>
  <si>
    <t>22</t>
  </si>
  <si>
    <t>997013509</t>
  </si>
  <si>
    <t>Příplatek k odvozu suti a vybouraných hmot na skládku ZKD 1 km přes 1 km</t>
  </si>
  <si>
    <t>-606628948</t>
  </si>
  <si>
    <t>29,8*25 'Přepočtené koeficientem množství</t>
  </si>
  <si>
    <t>23</t>
  </si>
  <si>
    <t>997013801</t>
  </si>
  <si>
    <t>Poplatek za uložení stavebního  odpadu na skládce (skládkovné)</t>
  </si>
  <si>
    <t>-1067914235</t>
  </si>
  <si>
    <t>998</t>
  </si>
  <si>
    <t>Přesun hmot</t>
  </si>
  <si>
    <t>998011003</t>
  </si>
  <si>
    <t>Přesun hmot pro budovy zděné v do 12-24 m</t>
  </si>
  <si>
    <t>717584112</t>
  </si>
  <si>
    <t>25</t>
  </si>
  <si>
    <t>998011014</t>
  </si>
  <si>
    <t>Příplatek k přesunu hmot pro budovy zděné za zvětšený přesun do 500 m</t>
  </si>
  <si>
    <t>-414056663</t>
  </si>
  <si>
    <t>PSV</t>
  </si>
  <si>
    <t>Práce a dodávky PSV</t>
  </si>
  <si>
    <t>733</t>
  </si>
  <si>
    <t>Ústřední vytápění - rozvodné potrubí</t>
  </si>
  <si>
    <t>26</t>
  </si>
  <si>
    <t>733191905</t>
  </si>
  <si>
    <t>Posunutí tělěs topení pro montáž VZT</t>
  </si>
  <si>
    <t>-1835238791</t>
  </si>
  <si>
    <t>vypuštění soustavy</t>
  </si>
  <si>
    <t>odříznutí tělesa</t>
  </si>
  <si>
    <t>navaření napojení</t>
  </si>
  <si>
    <t>znovu napojení tělesa</t>
  </si>
  <si>
    <t>posunutí těleasa s montáží</t>
  </si>
  <si>
    <t>pomocný materiál</t>
  </si>
  <si>
    <t>napuštění soustavy,odvzdušnění</t>
  </si>
  <si>
    <t>propláchnutí</t>
  </si>
  <si>
    <t>735</t>
  </si>
  <si>
    <t>Ústřední vytápění - otopná tělesa</t>
  </si>
  <si>
    <t>27</t>
  </si>
  <si>
    <t>735000912</t>
  </si>
  <si>
    <t>Vyregulování ventilu nebo kohoutu dvojregulačního s termostatickým ovládáním - budov</t>
  </si>
  <si>
    <t>-463603430</t>
  </si>
  <si>
    <t>740</t>
  </si>
  <si>
    <t>Elektromontáže - zkoušky a revize</t>
  </si>
  <si>
    <t>28</t>
  </si>
  <si>
    <t>740991100</t>
  </si>
  <si>
    <t>Celková prohlídka elektrického rozvodu a zařízení do 100 000,- Kč</t>
  </si>
  <si>
    <t>932437981</t>
  </si>
  <si>
    <t>742</t>
  </si>
  <si>
    <t>Elektromontáže - rozvodný systém</t>
  </si>
  <si>
    <t>29</t>
  </si>
  <si>
    <t>7420001</t>
  </si>
  <si>
    <t>Elektromontážní práce - ostatní</t>
  </si>
  <si>
    <t>-182603770</t>
  </si>
  <si>
    <t>kompletace</t>
  </si>
  <si>
    <t>případné vysekání otvoru a zednické začištění okolo rozvaděče</t>
  </si>
  <si>
    <t>přeložení světel v učebnách - 163ks</t>
  </si>
  <si>
    <t>přeložení zásuvek do SDK -32ks</t>
  </si>
  <si>
    <t>30</t>
  </si>
  <si>
    <t>742291100</t>
  </si>
  <si>
    <t>Montáž v rozváděčích se zapojení vodičů unistorů typ B</t>
  </si>
  <si>
    <t>1094138121</t>
  </si>
  <si>
    <t>31</t>
  </si>
  <si>
    <t>M</t>
  </si>
  <si>
    <t>35713103</t>
  </si>
  <si>
    <t>rozvodnice nástěnná, neprůhledné dveře, 2 řady, šířka 14 modulárních jednotek</t>
  </si>
  <si>
    <t>-620979372</t>
  </si>
  <si>
    <t>32</t>
  </si>
  <si>
    <t>35717001</t>
  </si>
  <si>
    <t xml:space="preserve">jistič jednopólový do 16A </t>
  </si>
  <si>
    <t>697014775</t>
  </si>
  <si>
    <t>763</t>
  </si>
  <si>
    <t>Konstrukce suché výstavby</t>
  </si>
  <si>
    <t>33</t>
  </si>
  <si>
    <t>763111461</t>
  </si>
  <si>
    <t>SDK příčka tl 125 mm profil CW+UW 75 desky 2xakustické 12,5 TI 60 mm 40 kg/m3 EI 90 Rw 56 dB</t>
  </si>
  <si>
    <t>-1209717201</t>
  </si>
  <si>
    <t>64*2</t>
  </si>
  <si>
    <t>34</t>
  </si>
  <si>
    <t>763111714</t>
  </si>
  <si>
    <t>SDK příčka zalomení</t>
  </si>
  <si>
    <t>-1211923711</t>
  </si>
  <si>
    <t>3*4*2</t>
  </si>
  <si>
    <t>35</t>
  </si>
  <si>
    <t>763111724</t>
  </si>
  <si>
    <t>SDK příčka páska k vyztužení různých úhlů</t>
  </si>
  <si>
    <t>280182777</t>
  </si>
  <si>
    <t>36</t>
  </si>
  <si>
    <t>763164556</t>
  </si>
  <si>
    <t>SDK obklad  potrubí desky 1xDF 15 - kastlík</t>
  </si>
  <si>
    <t>1908093064</t>
  </si>
  <si>
    <t>Přesné rozměry a potřeba kastlíků budou určeny na místě</t>
  </si>
  <si>
    <t>konstrukce CD,UD profil</t>
  </si>
  <si>
    <t>ochrana rohu profil Al</t>
  </si>
  <si>
    <t>napojení na stěby</t>
  </si>
  <si>
    <t>133*2</t>
  </si>
  <si>
    <t>37</t>
  </si>
  <si>
    <t>763111718</t>
  </si>
  <si>
    <t>SDK - acrylování styku SDK konstrukce stěny</t>
  </si>
  <si>
    <t>-55156194</t>
  </si>
  <si>
    <t>Acrylování,včetně páskování spár</t>
  </si>
  <si>
    <t>85</t>
  </si>
  <si>
    <t>38</t>
  </si>
  <si>
    <t>763181321</t>
  </si>
  <si>
    <t>Montáž jednokřídlové kovové zárubně v do 4,75 m SDK příčka</t>
  </si>
  <si>
    <t>1090801465</t>
  </si>
  <si>
    <t>39</t>
  </si>
  <si>
    <t>55331512</t>
  </si>
  <si>
    <t>zárubeň ocelová pro sádrokarton 75 800 levá,pravá</t>
  </si>
  <si>
    <t>2110341180</t>
  </si>
  <si>
    <t>40</t>
  </si>
  <si>
    <t>998763303</t>
  </si>
  <si>
    <t>Přesun hmot tonážní pro sádrokartonové konstrukce v objektech v do 24 m</t>
  </si>
  <si>
    <t>-782203845</t>
  </si>
  <si>
    <t>41</t>
  </si>
  <si>
    <t>998763381</t>
  </si>
  <si>
    <t>Příplatek k přesunu hmot tonážní 763 SDK prováděný bez použití mechanizace</t>
  </si>
  <si>
    <t>1231854857</t>
  </si>
  <si>
    <t>42</t>
  </si>
  <si>
    <t>998763391</t>
  </si>
  <si>
    <t>Příplatek k přesunu hmot tonážní 763 SDK za zvětšený přesun do 100 m</t>
  </si>
  <si>
    <t>385738986</t>
  </si>
  <si>
    <t>764</t>
  </si>
  <si>
    <t>Konstrukce klempířské</t>
  </si>
  <si>
    <t>43</t>
  </si>
  <si>
    <t>764528421</t>
  </si>
  <si>
    <t>Svody kruhové včetně objímek, kolen, odskoků z Al plechu průměru 80 mm</t>
  </si>
  <si>
    <t>916175310</t>
  </si>
  <si>
    <t xml:space="preserve">odvod kondenzátu </t>
  </si>
  <si>
    <t>44</t>
  </si>
  <si>
    <t>998764102</t>
  </si>
  <si>
    <t>Přesun hmot tonážní pro konstrukce klempířské v objektech v do 12 m</t>
  </si>
  <si>
    <t>-957949074</t>
  </si>
  <si>
    <t>766</t>
  </si>
  <si>
    <t>Konstrukce truhlářské</t>
  </si>
  <si>
    <t>45</t>
  </si>
  <si>
    <t>766660001</t>
  </si>
  <si>
    <t>Montáž dveřních křídel otvíravých jednokřídlových š do 0,8 m do ocelové zárubně</t>
  </si>
  <si>
    <t>-1191080469</t>
  </si>
  <si>
    <t>46</t>
  </si>
  <si>
    <t>61160188</t>
  </si>
  <si>
    <t>dveře dřevěné vnitřní hladké plné 1křídlé standardní provedení 800x1970mm</t>
  </si>
  <si>
    <t>-488457842</t>
  </si>
  <si>
    <t>47</t>
  </si>
  <si>
    <t>766694123</t>
  </si>
  <si>
    <t>Montáž parapetních desek dřevěných nebo plastových šířky přes 30 cm délky do 2,6 m</t>
  </si>
  <si>
    <t>1255727315</t>
  </si>
  <si>
    <t>4*2</t>
  </si>
  <si>
    <t>48</t>
  </si>
  <si>
    <t>60794109</t>
  </si>
  <si>
    <t>deska parapetní -atypická</t>
  </si>
  <si>
    <t>238505566</t>
  </si>
  <si>
    <t>49</t>
  </si>
  <si>
    <t>998766103</t>
  </si>
  <si>
    <t>Přesun hmot tonážní pro konstrukce truhlářské v objektech v do 24 m</t>
  </si>
  <si>
    <t>-2034876701</t>
  </si>
  <si>
    <t>767</t>
  </si>
  <si>
    <t>Konstrukce zámečnické</t>
  </si>
  <si>
    <t>50</t>
  </si>
  <si>
    <t>767995113</t>
  </si>
  <si>
    <t>Opravné práce na stropních podhledech - předpoklad</t>
  </si>
  <si>
    <t>-823464172</t>
  </si>
  <si>
    <t>784</t>
  </si>
  <si>
    <t>Dokončovací práce - malby a tapety</t>
  </si>
  <si>
    <t>51</t>
  </si>
  <si>
    <t>784111001</t>
  </si>
  <si>
    <t>Oprášení (ometení ) podkladu v místnostech výšky do 3,80 m</t>
  </si>
  <si>
    <t>1803313086</t>
  </si>
  <si>
    <t>Předpoklad - přesný rozsah prací bude upřesněn po provední bouracích prací</t>
  </si>
  <si>
    <t>ometení,stěn v místnostech provádění prací</t>
  </si>
  <si>
    <t>52</t>
  </si>
  <si>
    <t>784171001</t>
  </si>
  <si>
    <t>Olepování vnitřních ploch páskou v místnostech výšky do 3,80 m</t>
  </si>
  <si>
    <t>1073740773</t>
  </si>
  <si>
    <t>53</t>
  </si>
  <si>
    <t>58124838</t>
  </si>
  <si>
    <t>páska maskovací krepová pro malířské potřeby š 50mm</t>
  </si>
  <si>
    <t>-281269759</t>
  </si>
  <si>
    <t>410*1,05 'Přepočtené koeficientem množství</t>
  </si>
  <si>
    <t>54</t>
  </si>
  <si>
    <t>784181121</t>
  </si>
  <si>
    <t>Hloubková jednonásobná penetrace podkladu v místnostech výšky do 3,80 m</t>
  </si>
  <si>
    <t>-1681491579</t>
  </si>
  <si>
    <t>malba nových konstrukcí</t>
  </si>
  <si>
    <t>SDK1+př1*2</t>
  </si>
  <si>
    <t>55</t>
  </si>
  <si>
    <t>784221101</t>
  </si>
  <si>
    <t>Dvojnásobné bílé malby  ze směsí za sucha dobře otěruvzdorných v místnostech do 3,80 m - částečné vymalování výměra odhadem</t>
  </si>
  <si>
    <t>1911479537</t>
  </si>
  <si>
    <t>malování malých ploch</t>
  </si>
  <si>
    <t>SDK1+m1</t>
  </si>
  <si>
    <t>786</t>
  </si>
  <si>
    <t>Dokončovací práce - čalounické úpravy</t>
  </si>
  <si>
    <t>56</t>
  </si>
  <si>
    <t>786626111</t>
  </si>
  <si>
    <t>Demontáž a zpětná montáž  lamelové žaluzie vnitřní</t>
  </si>
  <si>
    <t>-167559218</t>
  </si>
  <si>
    <t>Předpokládaný rozsah</t>
  </si>
  <si>
    <t>demontáž žaluzií</t>
  </si>
  <si>
    <t>zabalení,uložení</t>
  </si>
  <si>
    <t>zpětná montáž žaluzií</t>
  </si>
  <si>
    <t>vodící lišty zůstávají</t>
  </si>
  <si>
    <t>12*5*2,4*1,2*4</t>
  </si>
  <si>
    <t>Tr1</t>
  </si>
  <si>
    <t>metry trubek</t>
  </si>
  <si>
    <t>460</t>
  </si>
  <si>
    <t>2/2019/DVz - Vzduchotechnika</t>
  </si>
  <si>
    <t>0 - Část vzduchotechnika</t>
  </si>
  <si>
    <t>Část vzduchotechnika</t>
  </si>
  <si>
    <t>205</t>
  </si>
  <si>
    <t>Decentrální VZT podstropní jednotka s minimálním vzduchovým výkonem 870m3/h,účinností rekuperace min. 90%, komfortní ovládání,CO2 senzor,ventilátory s EC motorem, elektrický ohřívač , filtr přívod M5, filtr odtah M5, s možností připojení chladícího dílu</t>
  </si>
  <si>
    <t>-236366190</t>
  </si>
  <si>
    <t>208</t>
  </si>
  <si>
    <t>Odvod kondezátu</t>
  </si>
  <si>
    <t>-1769060249</t>
  </si>
  <si>
    <t>0.1</t>
  </si>
  <si>
    <t>Trubka  DN 220 - 315</t>
  </si>
  <si>
    <t>1265851881</t>
  </si>
  <si>
    <t>230+230</t>
  </si>
  <si>
    <t>0.2</t>
  </si>
  <si>
    <t>Tlumič hluku pro kruhové potrubí</t>
  </si>
  <si>
    <t>-365878576</t>
  </si>
  <si>
    <t>16+16</t>
  </si>
  <si>
    <t>0.3</t>
  </si>
  <si>
    <t>OS koleno DN 250-315/45-90°</t>
  </si>
  <si>
    <t>1264799080</t>
  </si>
  <si>
    <t>24*4</t>
  </si>
  <si>
    <t>0.4</t>
  </si>
  <si>
    <t>Přívodní dvouřadá vyústka s regulací vč. náustku na vé potrubí k osazení do SDK</t>
  </si>
  <si>
    <t>1472867222</t>
  </si>
  <si>
    <t>28+28</t>
  </si>
  <si>
    <t>0.5</t>
  </si>
  <si>
    <t>Odvodní dvouřadá vyústka s regulací vč. náustku na kruhové potrubí k osazení do SDK</t>
  </si>
  <si>
    <t>1983638377</t>
  </si>
  <si>
    <t>24+24</t>
  </si>
  <si>
    <t>0.6</t>
  </si>
  <si>
    <t>DN 300mm - sací žaluzie směrovatelná elox hliník</t>
  </si>
  <si>
    <t>964771986</t>
  </si>
  <si>
    <t>4+4</t>
  </si>
  <si>
    <t>0.7</t>
  </si>
  <si>
    <t>Sání přechod směrovatelný DN250 na žaluzii DN 300mm</t>
  </si>
  <si>
    <t>1038881975</t>
  </si>
  <si>
    <t>0.8</t>
  </si>
  <si>
    <t>DN 300mm - výfuková žaluzie směrovatelná elox hliník</t>
  </si>
  <si>
    <t>-1864481557</t>
  </si>
  <si>
    <t>0.9</t>
  </si>
  <si>
    <t>Výfukový přechod směrovatelný DN 250 na žaluzii DN 300 mm</t>
  </si>
  <si>
    <t>1882134158</t>
  </si>
  <si>
    <t>0.10</t>
  </si>
  <si>
    <t>Redukce z DN 315 na DN 250 n 220 u napojení mezi VZT jednotkou a napojovaným potrubím (sání,výfuk)</t>
  </si>
  <si>
    <t>499823952</t>
  </si>
  <si>
    <t>0.11</t>
  </si>
  <si>
    <t>Zpětná klapka DN 220-315</t>
  </si>
  <si>
    <t>-1871146572</t>
  </si>
  <si>
    <t>0.12</t>
  </si>
  <si>
    <t>Spojka vnější pružná SN 220-315</t>
  </si>
  <si>
    <t>-1424048730</t>
  </si>
  <si>
    <t>0.13</t>
  </si>
  <si>
    <t>Lepicí páska univerzální š. 50 mm, L=50 m</t>
  </si>
  <si>
    <t>-1412630425</t>
  </si>
  <si>
    <t>0.14</t>
  </si>
  <si>
    <t>Lepicí páska hliníková š. 50 mm, L=50 m</t>
  </si>
  <si>
    <t>-132756589</t>
  </si>
  <si>
    <t>0.15</t>
  </si>
  <si>
    <t>Tepelná izolace návleková lepená DN 220-315, tl. 50 mm</t>
  </si>
  <si>
    <t>metr</t>
  </si>
  <si>
    <t>-1053561987</t>
  </si>
  <si>
    <t>0.16</t>
  </si>
  <si>
    <t>Kotevní objímka s gumou, DN 220-315</t>
  </si>
  <si>
    <t>2141691925</t>
  </si>
  <si>
    <t>0.17</t>
  </si>
  <si>
    <t>Kabelové propojení k VZT,kabel  3x2,5,včetně lištování</t>
  </si>
  <si>
    <t>-1984409935</t>
  </si>
  <si>
    <t>Kabelové propojení včetně elektrolišt</t>
  </si>
  <si>
    <t>8*40</t>
  </si>
  <si>
    <t>0.18</t>
  </si>
  <si>
    <t>Montáž VZT komplet</t>
  </si>
  <si>
    <t>-1154286413</t>
  </si>
  <si>
    <t>montáž jednotek vzt ,včetně přídavného chladícího komponentu</t>
  </si>
  <si>
    <t>provrtání otvoru pro závitové tyče krz stropní konstrukci</t>
  </si>
  <si>
    <t>vyříznití PVC krytiny v místě otvoru,vysekání betonu pro uložení platlí(hloubka cca 4-5cm)</t>
  </si>
  <si>
    <t>montáž platlí,kontramatek a závitových tyčí</t>
  </si>
  <si>
    <t>vyrovnání podlahy v místě kotvení stěrkou,nalepení PVC krytiny</t>
  </si>
  <si>
    <t>montáž a kompletace potrubí</t>
  </si>
  <si>
    <t>montáž mřížek</t>
  </si>
  <si>
    <t>uvedení do provozu</t>
  </si>
  <si>
    <t>připojení k regulaci</t>
  </si>
  <si>
    <t>0,19</t>
  </si>
  <si>
    <t>Datová kabeláž pro připojení k regulaci včetně zalištování</t>
  </si>
  <si>
    <t>-156688150</t>
  </si>
  <si>
    <t>roztažení kabeláže</t>
  </si>
  <si>
    <t>zalištování</t>
  </si>
  <si>
    <t>průchodky stropem a stěnami</t>
  </si>
  <si>
    <t>700</t>
  </si>
  <si>
    <t>0,20</t>
  </si>
  <si>
    <t>Reguace kompatních jednotek</t>
  </si>
  <si>
    <t>-923257094</t>
  </si>
  <si>
    <t>napojení VZT na diagnostický systám</t>
  </si>
  <si>
    <t>pult regulace ovládání jednotek</t>
  </si>
  <si>
    <t>instalace a připojení samostatného IR čidla CO2</t>
  </si>
  <si>
    <t>2/2019/Pr - Provedení dokumentace skutečného stavu</t>
  </si>
  <si>
    <t>VRN - Vedlejší rozpočtové náklady</t>
  </si>
  <si>
    <t xml:space="preserve">    VRN1 - Průzkumné, geodetické a projektové práce</t>
  </si>
  <si>
    <t>Vedlejší rozpočtové náklady</t>
  </si>
  <si>
    <t>VRN1</t>
  </si>
  <si>
    <t>Průzkumné, geodetické a projektové práce</t>
  </si>
  <si>
    <t>013254000</t>
  </si>
  <si>
    <t>Dokumentace skutečného provedení stavby</t>
  </si>
  <si>
    <t>Kpl</t>
  </si>
  <si>
    <t>1024</t>
  </si>
  <si>
    <t>1500525655</t>
  </si>
  <si>
    <t>2/2019/N - Vzduchotechnika -neuznatelné položky</t>
  </si>
  <si>
    <t>207</t>
  </si>
  <si>
    <t>Přídavný komponent chlazení pro decentrální VZT podstropní jednotku s min. vzduchovým výkonem 870 m3/h</t>
  </si>
  <si>
    <t>-660898469</t>
  </si>
  <si>
    <t>SEZNAM FIGUR</t>
  </si>
  <si>
    <t>Výměra</t>
  </si>
  <si>
    <t xml:space="preserve"> 2/2019/D-s</t>
  </si>
  <si>
    <t>díra vnější</t>
  </si>
  <si>
    <t>Použití figury:</t>
  </si>
  <si>
    <t>d2</t>
  </si>
  <si>
    <t>díra vnitřní</t>
  </si>
  <si>
    <t xml:space="preserve"> 2/2019/DVz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</si>
</sst>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42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80008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sz val="10"/>
      <color rgb="FF46464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8"/>
      <color rgb="FF000000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9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348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18" fillId="0" borderId="0" xfId="0" applyFont="1" applyAlignment="1" applyProtection="1">
      <alignment horizontal="left" vertical="center"/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1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4" fillId="4" borderId="0" xfId="0" applyFont="1" applyFill="1" applyAlignment="1" applyProtection="1">
      <alignment horizontal="center" vertical="center"/>
      <protection/>
    </xf>
    <xf numFmtId="0" fontId="25" fillId="0" borderId="13" xfId="0" applyFont="1" applyBorder="1" applyAlignment="1" applyProtection="1">
      <alignment horizontal="center" vertical="center" wrapText="1"/>
      <protection/>
    </xf>
    <xf numFmtId="0" fontId="25" fillId="0" borderId="14" xfId="0" applyFont="1" applyBorder="1" applyAlignment="1" applyProtection="1">
      <alignment horizontal="center" vertical="center" wrapText="1"/>
      <protection/>
    </xf>
    <xf numFmtId="0" fontId="25" fillId="0" borderId="15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2" fillId="0" borderId="17" xfId="0" applyNumberFormat="1" applyFont="1" applyBorder="1" applyAlignment="1" applyProtection="1">
      <alignment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4" fontId="22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8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30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1" fillId="0" borderId="17" xfId="0" applyNumberFormat="1" applyFont="1" applyBorder="1" applyAlignment="1" applyProtection="1">
      <alignment vertical="center"/>
      <protection/>
    </xf>
    <xf numFmtId="4" fontId="31" fillId="0" borderId="0" xfId="0" applyNumberFormat="1" applyFont="1" applyBorder="1" applyAlignment="1" applyProtection="1">
      <alignment vertical="center"/>
      <protection/>
    </xf>
    <xf numFmtId="166" fontId="31" fillId="0" borderId="0" xfId="0" applyNumberFormat="1" applyFont="1" applyBorder="1" applyAlignment="1" applyProtection="1">
      <alignment vertical="center"/>
      <protection/>
    </xf>
    <xf numFmtId="4" fontId="31" fillId="0" borderId="12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1" fillId="0" borderId="18" xfId="0" applyNumberFormat="1" applyFont="1" applyBorder="1" applyAlignment="1" applyProtection="1">
      <alignment vertical="center"/>
      <protection/>
    </xf>
    <xf numFmtId="4" fontId="31" fillId="0" borderId="19" xfId="0" applyNumberFormat="1" applyFont="1" applyBorder="1" applyAlignment="1" applyProtection="1">
      <alignment vertical="center"/>
      <protection/>
    </xf>
    <xf numFmtId="166" fontId="31" fillId="0" borderId="19" xfId="0" applyNumberFormat="1" applyFont="1" applyBorder="1" applyAlignment="1" applyProtection="1">
      <alignment vertical="center"/>
      <protection/>
    </xf>
    <xf numFmtId="4" fontId="31" fillId="0" borderId="20" xfId="0" applyNumberFormat="1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horizontal="left" vertical="center"/>
      <protection/>
    </xf>
    <xf numFmtId="4" fontId="8" fillId="2" borderId="0" xfId="0" applyNumberFormat="1" applyFont="1" applyFill="1" applyAlignment="1" applyProtection="1">
      <alignment vertical="center"/>
      <protection locked="0"/>
    </xf>
    <xf numFmtId="164" fontId="2" fillId="2" borderId="17" xfId="0" applyNumberFormat="1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center" vertical="center"/>
      <protection locked="0"/>
    </xf>
    <xf numFmtId="4" fontId="2" fillId="0" borderId="12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164" fontId="2" fillId="2" borderId="18" xfId="0" applyNumberFormat="1" applyFont="1" applyFill="1" applyBorder="1" applyAlignment="1" applyProtection="1">
      <alignment horizontal="center" vertical="center"/>
      <protection locked="0"/>
    </xf>
    <xf numFmtId="0" fontId="2" fillId="2" borderId="19" xfId="0" applyFont="1" applyFill="1" applyBorder="1" applyAlignment="1" applyProtection="1">
      <alignment horizontal="center" vertical="center"/>
      <protection locked="0"/>
    </xf>
    <xf numFmtId="4" fontId="2" fillId="0" borderId="20" xfId="0" applyNumberFormat="1" applyFont="1" applyBorder="1" applyAlignment="1" applyProtection="1">
      <alignment vertical="center"/>
      <protection/>
    </xf>
    <xf numFmtId="0" fontId="26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4" fontId="26" fillId="4" borderId="0" xfId="0" applyNumberFormat="1" applyFont="1" applyFill="1" applyAlignment="1" applyProtection="1">
      <alignment vertical="center"/>
      <protection/>
    </xf>
    <xf numFmtId="0" fontId="32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4" fontId="3" fillId="0" borderId="0" xfId="0" applyNumberFormat="1" applyFont="1" applyAlignment="1">
      <alignment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4" fontId="26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3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22" xfId="0" applyFont="1" applyFill="1" applyBorder="1" applyAlignment="1">
      <alignment vertical="center"/>
    </xf>
    <xf numFmtId="0" fontId="21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4" fillId="4" borderId="0" xfId="0" applyFont="1" applyFill="1" applyAlignment="1" applyProtection="1">
      <alignment horizontal="left" vertical="center"/>
      <protection/>
    </xf>
    <xf numFmtId="0" fontId="24" fillId="4" borderId="0" xfId="0" applyFont="1" applyFill="1" applyAlignment="1" applyProtection="1">
      <alignment horizontal="right" vertical="center"/>
      <protection/>
    </xf>
    <xf numFmtId="0" fontId="34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19" xfId="0" applyFont="1" applyBorder="1" applyAlignment="1" applyProtection="1">
      <alignment horizontal="left" vertical="center"/>
      <protection/>
    </xf>
    <xf numFmtId="0" fontId="7" fillId="0" borderId="19" xfId="0" applyFont="1" applyBorder="1" applyAlignment="1" applyProtection="1">
      <alignment vertical="center"/>
      <protection/>
    </xf>
    <xf numFmtId="4" fontId="7" fillId="0" borderId="19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19" xfId="0" applyFont="1" applyBorder="1" applyAlignment="1" applyProtection="1">
      <alignment horizontal="left" vertical="center"/>
      <protection/>
    </xf>
    <xf numFmtId="0" fontId="8" fillId="0" borderId="19" xfId="0" applyFont="1" applyBorder="1" applyAlignment="1" applyProtection="1">
      <alignment vertical="center"/>
      <protection/>
    </xf>
    <xf numFmtId="4" fontId="8" fillId="0" borderId="19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4" fontId="34" fillId="0" borderId="0" xfId="0" applyNumberFormat="1" applyFont="1" applyAlignment="1" applyProtection="1">
      <alignment vertical="center"/>
      <protection/>
    </xf>
    <xf numFmtId="0" fontId="25" fillId="0" borderId="0" xfId="0" applyFont="1" applyAlignment="1">
      <alignment horizontal="center" vertical="center"/>
    </xf>
    <xf numFmtId="0" fontId="0" fillId="0" borderId="3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4" fillId="4" borderId="13" xfId="0" applyFont="1" applyFill="1" applyBorder="1" applyAlignment="1" applyProtection="1">
      <alignment horizontal="center" vertical="center" wrapText="1"/>
      <protection/>
    </xf>
    <xf numFmtId="0" fontId="24" fillId="4" borderId="14" xfId="0" applyFont="1" applyFill="1" applyBorder="1" applyAlignment="1" applyProtection="1">
      <alignment horizontal="center" vertical="center" wrapText="1"/>
      <protection/>
    </xf>
    <xf numFmtId="0" fontId="24" fillId="4" borderId="15" xfId="0" applyFont="1" applyFill="1" applyBorder="1" applyAlignment="1" applyProtection="1">
      <alignment horizontal="center" vertical="center" wrapText="1"/>
      <protection/>
    </xf>
    <xf numFmtId="0" fontId="24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6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5" fillId="0" borderId="10" xfId="0" applyNumberFormat="1" applyFont="1" applyBorder="1" applyAlignment="1" applyProtection="1">
      <alignment/>
      <protection/>
    </xf>
    <xf numFmtId="166" fontId="35" fillId="0" borderId="11" xfId="0" applyNumberFormat="1" applyFont="1" applyBorder="1" applyAlignment="1" applyProtection="1">
      <alignment/>
      <protection/>
    </xf>
    <xf numFmtId="4" fontId="36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7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4" fillId="0" borderId="23" xfId="0" applyFont="1" applyBorder="1" applyAlignment="1" applyProtection="1">
      <alignment horizontal="center" vertical="center"/>
      <protection/>
    </xf>
    <xf numFmtId="49" fontId="24" fillId="0" borderId="23" xfId="0" applyNumberFormat="1" applyFont="1" applyBorder="1" applyAlignment="1" applyProtection="1">
      <alignment horizontal="left" vertical="center" wrapText="1"/>
      <protection/>
    </xf>
    <xf numFmtId="0" fontId="24" fillId="0" borderId="23" xfId="0" applyFont="1" applyBorder="1" applyAlignment="1" applyProtection="1">
      <alignment horizontal="left" vertical="center" wrapText="1"/>
      <protection/>
    </xf>
    <xf numFmtId="0" fontId="24" fillId="0" borderId="23" xfId="0" applyFont="1" applyBorder="1" applyAlignment="1" applyProtection="1">
      <alignment horizontal="center" vertical="center" wrapText="1"/>
      <protection/>
    </xf>
    <xf numFmtId="167" fontId="24" fillId="0" borderId="23" xfId="0" applyNumberFormat="1" applyFont="1" applyBorder="1" applyAlignment="1" applyProtection="1">
      <alignment vertical="center"/>
      <protection/>
    </xf>
    <xf numFmtId="4" fontId="24" fillId="2" borderId="23" xfId="0" applyNumberFormat="1" applyFont="1" applyFill="1" applyBorder="1" applyAlignment="1" applyProtection="1">
      <alignment vertical="center"/>
      <protection locked="0"/>
    </xf>
    <xf numFmtId="4" fontId="24" fillId="0" borderId="23" xfId="0" applyNumberFormat="1" applyFont="1" applyBorder="1" applyAlignment="1" applyProtection="1">
      <alignment vertical="center"/>
      <protection/>
    </xf>
    <xf numFmtId="0" fontId="0" fillId="0" borderId="23" xfId="0" applyFont="1" applyBorder="1" applyAlignment="1" applyProtection="1">
      <alignment vertical="center"/>
      <protection/>
    </xf>
    <xf numFmtId="0" fontId="25" fillId="2" borderId="17" xfId="0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horizontal="center" vertical="center"/>
      <protection/>
    </xf>
    <xf numFmtId="166" fontId="25" fillId="0" borderId="0" xfId="0" applyNumberFormat="1" applyFont="1" applyBorder="1" applyAlignment="1" applyProtection="1">
      <alignment vertical="center"/>
      <protection/>
    </xf>
    <xf numFmtId="166" fontId="25" fillId="0" borderId="12" xfId="0" applyNumberFormat="1" applyFont="1" applyBorder="1" applyAlignment="1" applyProtection="1">
      <alignment vertical="center"/>
      <protection/>
    </xf>
    <xf numFmtId="0" fontId="24" fillId="0" borderId="0" xfId="0" applyFont="1" applyAlignment="1">
      <alignment horizontal="left"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7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7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7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7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2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8" fillId="0" borderId="23" xfId="0" applyFont="1" applyBorder="1" applyAlignment="1" applyProtection="1">
      <alignment horizontal="center" vertical="center"/>
      <protection/>
    </xf>
    <xf numFmtId="49" fontId="38" fillId="0" borderId="23" xfId="0" applyNumberFormat="1" applyFont="1" applyBorder="1" applyAlignment="1" applyProtection="1">
      <alignment horizontal="left" vertical="center" wrapText="1"/>
      <protection/>
    </xf>
    <xf numFmtId="0" fontId="38" fillId="0" borderId="23" xfId="0" applyFont="1" applyBorder="1" applyAlignment="1" applyProtection="1">
      <alignment horizontal="left" vertical="center" wrapText="1"/>
      <protection/>
    </xf>
    <xf numFmtId="0" fontId="38" fillId="0" borderId="23" xfId="0" applyFont="1" applyBorder="1" applyAlignment="1" applyProtection="1">
      <alignment horizontal="center" vertical="center" wrapText="1"/>
      <protection/>
    </xf>
    <xf numFmtId="167" fontId="38" fillId="0" borderId="23" xfId="0" applyNumberFormat="1" applyFont="1" applyBorder="1" applyAlignment="1" applyProtection="1">
      <alignment vertical="center"/>
      <protection/>
    </xf>
    <xf numFmtId="4" fontId="38" fillId="2" borderId="23" xfId="0" applyNumberFormat="1" applyFont="1" applyFill="1" applyBorder="1" applyAlignment="1" applyProtection="1">
      <alignment vertical="center"/>
      <protection locked="0"/>
    </xf>
    <xf numFmtId="4" fontId="38" fillId="0" borderId="23" xfId="0" applyNumberFormat="1" applyFont="1" applyBorder="1" applyAlignment="1" applyProtection="1">
      <alignment vertical="center"/>
      <protection/>
    </xf>
    <xf numFmtId="0" fontId="39" fillId="0" borderId="23" xfId="0" applyFont="1" applyBorder="1" applyAlignment="1" applyProtection="1">
      <alignment vertical="center"/>
      <protection/>
    </xf>
    <xf numFmtId="0" fontId="39" fillId="0" borderId="3" xfId="0" applyFont="1" applyBorder="1" applyAlignment="1">
      <alignment vertical="center"/>
    </xf>
    <xf numFmtId="0" fontId="38" fillId="2" borderId="17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 applyProtection="1">
      <alignment horizontal="center" vertical="center"/>
      <protection/>
    </xf>
    <xf numFmtId="0" fontId="10" fillId="0" borderId="18" xfId="0" applyFont="1" applyBorder="1" applyAlignment="1" applyProtection="1">
      <alignment vertical="center"/>
      <protection/>
    </xf>
    <xf numFmtId="0" fontId="10" fillId="0" borderId="19" xfId="0" applyFont="1" applyBorder="1" applyAlignment="1" applyProtection="1">
      <alignment vertical="center"/>
      <protection/>
    </xf>
    <xf numFmtId="0" fontId="10" fillId="0" borderId="20" xfId="0" applyFont="1" applyBorder="1" applyAlignment="1" applyProtection="1">
      <alignment vertical="center"/>
      <protection/>
    </xf>
    <xf numFmtId="0" fontId="25" fillId="2" borderId="18" xfId="0" applyFont="1" applyFill="1" applyBorder="1" applyAlignment="1" applyProtection="1">
      <alignment horizontal="left" vertical="center"/>
      <protection locked="0"/>
    </xf>
    <xf numFmtId="0" fontId="25" fillId="0" borderId="19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166" fontId="25" fillId="0" borderId="19" xfId="0" applyNumberFormat="1" applyFont="1" applyBorder="1" applyAlignment="1" applyProtection="1">
      <alignment vertical="center"/>
      <protection/>
    </xf>
    <xf numFmtId="166" fontId="25" fillId="0" borderId="20" xfId="0" applyNumberFormat="1" applyFont="1" applyBorder="1" applyAlignment="1" applyProtection="1">
      <alignment vertical="center"/>
      <protection/>
    </xf>
    <xf numFmtId="0" fontId="2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0" fillId="0" borderId="3" xfId="0" applyFont="1" applyBorder="1" applyAlignment="1">
      <alignment horizontal="center" vertical="center" wrapText="1"/>
    </xf>
    <xf numFmtId="0" fontId="24" fillId="4" borderId="13" xfId="0" applyFont="1" applyFill="1" applyBorder="1" applyAlignment="1">
      <alignment horizontal="center" vertical="center" wrapText="1"/>
    </xf>
    <xf numFmtId="0" fontId="24" fillId="4" borderId="14" xfId="0" applyFont="1" applyFill="1" applyBorder="1" applyAlignment="1">
      <alignment horizontal="center" vertical="center" wrapText="1"/>
    </xf>
    <xf numFmtId="0" fontId="24" fillId="4" borderId="1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40" fillId="0" borderId="13" xfId="0" applyFont="1" applyBorder="1" applyAlignment="1">
      <alignment horizontal="left" vertical="center" wrapText="1"/>
    </xf>
    <xf numFmtId="0" fontId="40" fillId="0" borderId="23" xfId="0" applyFont="1" applyBorder="1" applyAlignment="1">
      <alignment horizontal="left" vertical="center" wrapText="1"/>
    </xf>
    <xf numFmtId="0" fontId="40" fillId="0" borderId="23" xfId="0" applyFont="1" applyBorder="1" applyAlignment="1">
      <alignment horizontal="left" vertical="center"/>
    </xf>
    <xf numFmtId="167" fontId="40" fillId="0" borderId="15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 wrapText="1"/>
    </xf>
    <xf numFmtId="167" fontId="0" fillId="0" borderId="0" xfId="0" applyNumberFormat="1" applyFont="1" applyAlignment="1">
      <alignment vertical="center"/>
    </xf>
    <xf numFmtId="0" fontId="36" fillId="0" borderId="0" xfId="0" applyFont="1" applyAlignment="1">
      <alignment horizontal="left" vertical="center"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0" fillId="3" borderId="22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0" borderId="0" xfId="0"/>
    <xf numFmtId="4" fontId="20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6" fillId="4" borderId="0" xfId="0" applyNumberFormat="1" applyFont="1" applyFill="1" applyAlignment="1" applyProtection="1">
      <alignment vertical="center"/>
      <protection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3" fillId="0" borderId="0" xfId="0" applyNumberFormat="1" applyFont="1" applyAlignment="1" applyProtection="1">
      <alignment vertical="center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8" fillId="2" borderId="0" xfId="0" applyFont="1" applyFill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left" vertical="center"/>
      <protection/>
    </xf>
    <xf numFmtId="4" fontId="8" fillId="2" borderId="0" xfId="0" applyNumberFormat="1" applyFont="1" applyFill="1" applyAlignment="1" applyProtection="1">
      <alignment vertical="center"/>
      <protection locked="0"/>
    </xf>
    <xf numFmtId="4" fontId="8" fillId="0" borderId="0" xfId="0" applyNumberFormat="1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horizontal="right" vertical="center"/>
      <protection/>
    </xf>
    <xf numFmtId="4" fontId="26" fillId="0" borderId="0" xfId="0" applyNumberFormat="1" applyFont="1" applyAlignment="1" applyProtection="1">
      <alignment vertical="center"/>
      <protection/>
    </xf>
    <xf numFmtId="4" fontId="30" fillId="0" borderId="0" xfId="0" applyNumberFormat="1" applyFont="1" applyAlignment="1" applyProtection="1">
      <alignment vertical="center"/>
      <protection/>
    </xf>
    <xf numFmtId="0" fontId="30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horizontal="left" vertical="center" wrapText="1"/>
      <protection/>
    </xf>
    <xf numFmtId="0" fontId="24" fillId="4" borderId="6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left" vertical="center"/>
      <protection/>
    </xf>
    <xf numFmtId="0" fontId="24" fillId="4" borderId="7" xfId="0" applyFont="1" applyFill="1" applyBorder="1" applyAlignment="1" applyProtection="1">
      <alignment horizontal="right" vertical="center"/>
      <protection/>
    </xf>
    <xf numFmtId="0" fontId="24" fillId="4" borderId="7" xfId="0" applyFont="1" applyFill="1" applyBorder="1" applyAlignment="1" applyProtection="1">
      <alignment horizontal="center" vertical="center"/>
      <protection/>
    </xf>
    <xf numFmtId="0" fontId="24" fillId="4" borderId="22" xfId="0" applyFont="1" applyFill="1" applyBorder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22" fillId="0" borderId="16" xfId="0" applyFont="1" applyBorder="1" applyAlignment="1">
      <alignment horizontal="center" vertical="center"/>
    </xf>
    <xf numFmtId="0" fontId="22" fillId="0" borderId="10" xfId="0" applyFont="1" applyBorder="1" applyAlignment="1">
      <alignment horizontal="left" vertical="center"/>
    </xf>
    <xf numFmtId="0" fontId="23" fillId="0" borderId="17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3" fillId="0" borderId="17" xfId="0" applyFont="1" applyBorder="1" applyAlignment="1" applyProtection="1">
      <alignment horizontal="left" vertical="center"/>
      <protection/>
    </xf>
    <xf numFmtId="0" fontId="23" fillId="0" borderId="0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142875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107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294"/>
      <c r="AS2" s="294"/>
      <c r="AT2" s="294"/>
      <c r="AU2" s="294"/>
      <c r="AV2" s="294"/>
      <c r="AW2" s="294"/>
      <c r="AX2" s="294"/>
      <c r="AY2" s="294"/>
      <c r="AZ2" s="294"/>
      <c r="BA2" s="294"/>
      <c r="BB2" s="294"/>
      <c r="BC2" s="294"/>
      <c r="BD2" s="294"/>
      <c r="BE2" s="294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302" t="s">
        <v>14</v>
      </c>
      <c r="L5" s="303"/>
      <c r="M5" s="303"/>
      <c r="N5" s="303"/>
      <c r="O5" s="303"/>
      <c r="P5" s="303"/>
      <c r="Q5" s="303"/>
      <c r="R5" s="303"/>
      <c r="S5" s="303"/>
      <c r="T5" s="303"/>
      <c r="U5" s="303"/>
      <c r="V5" s="303"/>
      <c r="W5" s="303"/>
      <c r="X5" s="303"/>
      <c r="Y5" s="303"/>
      <c r="Z5" s="303"/>
      <c r="AA5" s="303"/>
      <c r="AB5" s="303"/>
      <c r="AC5" s="303"/>
      <c r="AD5" s="303"/>
      <c r="AE5" s="303"/>
      <c r="AF5" s="303"/>
      <c r="AG5" s="303"/>
      <c r="AH5" s="303"/>
      <c r="AI5" s="303"/>
      <c r="AJ5" s="303"/>
      <c r="AK5" s="303"/>
      <c r="AL5" s="303"/>
      <c r="AM5" s="303"/>
      <c r="AN5" s="303"/>
      <c r="AO5" s="303"/>
      <c r="AP5" s="22"/>
      <c r="AQ5" s="22"/>
      <c r="AR5" s="20"/>
      <c r="BE5" s="299" t="s">
        <v>15</v>
      </c>
      <c r="BS5" s="17" t="s">
        <v>6</v>
      </c>
    </row>
    <row r="6" spans="2:71" s="1" customFormat="1" ht="36.95" customHeight="1">
      <c r="B6" s="21"/>
      <c r="C6" s="22"/>
      <c r="D6" s="28" t="s">
        <v>16</v>
      </c>
      <c r="E6" s="22"/>
      <c r="F6" s="22"/>
      <c r="G6" s="22"/>
      <c r="H6" s="22"/>
      <c r="I6" s="22"/>
      <c r="J6" s="22"/>
      <c r="K6" s="304" t="s">
        <v>17</v>
      </c>
      <c r="L6" s="303"/>
      <c r="M6" s="303"/>
      <c r="N6" s="303"/>
      <c r="O6" s="303"/>
      <c r="P6" s="303"/>
      <c r="Q6" s="303"/>
      <c r="R6" s="303"/>
      <c r="S6" s="303"/>
      <c r="T6" s="303"/>
      <c r="U6" s="303"/>
      <c r="V6" s="303"/>
      <c r="W6" s="303"/>
      <c r="X6" s="303"/>
      <c r="Y6" s="303"/>
      <c r="Z6" s="303"/>
      <c r="AA6" s="303"/>
      <c r="AB6" s="303"/>
      <c r="AC6" s="303"/>
      <c r="AD6" s="303"/>
      <c r="AE6" s="303"/>
      <c r="AF6" s="303"/>
      <c r="AG6" s="303"/>
      <c r="AH6" s="303"/>
      <c r="AI6" s="303"/>
      <c r="AJ6" s="303"/>
      <c r="AK6" s="303"/>
      <c r="AL6" s="303"/>
      <c r="AM6" s="303"/>
      <c r="AN6" s="303"/>
      <c r="AO6" s="303"/>
      <c r="AP6" s="22"/>
      <c r="AQ6" s="22"/>
      <c r="AR6" s="20"/>
      <c r="BE6" s="300"/>
      <c r="BS6" s="17" t="s">
        <v>6</v>
      </c>
    </row>
    <row r="7" spans="2:71" s="1" customFormat="1" ht="12" customHeight="1">
      <c r="B7" s="21"/>
      <c r="C7" s="22"/>
      <c r="D7" s="29" t="s">
        <v>18</v>
      </c>
      <c r="E7" s="22"/>
      <c r="F7" s="22"/>
      <c r="G7" s="22"/>
      <c r="H7" s="22"/>
      <c r="I7" s="22"/>
      <c r="J7" s="22"/>
      <c r="K7" s="27" t="s">
        <v>1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9" t="s">
        <v>19</v>
      </c>
      <c r="AL7" s="22"/>
      <c r="AM7" s="22"/>
      <c r="AN7" s="27" t="s">
        <v>1</v>
      </c>
      <c r="AO7" s="22"/>
      <c r="AP7" s="22"/>
      <c r="AQ7" s="22"/>
      <c r="AR7" s="20"/>
      <c r="BE7" s="300"/>
      <c r="BS7" s="17" t="s">
        <v>6</v>
      </c>
    </row>
    <row r="8" spans="2:71" s="1" customFormat="1" ht="12" customHeight="1">
      <c r="B8" s="21"/>
      <c r="C8" s="22"/>
      <c r="D8" s="29" t="s">
        <v>20</v>
      </c>
      <c r="E8" s="22"/>
      <c r="F8" s="22"/>
      <c r="G8" s="22"/>
      <c r="H8" s="22"/>
      <c r="I8" s="22"/>
      <c r="J8" s="22"/>
      <c r="K8" s="27" t="s">
        <v>21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9" t="s">
        <v>22</v>
      </c>
      <c r="AL8" s="22"/>
      <c r="AM8" s="22"/>
      <c r="AN8" s="30" t="s">
        <v>23</v>
      </c>
      <c r="AO8" s="22"/>
      <c r="AP8" s="22"/>
      <c r="AQ8" s="22"/>
      <c r="AR8" s="20"/>
      <c r="BE8" s="300"/>
      <c r="BS8" s="17" t="s">
        <v>6</v>
      </c>
    </row>
    <row r="9" spans="2:71" s="1" customFormat="1" ht="14.45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00"/>
      <c r="BS9" s="17" t="s">
        <v>6</v>
      </c>
    </row>
    <row r="10" spans="2:71" s="1" customFormat="1" ht="12" customHeight="1">
      <c r="B10" s="21"/>
      <c r="C10" s="22"/>
      <c r="D10" s="29" t="s">
        <v>24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9" t="s">
        <v>25</v>
      </c>
      <c r="AL10" s="22"/>
      <c r="AM10" s="22"/>
      <c r="AN10" s="27" t="s">
        <v>26</v>
      </c>
      <c r="AO10" s="22"/>
      <c r="AP10" s="22"/>
      <c r="AQ10" s="22"/>
      <c r="AR10" s="20"/>
      <c r="BE10" s="300"/>
      <c r="BS10" s="17" t="s">
        <v>6</v>
      </c>
    </row>
    <row r="11" spans="2:71" s="1" customFormat="1" ht="18.4" customHeight="1">
      <c r="B11" s="21"/>
      <c r="C11" s="22"/>
      <c r="D11" s="22"/>
      <c r="E11" s="27" t="s">
        <v>27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9" t="s">
        <v>28</v>
      </c>
      <c r="AL11" s="22"/>
      <c r="AM11" s="22"/>
      <c r="AN11" s="27" t="s">
        <v>1</v>
      </c>
      <c r="AO11" s="22"/>
      <c r="AP11" s="22"/>
      <c r="AQ11" s="22"/>
      <c r="AR11" s="20"/>
      <c r="BE11" s="300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00"/>
      <c r="BS12" s="17" t="s">
        <v>6</v>
      </c>
    </row>
    <row r="13" spans="2:71" s="1" customFormat="1" ht="12" customHeight="1">
      <c r="B13" s="21"/>
      <c r="C13" s="22"/>
      <c r="D13" s="29" t="s">
        <v>29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9" t="s">
        <v>25</v>
      </c>
      <c r="AL13" s="22"/>
      <c r="AM13" s="22"/>
      <c r="AN13" s="31" t="s">
        <v>30</v>
      </c>
      <c r="AO13" s="22"/>
      <c r="AP13" s="22"/>
      <c r="AQ13" s="22"/>
      <c r="AR13" s="20"/>
      <c r="BE13" s="300"/>
      <c r="BS13" s="17" t="s">
        <v>6</v>
      </c>
    </row>
    <row r="14" spans="2:71" ht="12.75">
      <c r="B14" s="21"/>
      <c r="C14" s="22"/>
      <c r="D14" s="22"/>
      <c r="E14" s="305" t="s">
        <v>30</v>
      </c>
      <c r="F14" s="306"/>
      <c r="G14" s="306"/>
      <c r="H14" s="306"/>
      <c r="I14" s="306"/>
      <c r="J14" s="306"/>
      <c r="K14" s="306"/>
      <c r="L14" s="306"/>
      <c r="M14" s="306"/>
      <c r="N14" s="306"/>
      <c r="O14" s="306"/>
      <c r="P14" s="306"/>
      <c r="Q14" s="306"/>
      <c r="R14" s="306"/>
      <c r="S14" s="306"/>
      <c r="T14" s="306"/>
      <c r="U14" s="306"/>
      <c r="V14" s="306"/>
      <c r="W14" s="306"/>
      <c r="X14" s="306"/>
      <c r="Y14" s="306"/>
      <c r="Z14" s="306"/>
      <c r="AA14" s="306"/>
      <c r="AB14" s="306"/>
      <c r="AC14" s="306"/>
      <c r="AD14" s="306"/>
      <c r="AE14" s="306"/>
      <c r="AF14" s="306"/>
      <c r="AG14" s="306"/>
      <c r="AH14" s="306"/>
      <c r="AI14" s="306"/>
      <c r="AJ14" s="306"/>
      <c r="AK14" s="29" t="s">
        <v>28</v>
      </c>
      <c r="AL14" s="22"/>
      <c r="AM14" s="22"/>
      <c r="AN14" s="31" t="s">
        <v>30</v>
      </c>
      <c r="AO14" s="22"/>
      <c r="AP14" s="22"/>
      <c r="AQ14" s="22"/>
      <c r="AR14" s="20"/>
      <c r="BE14" s="300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00"/>
      <c r="BS15" s="17" t="s">
        <v>4</v>
      </c>
    </row>
    <row r="16" spans="2:71" s="1" customFormat="1" ht="12" customHeight="1">
      <c r="B16" s="21"/>
      <c r="C16" s="22"/>
      <c r="D16" s="29" t="s">
        <v>31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9" t="s">
        <v>25</v>
      </c>
      <c r="AL16" s="22"/>
      <c r="AM16" s="22"/>
      <c r="AN16" s="27" t="s">
        <v>32</v>
      </c>
      <c r="AO16" s="22"/>
      <c r="AP16" s="22"/>
      <c r="AQ16" s="22"/>
      <c r="AR16" s="20"/>
      <c r="BE16" s="300"/>
      <c r="BS16" s="17" t="s">
        <v>4</v>
      </c>
    </row>
    <row r="17" spans="2:71" s="1" customFormat="1" ht="18.4" customHeight="1">
      <c r="B17" s="21"/>
      <c r="C17" s="22"/>
      <c r="D17" s="22"/>
      <c r="E17" s="27" t="s">
        <v>33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9" t="s">
        <v>28</v>
      </c>
      <c r="AL17" s="22"/>
      <c r="AM17" s="22"/>
      <c r="AN17" s="27" t="s">
        <v>1</v>
      </c>
      <c r="AO17" s="22"/>
      <c r="AP17" s="22"/>
      <c r="AQ17" s="22"/>
      <c r="AR17" s="20"/>
      <c r="BE17" s="300"/>
      <c r="BS17" s="17" t="s">
        <v>34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00"/>
      <c r="BS18" s="17" t="s">
        <v>6</v>
      </c>
    </row>
    <row r="19" spans="2:71" s="1" customFormat="1" ht="12" customHeight="1">
      <c r="B19" s="21"/>
      <c r="C19" s="22"/>
      <c r="D19" s="29" t="s">
        <v>35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9" t="s">
        <v>25</v>
      </c>
      <c r="AL19" s="22"/>
      <c r="AM19" s="22"/>
      <c r="AN19" s="27" t="s">
        <v>36</v>
      </c>
      <c r="AO19" s="22"/>
      <c r="AP19" s="22"/>
      <c r="AQ19" s="22"/>
      <c r="AR19" s="20"/>
      <c r="BE19" s="300"/>
      <c r="BS19" s="17" t="s">
        <v>6</v>
      </c>
    </row>
    <row r="20" spans="2:71" s="1" customFormat="1" ht="18.4" customHeight="1">
      <c r="B20" s="21"/>
      <c r="C20" s="22"/>
      <c r="D20" s="22"/>
      <c r="E20" s="27" t="s">
        <v>37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9" t="s">
        <v>28</v>
      </c>
      <c r="AL20" s="22"/>
      <c r="AM20" s="22"/>
      <c r="AN20" s="27" t="s">
        <v>1</v>
      </c>
      <c r="AO20" s="22"/>
      <c r="AP20" s="22"/>
      <c r="AQ20" s="22"/>
      <c r="AR20" s="20"/>
      <c r="BE20" s="300"/>
      <c r="BS20" s="17" t="s">
        <v>34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00"/>
    </row>
    <row r="22" spans="2:57" s="1" customFormat="1" ht="12" customHeight="1">
      <c r="B22" s="21"/>
      <c r="C22" s="22"/>
      <c r="D22" s="29" t="s">
        <v>38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00"/>
    </row>
    <row r="23" spans="2:57" s="1" customFormat="1" ht="16.5" customHeight="1">
      <c r="B23" s="21"/>
      <c r="C23" s="22"/>
      <c r="D23" s="22"/>
      <c r="E23" s="307" t="s">
        <v>1</v>
      </c>
      <c r="F23" s="307"/>
      <c r="G23" s="307"/>
      <c r="H23" s="307"/>
      <c r="I23" s="307"/>
      <c r="J23" s="307"/>
      <c r="K23" s="307"/>
      <c r="L23" s="307"/>
      <c r="M23" s="307"/>
      <c r="N23" s="307"/>
      <c r="O23" s="307"/>
      <c r="P23" s="307"/>
      <c r="Q23" s="307"/>
      <c r="R23" s="307"/>
      <c r="S23" s="307"/>
      <c r="T23" s="307"/>
      <c r="U23" s="307"/>
      <c r="V23" s="307"/>
      <c r="W23" s="307"/>
      <c r="X23" s="307"/>
      <c r="Y23" s="307"/>
      <c r="Z23" s="307"/>
      <c r="AA23" s="307"/>
      <c r="AB23" s="307"/>
      <c r="AC23" s="307"/>
      <c r="AD23" s="307"/>
      <c r="AE23" s="307"/>
      <c r="AF23" s="307"/>
      <c r="AG23" s="307"/>
      <c r="AH23" s="307"/>
      <c r="AI23" s="307"/>
      <c r="AJ23" s="307"/>
      <c r="AK23" s="307"/>
      <c r="AL23" s="307"/>
      <c r="AM23" s="307"/>
      <c r="AN23" s="307"/>
      <c r="AO23" s="22"/>
      <c r="AP23" s="22"/>
      <c r="AQ23" s="22"/>
      <c r="AR23" s="20"/>
      <c r="BE23" s="300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00"/>
    </row>
    <row r="25" spans="2:57" s="1" customFormat="1" ht="6.95" customHeight="1">
      <c r="B25" s="21"/>
      <c r="C25" s="22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22"/>
      <c r="AQ25" s="22"/>
      <c r="AR25" s="20"/>
      <c r="BE25" s="300"/>
    </row>
    <row r="26" spans="2:57" s="1" customFormat="1" ht="14.45" customHeight="1">
      <c r="B26" s="21"/>
      <c r="C26" s="22"/>
      <c r="D26" s="34" t="s">
        <v>39</v>
      </c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308">
        <f>ROUND(AG94,2)</f>
        <v>0</v>
      </c>
      <c r="AL26" s="303"/>
      <c r="AM26" s="303"/>
      <c r="AN26" s="303"/>
      <c r="AO26" s="303"/>
      <c r="AP26" s="22"/>
      <c r="AQ26" s="22"/>
      <c r="AR26" s="20"/>
      <c r="BE26" s="300"/>
    </row>
    <row r="27" spans="2:57" s="1" customFormat="1" ht="14.45" customHeight="1">
      <c r="B27" s="21"/>
      <c r="C27" s="22"/>
      <c r="D27" s="34" t="s">
        <v>40</v>
      </c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308">
        <f>ROUND(AG100,2)</f>
        <v>0</v>
      </c>
      <c r="AL27" s="308"/>
      <c r="AM27" s="308"/>
      <c r="AN27" s="308"/>
      <c r="AO27" s="308"/>
      <c r="AP27" s="22"/>
      <c r="AQ27" s="22"/>
      <c r="AR27" s="20"/>
      <c r="BE27" s="300"/>
    </row>
    <row r="28" spans="1:57" s="2" customFormat="1" ht="6.95" customHeight="1">
      <c r="A28" s="35"/>
      <c r="B28" s="36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8"/>
      <c r="BE28" s="300"/>
    </row>
    <row r="29" spans="1:57" s="2" customFormat="1" ht="25.9" customHeight="1">
      <c r="A29" s="35"/>
      <c r="B29" s="36"/>
      <c r="C29" s="37"/>
      <c r="D29" s="39" t="s">
        <v>41</v>
      </c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309">
        <f>ROUND(AK26+AK27,2)</f>
        <v>0</v>
      </c>
      <c r="AL29" s="310"/>
      <c r="AM29" s="310"/>
      <c r="AN29" s="310"/>
      <c r="AO29" s="310"/>
      <c r="AP29" s="37"/>
      <c r="AQ29" s="37"/>
      <c r="AR29" s="38"/>
      <c r="BE29" s="300"/>
    </row>
    <row r="30" spans="1:57" s="2" customFormat="1" ht="6.95" customHeight="1">
      <c r="A30" s="35"/>
      <c r="B30" s="36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8"/>
      <c r="BE30" s="300"/>
    </row>
    <row r="31" spans="1:57" s="2" customFormat="1" ht="12.75">
      <c r="A31" s="35"/>
      <c r="B31" s="36"/>
      <c r="C31" s="37"/>
      <c r="D31" s="37"/>
      <c r="E31" s="37"/>
      <c r="F31" s="37"/>
      <c r="G31" s="37"/>
      <c r="H31" s="37"/>
      <c r="I31" s="37"/>
      <c r="J31" s="37"/>
      <c r="K31" s="37"/>
      <c r="L31" s="311" t="s">
        <v>42</v>
      </c>
      <c r="M31" s="311"/>
      <c r="N31" s="311"/>
      <c r="O31" s="311"/>
      <c r="P31" s="311"/>
      <c r="Q31" s="37"/>
      <c r="R31" s="37"/>
      <c r="S31" s="37"/>
      <c r="T31" s="37"/>
      <c r="U31" s="37"/>
      <c r="V31" s="37"/>
      <c r="W31" s="311" t="s">
        <v>43</v>
      </c>
      <c r="X31" s="311"/>
      <c r="Y31" s="311"/>
      <c r="Z31" s="311"/>
      <c r="AA31" s="311"/>
      <c r="AB31" s="311"/>
      <c r="AC31" s="311"/>
      <c r="AD31" s="311"/>
      <c r="AE31" s="311"/>
      <c r="AF31" s="37"/>
      <c r="AG31" s="37"/>
      <c r="AH31" s="37"/>
      <c r="AI31" s="37"/>
      <c r="AJ31" s="37"/>
      <c r="AK31" s="311" t="s">
        <v>44</v>
      </c>
      <c r="AL31" s="311"/>
      <c r="AM31" s="311"/>
      <c r="AN31" s="311"/>
      <c r="AO31" s="311"/>
      <c r="AP31" s="37"/>
      <c r="AQ31" s="37"/>
      <c r="AR31" s="38"/>
      <c r="BE31" s="300"/>
    </row>
    <row r="32" spans="2:57" s="3" customFormat="1" ht="14.45" customHeight="1">
      <c r="B32" s="41"/>
      <c r="C32" s="42"/>
      <c r="D32" s="29" t="s">
        <v>45</v>
      </c>
      <c r="E32" s="42"/>
      <c r="F32" s="29" t="s">
        <v>46</v>
      </c>
      <c r="G32" s="42"/>
      <c r="H32" s="42"/>
      <c r="I32" s="42"/>
      <c r="J32" s="42"/>
      <c r="K32" s="42"/>
      <c r="L32" s="297">
        <v>0.21</v>
      </c>
      <c r="M32" s="296"/>
      <c r="N32" s="296"/>
      <c r="O32" s="296"/>
      <c r="P32" s="296"/>
      <c r="Q32" s="42"/>
      <c r="R32" s="42"/>
      <c r="S32" s="42"/>
      <c r="T32" s="42"/>
      <c r="U32" s="42"/>
      <c r="V32" s="42"/>
      <c r="W32" s="295">
        <f>ROUND(AZ94+SUM(CD100:CD104),2)</f>
        <v>0</v>
      </c>
      <c r="X32" s="296"/>
      <c r="Y32" s="296"/>
      <c r="Z32" s="296"/>
      <c r="AA32" s="296"/>
      <c r="AB32" s="296"/>
      <c r="AC32" s="296"/>
      <c r="AD32" s="296"/>
      <c r="AE32" s="296"/>
      <c r="AF32" s="42"/>
      <c r="AG32" s="42"/>
      <c r="AH32" s="42"/>
      <c r="AI32" s="42"/>
      <c r="AJ32" s="42"/>
      <c r="AK32" s="295">
        <f>ROUND(AV94+SUM(BY100:BY104),2)</f>
        <v>0</v>
      </c>
      <c r="AL32" s="296"/>
      <c r="AM32" s="296"/>
      <c r="AN32" s="296"/>
      <c r="AO32" s="296"/>
      <c r="AP32" s="42"/>
      <c r="AQ32" s="42"/>
      <c r="AR32" s="43"/>
      <c r="BE32" s="301"/>
    </row>
    <row r="33" spans="2:57" s="3" customFormat="1" ht="14.45" customHeight="1">
      <c r="B33" s="41"/>
      <c r="C33" s="42"/>
      <c r="D33" s="42"/>
      <c r="E33" s="42"/>
      <c r="F33" s="29" t="s">
        <v>47</v>
      </c>
      <c r="G33" s="42"/>
      <c r="H33" s="42"/>
      <c r="I33" s="42"/>
      <c r="J33" s="42"/>
      <c r="K33" s="42"/>
      <c r="L33" s="297">
        <v>0.15</v>
      </c>
      <c r="M33" s="296"/>
      <c r="N33" s="296"/>
      <c r="O33" s="296"/>
      <c r="P33" s="296"/>
      <c r="Q33" s="42"/>
      <c r="R33" s="42"/>
      <c r="S33" s="42"/>
      <c r="T33" s="42"/>
      <c r="U33" s="42"/>
      <c r="V33" s="42"/>
      <c r="W33" s="295">
        <f>ROUND(BA94+SUM(CE100:CE104),2)</f>
        <v>0</v>
      </c>
      <c r="X33" s="296"/>
      <c r="Y33" s="296"/>
      <c r="Z33" s="296"/>
      <c r="AA33" s="296"/>
      <c r="AB33" s="296"/>
      <c r="AC33" s="296"/>
      <c r="AD33" s="296"/>
      <c r="AE33" s="296"/>
      <c r="AF33" s="42"/>
      <c r="AG33" s="42"/>
      <c r="AH33" s="42"/>
      <c r="AI33" s="42"/>
      <c r="AJ33" s="42"/>
      <c r="AK33" s="295">
        <f>ROUND(AW94+SUM(BZ100:BZ104),2)</f>
        <v>0</v>
      </c>
      <c r="AL33" s="296"/>
      <c r="AM33" s="296"/>
      <c r="AN33" s="296"/>
      <c r="AO33" s="296"/>
      <c r="AP33" s="42"/>
      <c r="AQ33" s="42"/>
      <c r="AR33" s="43"/>
      <c r="BE33" s="301"/>
    </row>
    <row r="34" spans="2:57" s="3" customFormat="1" ht="14.45" customHeight="1" hidden="1">
      <c r="B34" s="41"/>
      <c r="C34" s="42"/>
      <c r="D34" s="42"/>
      <c r="E34" s="42"/>
      <c r="F34" s="29" t="s">
        <v>48</v>
      </c>
      <c r="G34" s="42"/>
      <c r="H34" s="42"/>
      <c r="I34" s="42"/>
      <c r="J34" s="42"/>
      <c r="K34" s="42"/>
      <c r="L34" s="297">
        <v>0.21</v>
      </c>
      <c r="M34" s="296"/>
      <c r="N34" s="296"/>
      <c r="O34" s="296"/>
      <c r="P34" s="296"/>
      <c r="Q34" s="42"/>
      <c r="R34" s="42"/>
      <c r="S34" s="42"/>
      <c r="T34" s="42"/>
      <c r="U34" s="42"/>
      <c r="V34" s="42"/>
      <c r="W34" s="295">
        <f>ROUND(BB94+SUM(CF100:CF104),2)</f>
        <v>0</v>
      </c>
      <c r="X34" s="296"/>
      <c r="Y34" s="296"/>
      <c r="Z34" s="296"/>
      <c r="AA34" s="296"/>
      <c r="AB34" s="296"/>
      <c r="AC34" s="296"/>
      <c r="AD34" s="296"/>
      <c r="AE34" s="296"/>
      <c r="AF34" s="42"/>
      <c r="AG34" s="42"/>
      <c r="AH34" s="42"/>
      <c r="AI34" s="42"/>
      <c r="AJ34" s="42"/>
      <c r="AK34" s="295">
        <v>0</v>
      </c>
      <c r="AL34" s="296"/>
      <c r="AM34" s="296"/>
      <c r="AN34" s="296"/>
      <c r="AO34" s="296"/>
      <c r="AP34" s="42"/>
      <c r="AQ34" s="42"/>
      <c r="AR34" s="43"/>
      <c r="BE34" s="301"/>
    </row>
    <row r="35" spans="2:44" s="3" customFormat="1" ht="14.45" customHeight="1" hidden="1">
      <c r="B35" s="41"/>
      <c r="C35" s="42"/>
      <c r="D35" s="42"/>
      <c r="E35" s="42"/>
      <c r="F35" s="29" t="s">
        <v>49</v>
      </c>
      <c r="G35" s="42"/>
      <c r="H35" s="42"/>
      <c r="I35" s="42"/>
      <c r="J35" s="42"/>
      <c r="K35" s="42"/>
      <c r="L35" s="297">
        <v>0.15</v>
      </c>
      <c r="M35" s="296"/>
      <c r="N35" s="296"/>
      <c r="O35" s="296"/>
      <c r="P35" s="296"/>
      <c r="Q35" s="42"/>
      <c r="R35" s="42"/>
      <c r="S35" s="42"/>
      <c r="T35" s="42"/>
      <c r="U35" s="42"/>
      <c r="V35" s="42"/>
      <c r="W35" s="295">
        <f>ROUND(BC94+SUM(CG100:CG104),2)</f>
        <v>0</v>
      </c>
      <c r="X35" s="296"/>
      <c r="Y35" s="296"/>
      <c r="Z35" s="296"/>
      <c r="AA35" s="296"/>
      <c r="AB35" s="296"/>
      <c r="AC35" s="296"/>
      <c r="AD35" s="296"/>
      <c r="AE35" s="296"/>
      <c r="AF35" s="42"/>
      <c r="AG35" s="42"/>
      <c r="AH35" s="42"/>
      <c r="AI35" s="42"/>
      <c r="AJ35" s="42"/>
      <c r="AK35" s="295">
        <v>0</v>
      </c>
      <c r="AL35" s="296"/>
      <c r="AM35" s="296"/>
      <c r="AN35" s="296"/>
      <c r="AO35" s="296"/>
      <c r="AP35" s="42"/>
      <c r="AQ35" s="42"/>
      <c r="AR35" s="43"/>
    </row>
    <row r="36" spans="2:44" s="3" customFormat="1" ht="14.45" customHeight="1" hidden="1">
      <c r="B36" s="41"/>
      <c r="C36" s="42"/>
      <c r="D36" s="42"/>
      <c r="E36" s="42"/>
      <c r="F36" s="29" t="s">
        <v>50</v>
      </c>
      <c r="G36" s="42"/>
      <c r="H36" s="42"/>
      <c r="I36" s="42"/>
      <c r="J36" s="42"/>
      <c r="K36" s="42"/>
      <c r="L36" s="297">
        <v>0</v>
      </c>
      <c r="M36" s="296"/>
      <c r="N36" s="296"/>
      <c r="O36" s="296"/>
      <c r="P36" s="296"/>
      <c r="Q36" s="42"/>
      <c r="R36" s="42"/>
      <c r="S36" s="42"/>
      <c r="T36" s="42"/>
      <c r="U36" s="42"/>
      <c r="V36" s="42"/>
      <c r="W36" s="295">
        <f>ROUND(BD94+SUM(CH100:CH104),2)</f>
        <v>0</v>
      </c>
      <c r="X36" s="296"/>
      <c r="Y36" s="296"/>
      <c r="Z36" s="296"/>
      <c r="AA36" s="296"/>
      <c r="AB36" s="296"/>
      <c r="AC36" s="296"/>
      <c r="AD36" s="296"/>
      <c r="AE36" s="296"/>
      <c r="AF36" s="42"/>
      <c r="AG36" s="42"/>
      <c r="AH36" s="42"/>
      <c r="AI36" s="42"/>
      <c r="AJ36" s="42"/>
      <c r="AK36" s="295">
        <v>0</v>
      </c>
      <c r="AL36" s="296"/>
      <c r="AM36" s="296"/>
      <c r="AN36" s="296"/>
      <c r="AO36" s="296"/>
      <c r="AP36" s="42"/>
      <c r="AQ36" s="42"/>
      <c r="AR36" s="43"/>
    </row>
    <row r="37" spans="1:57" s="2" customFormat="1" ht="6.95" customHeight="1">
      <c r="A37" s="35"/>
      <c r="B37" s="36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8"/>
      <c r="BE37" s="35"/>
    </row>
    <row r="38" spans="1:57" s="2" customFormat="1" ht="25.9" customHeight="1">
      <c r="A38" s="35"/>
      <c r="B38" s="36"/>
      <c r="C38" s="44"/>
      <c r="D38" s="45" t="s">
        <v>51</v>
      </c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7" t="s">
        <v>52</v>
      </c>
      <c r="U38" s="46"/>
      <c r="V38" s="46"/>
      <c r="W38" s="46"/>
      <c r="X38" s="293" t="s">
        <v>53</v>
      </c>
      <c r="Y38" s="291"/>
      <c r="Z38" s="291"/>
      <c r="AA38" s="291"/>
      <c r="AB38" s="291"/>
      <c r="AC38" s="46"/>
      <c r="AD38" s="46"/>
      <c r="AE38" s="46"/>
      <c r="AF38" s="46"/>
      <c r="AG38" s="46"/>
      <c r="AH38" s="46"/>
      <c r="AI38" s="46"/>
      <c r="AJ38" s="46"/>
      <c r="AK38" s="290">
        <f>SUM(AK29:AK36)</f>
        <v>0</v>
      </c>
      <c r="AL38" s="291"/>
      <c r="AM38" s="291"/>
      <c r="AN38" s="291"/>
      <c r="AO38" s="292"/>
      <c r="AP38" s="44"/>
      <c r="AQ38" s="44"/>
      <c r="AR38" s="38"/>
      <c r="BE38" s="35"/>
    </row>
    <row r="39" spans="1:57" s="2" customFormat="1" ht="6.95" customHeight="1">
      <c r="A39" s="35"/>
      <c r="B39" s="36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8"/>
      <c r="BE39" s="35"/>
    </row>
    <row r="40" spans="1:57" s="2" customFormat="1" ht="14.45" customHeight="1">
      <c r="A40" s="35"/>
      <c r="B40" s="36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8"/>
      <c r="BE40" s="35"/>
    </row>
    <row r="41" spans="2:44" s="1" customFormat="1" ht="14.45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0"/>
    </row>
    <row r="42" spans="2:44" s="1" customFormat="1" ht="14.45" customHeight="1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0"/>
    </row>
    <row r="43" spans="2:44" s="1" customFormat="1" ht="14.45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0"/>
    </row>
    <row r="44" spans="2:44" s="1" customFormat="1" ht="14.45" customHeigh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0"/>
    </row>
    <row r="45" spans="2:44" s="1" customFormat="1" ht="14.45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0"/>
    </row>
    <row r="46" spans="2:44" s="1" customFormat="1" ht="14.45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0"/>
    </row>
    <row r="47" spans="2:44" s="1" customFormat="1" ht="14.45" customHeight="1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0"/>
    </row>
    <row r="48" spans="2:44" s="1" customFormat="1" ht="14.45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0"/>
    </row>
    <row r="49" spans="2:44" s="2" customFormat="1" ht="14.45" customHeight="1">
      <c r="B49" s="48"/>
      <c r="C49" s="49"/>
      <c r="D49" s="50" t="s">
        <v>54</v>
      </c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0" t="s">
        <v>55</v>
      </c>
      <c r="AI49" s="51"/>
      <c r="AJ49" s="51"/>
      <c r="AK49" s="51"/>
      <c r="AL49" s="51"/>
      <c r="AM49" s="51"/>
      <c r="AN49" s="51"/>
      <c r="AO49" s="51"/>
      <c r="AP49" s="49"/>
      <c r="AQ49" s="49"/>
      <c r="AR49" s="52"/>
    </row>
    <row r="50" spans="2:44" ht="12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0"/>
    </row>
    <row r="51" spans="2:44" ht="12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0"/>
    </row>
    <row r="52" spans="2:44" ht="12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0"/>
    </row>
    <row r="53" spans="2:44" ht="12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0"/>
    </row>
    <row r="54" spans="2:44" ht="12"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0"/>
    </row>
    <row r="55" spans="2:44" ht="12"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0"/>
    </row>
    <row r="56" spans="2:44" ht="12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0"/>
    </row>
    <row r="57" spans="2:44" ht="12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0"/>
    </row>
    <row r="58" spans="2:44" ht="12"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0"/>
    </row>
    <row r="59" spans="2:44" ht="12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0"/>
    </row>
    <row r="60" spans="1:57" s="2" customFormat="1" ht="12.75">
      <c r="A60" s="35"/>
      <c r="B60" s="36"/>
      <c r="C60" s="37"/>
      <c r="D60" s="53" t="s">
        <v>56</v>
      </c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53" t="s">
        <v>57</v>
      </c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53" t="s">
        <v>56</v>
      </c>
      <c r="AI60" s="40"/>
      <c r="AJ60" s="40"/>
      <c r="AK60" s="40"/>
      <c r="AL60" s="40"/>
      <c r="AM60" s="53" t="s">
        <v>57</v>
      </c>
      <c r="AN60" s="40"/>
      <c r="AO60" s="40"/>
      <c r="AP60" s="37"/>
      <c r="AQ60" s="37"/>
      <c r="AR60" s="38"/>
      <c r="BE60" s="35"/>
    </row>
    <row r="61" spans="2:44" ht="12"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0"/>
    </row>
    <row r="62" spans="2:44" ht="12"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0"/>
    </row>
    <row r="63" spans="2:44" ht="12"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0"/>
    </row>
    <row r="64" spans="1:57" s="2" customFormat="1" ht="12.75">
      <c r="A64" s="35"/>
      <c r="B64" s="36"/>
      <c r="C64" s="37"/>
      <c r="D64" s="50" t="s">
        <v>58</v>
      </c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0" t="s">
        <v>59</v>
      </c>
      <c r="AI64" s="54"/>
      <c r="AJ64" s="54"/>
      <c r="AK64" s="54"/>
      <c r="AL64" s="54"/>
      <c r="AM64" s="54"/>
      <c r="AN64" s="54"/>
      <c r="AO64" s="54"/>
      <c r="AP64" s="37"/>
      <c r="AQ64" s="37"/>
      <c r="AR64" s="38"/>
      <c r="BE64" s="35"/>
    </row>
    <row r="65" spans="2:44" ht="12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0"/>
    </row>
    <row r="66" spans="2:44" ht="12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0"/>
    </row>
    <row r="67" spans="2:44" ht="12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0"/>
    </row>
    <row r="68" spans="2:44" ht="12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0"/>
    </row>
    <row r="69" spans="2:44" ht="12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0"/>
    </row>
    <row r="70" spans="2:44" ht="12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0"/>
    </row>
    <row r="71" spans="2:44" ht="12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0"/>
    </row>
    <row r="72" spans="2:44" ht="12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0"/>
    </row>
    <row r="73" spans="2:44" ht="12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0"/>
    </row>
    <row r="74" spans="2:44" ht="12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0"/>
    </row>
    <row r="75" spans="1:57" s="2" customFormat="1" ht="12.75">
      <c r="A75" s="35"/>
      <c r="B75" s="36"/>
      <c r="C75" s="37"/>
      <c r="D75" s="53" t="s">
        <v>56</v>
      </c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53" t="s">
        <v>57</v>
      </c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53" t="s">
        <v>56</v>
      </c>
      <c r="AI75" s="40"/>
      <c r="AJ75" s="40"/>
      <c r="AK75" s="40"/>
      <c r="AL75" s="40"/>
      <c r="AM75" s="53" t="s">
        <v>57</v>
      </c>
      <c r="AN75" s="40"/>
      <c r="AO75" s="40"/>
      <c r="AP75" s="37"/>
      <c r="AQ75" s="37"/>
      <c r="AR75" s="38"/>
      <c r="BE75" s="35"/>
    </row>
    <row r="76" spans="1:57" s="2" customFormat="1" ht="12">
      <c r="A76" s="35"/>
      <c r="B76" s="36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38"/>
      <c r="BE76" s="35"/>
    </row>
    <row r="77" spans="1:57" s="2" customFormat="1" ht="6.95" customHeight="1">
      <c r="A77" s="35"/>
      <c r="B77" s="55"/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56"/>
      <c r="X77" s="56"/>
      <c r="Y77" s="56"/>
      <c r="Z77" s="56"/>
      <c r="AA77" s="56"/>
      <c r="AB77" s="56"/>
      <c r="AC77" s="56"/>
      <c r="AD77" s="56"/>
      <c r="AE77" s="56"/>
      <c r="AF77" s="56"/>
      <c r="AG77" s="56"/>
      <c r="AH77" s="56"/>
      <c r="AI77" s="56"/>
      <c r="AJ77" s="56"/>
      <c r="AK77" s="56"/>
      <c r="AL77" s="56"/>
      <c r="AM77" s="56"/>
      <c r="AN77" s="56"/>
      <c r="AO77" s="56"/>
      <c r="AP77" s="56"/>
      <c r="AQ77" s="56"/>
      <c r="AR77" s="38"/>
      <c r="BE77" s="35"/>
    </row>
    <row r="81" spans="1:57" s="2" customFormat="1" ht="6.95" customHeight="1">
      <c r="A81" s="35"/>
      <c r="B81" s="57"/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8"/>
      <c r="V81" s="58"/>
      <c r="W81" s="58"/>
      <c r="X81" s="58"/>
      <c r="Y81" s="58"/>
      <c r="Z81" s="58"/>
      <c r="AA81" s="58"/>
      <c r="AB81" s="58"/>
      <c r="AC81" s="58"/>
      <c r="AD81" s="58"/>
      <c r="AE81" s="58"/>
      <c r="AF81" s="58"/>
      <c r="AG81" s="58"/>
      <c r="AH81" s="58"/>
      <c r="AI81" s="58"/>
      <c r="AJ81" s="58"/>
      <c r="AK81" s="58"/>
      <c r="AL81" s="58"/>
      <c r="AM81" s="58"/>
      <c r="AN81" s="58"/>
      <c r="AO81" s="58"/>
      <c r="AP81" s="58"/>
      <c r="AQ81" s="58"/>
      <c r="AR81" s="38"/>
      <c r="BE81" s="35"/>
    </row>
    <row r="82" spans="1:57" s="2" customFormat="1" ht="24.95" customHeight="1">
      <c r="A82" s="35"/>
      <c r="B82" s="36"/>
      <c r="C82" s="23" t="s">
        <v>60</v>
      </c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38"/>
      <c r="BE82" s="35"/>
    </row>
    <row r="83" spans="1:57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38"/>
      <c r="BE83" s="35"/>
    </row>
    <row r="84" spans="2:44" s="4" customFormat="1" ht="12" customHeight="1">
      <c r="B84" s="59"/>
      <c r="C84" s="29" t="s">
        <v>13</v>
      </c>
      <c r="D84" s="60"/>
      <c r="E84" s="60"/>
      <c r="F84" s="60"/>
      <c r="G84" s="60"/>
      <c r="H84" s="60"/>
      <c r="I84" s="60"/>
      <c r="J84" s="60"/>
      <c r="K84" s="60"/>
      <c r="L84" s="60" t="str">
        <f>K5</f>
        <v>2/2019/V</v>
      </c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Y84" s="60"/>
      <c r="Z84" s="60"/>
      <c r="AA84" s="60"/>
      <c r="AB84" s="60"/>
      <c r="AC84" s="60"/>
      <c r="AD84" s="60"/>
      <c r="AE84" s="60"/>
      <c r="AF84" s="60"/>
      <c r="AG84" s="60"/>
      <c r="AH84" s="60"/>
      <c r="AI84" s="60"/>
      <c r="AJ84" s="60"/>
      <c r="AK84" s="60"/>
      <c r="AL84" s="60"/>
      <c r="AM84" s="60"/>
      <c r="AN84" s="60"/>
      <c r="AO84" s="60"/>
      <c r="AP84" s="60"/>
      <c r="AQ84" s="60"/>
      <c r="AR84" s="61"/>
    </row>
    <row r="85" spans="2:44" s="5" customFormat="1" ht="36.95" customHeight="1">
      <c r="B85" s="62"/>
      <c r="C85" s="63" t="s">
        <v>16</v>
      </c>
      <c r="D85" s="64"/>
      <c r="E85" s="64"/>
      <c r="F85" s="64"/>
      <c r="G85" s="64"/>
      <c r="H85" s="64"/>
      <c r="I85" s="64"/>
      <c r="J85" s="64"/>
      <c r="K85" s="64"/>
      <c r="L85" s="326" t="str">
        <f>K6</f>
        <v>Dílčí renovace objektů MŠ Vybíralova čp.967 a 968</v>
      </c>
      <c r="M85" s="327"/>
      <c r="N85" s="327"/>
      <c r="O85" s="327"/>
      <c r="P85" s="327"/>
      <c r="Q85" s="327"/>
      <c r="R85" s="327"/>
      <c r="S85" s="327"/>
      <c r="T85" s="327"/>
      <c r="U85" s="327"/>
      <c r="V85" s="327"/>
      <c r="W85" s="327"/>
      <c r="X85" s="327"/>
      <c r="Y85" s="327"/>
      <c r="Z85" s="327"/>
      <c r="AA85" s="327"/>
      <c r="AB85" s="327"/>
      <c r="AC85" s="327"/>
      <c r="AD85" s="327"/>
      <c r="AE85" s="327"/>
      <c r="AF85" s="327"/>
      <c r="AG85" s="327"/>
      <c r="AH85" s="327"/>
      <c r="AI85" s="327"/>
      <c r="AJ85" s="327"/>
      <c r="AK85" s="327"/>
      <c r="AL85" s="327"/>
      <c r="AM85" s="327"/>
      <c r="AN85" s="327"/>
      <c r="AO85" s="327"/>
      <c r="AP85" s="64"/>
      <c r="AQ85" s="64"/>
      <c r="AR85" s="65"/>
    </row>
    <row r="86" spans="1:57" s="2" customFormat="1" ht="6.95" customHeight="1">
      <c r="A86" s="35"/>
      <c r="B86" s="36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38"/>
      <c r="BE86" s="35"/>
    </row>
    <row r="87" spans="1:57" s="2" customFormat="1" ht="12" customHeight="1">
      <c r="A87" s="35"/>
      <c r="B87" s="36"/>
      <c r="C87" s="29" t="s">
        <v>20</v>
      </c>
      <c r="D87" s="37"/>
      <c r="E87" s="37"/>
      <c r="F87" s="37"/>
      <c r="G87" s="37"/>
      <c r="H87" s="37"/>
      <c r="I87" s="37"/>
      <c r="J87" s="37"/>
      <c r="K87" s="37"/>
      <c r="L87" s="66" t="str">
        <f>IF(K8="","",K8)</f>
        <v>Vybíralova 967,968/4,Praha 14</v>
      </c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29" t="s">
        <v>22</v>
      </c>
      <c r="AJ87" s="37"/>
      <c r="AK87" s="37"/>
      <c r="AL87" s="37"/>
      <c r="AM87" s="328" t="str">
        <f>IF(AN8="","",AN8)</f>
        <v>8. 5. 2021</v>
      </c>
      <c r="AN87" s="328"/>
      <c r="AO87" s="37"/>
      <c r="AP87" s="37"/>
      <c r="AQ87" s="37"/>
      <c r="AR87" s="38"/>
      <c r="BE87" s="35"/>
    </row>
    <row r="88" spans="1:57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7"/>
      <c r="AQ88" s="37"/>
      <c r="AR88" s="38"/>
      <c r="BE88" s="35"/>
    </row>
    <row r="89" spans="1:57" s="2" customFormat="1" ht="15.2" customHeight="1">
      <c r="A89" s="35"/>
      <c r="B89" s="36"/>
      <c r="C89" s="29" t="s">
        <v>24</v>
      </c>
      <c r="D89" s="37"/>
      <c r="E89" s="37"/>
      <c r="F89" s="37"/>
      <c r="G89" s="37"/>
      <c r="H89" s="37"/>
      <c r="I89" s="37"/>
      <c r="J89" s="37"/>
      <c r="K89" s="37"/>
      <c r="L89" s="60" t="str">
        <f>IF(E11="","",E11)</f>
        <v>Městská část Praha 14</v>
      </c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29" t="s">
        <v>31</v>
      </c>
      <c r="AJ89" s="37"/>
      <c r="AK89" s="37"/>
      <c r="AL89" s="37"/>
      <c r="AM89" s="335" t="str">
        <f>IF(E17="","",E17)</f>
        <v>a3atelier s.r.o.</v>
      </c>
      <c r="AN89" s="336"/>
      <c r="AO89" s="336"/>
      <c r="AP89" s="336"/>
      <c r="AQ89" s="37"/>
      <c r="AR89" s="38"/>
      <c r="AS89" s="329" t="s">
        <v>61</v>
      </c>
      <c r="AT89" s="330"/>
      <c r="AU89" s="68"/>
      <c r="AV89" s="68"/>
      <c r="AW89" s="68"/>
      <c r="AX89" s="68"/>
      <c r="AY89" s="68"/>
      <c r="AZ89" s="68"/>
      <c r="BA89" s="68"/>
      <c r="BB89" s="68"/>
      <c r="BC89" s="68"/>
      <c r="BD89" s="69"/>
      <c r="BE89" s="35"/>
    </row>
    <row r="90" spans="1:57" s="2" customFormat="1" ht="15.2" customHeight="1">
      <c r="A90" s="35"/>
      <c r="B90" s="36"/>
      <c r="C90" s="29" t="s">
        <v>29</v>
      </c>
      <c r="D90" s="37"/>
      <c r="E90" s="37"/>
      <c r="F90" s="37"/>
      <c r="G90" s="37"/>
      <c r="H90" s="37"/>
      <c r="I90" s="37"/>
      <c r="J90" s="37"/>
      <c r="K90" s="37"/>
      <c r="L90" s="60" t="str">
        <f>IF(E14="Vyplň údaj","",E14)</f>
        <v/>
      </c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29" t="s">
        <v>35</v>
      </c>
      <c r="AJ90" s="37"/>
      <c r="AK90" s="37"/>
      <c r="AL90" s="37"/>
      <c r="AM90" s="335" t="str">
        <f>IF(E20="","",E20)</f>
        <v>Ing.Myšík Petr</v>
      </c>
      <c r="AN90" s="336"/>
      <c r="AO90" s="336"/>
      <c r="AP90" s="336"/>
      <c r="AQ90" s="37"/>
      <c r="AR90" s="38"/>
      <c r="AS90" s="331"/>
      <c r="AT90" s="332"/>
      <c r="AU90" s="70"/>
      <c r="AV90" s="70"/>
      <c r="AW90" s="70"/>
      <c r="AX90" s="70"/>
      <c r="AY90" s="70"/>
      <c r="AZ90" s="70"/>
      <c r="BA90" s="70"/>
      <c r="BB90" s="70"/>
      <c r="BC90" s="70"/>
      <c r="BD90" s="71"/>
      <c r="BE90" s="35"/>
    </row>
    <row r="91" spans="1:57" s="2" customFormat="1" ht="10.9" customHeight="1">
      <c r="A91" s="35"/>
      <c r="B91" s="36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7"/>
      <c r="AQ91" s="37"/>
      <c r="AR91" s="38"/>
      <c r="AS91" s="333"/>
      <c r="AT91" s="334"/>
      <c r="AU91" s="72"/>
      <c r="AV91" s="72"/>
      <c r="AW91" s="72"/>
      <c r="AX91" s="72"/>
      <c r="AY91" s="72"/>
      <c r="AZ91" s="72"/>
      <c r="BA91" s="72"/>
      <c r="BB91" s="72"/>
      <c r="BC91" s="72"/>
      <c r="BD91" s="73"/>
      <c r="BE91" s="35"/>
    </row>
    <row r="92" spans="1:57" s="2" customFormat="1" ht="29.25" customHeight="1">
      <c r="A92" s="35"/>
      <c r="B92" s="36"/>
      <c r="C92" s="321" t="s">
        <v>62</v>
      </c>
      <c r="D92" s="322"/>
      <c r="E92" s="322"/>
      <c r="F92" s="322"/>
      <c r="G92" s="322"/>
      <c r="H92" s="74"/>
      <c r="I92" s="324" t="s">
        <v>63</v>
      </c>
      <c r="J92" s="322"/>
      <c r="K92" s="322"/>
      <c r="L92" s="322"/>
      <c r="M92" s="322"/>
      <c r="N92" s="322"/>
      <c r="O92" s="322"/>
      <c r="P92" s="322"/>
      <c r="Q92" s="322"/>
      <c r="R92" s="322"/>
      <c r="S92" s="322"/>
      <c r="T92" s="322"/>
      <c r="U92" s="322"/>
      <c r="V92" s="322"/>
      <c r="W92" s="322"/>
      <c r="X92" s="322"/>
      <c r="Y92" s="322"/>
      <c r="Z92" s="322"/>
      <c r="AA92" s="322"/>
      <c r="AB92" s="322"/>
      <c r="AC92" s="322"/>
      <c r="AD92" s="322"/>
      <c r="AE92" s="322"/>
      <c r="AF92" s="322"/>
      <c r="AG92" s="323" t="s">
        <v>64</v>
      </c>
      <c r="AH92" s="322"/>
      <c r="AI92" s="322"/>
      <c r="AJ92" s="322"/>
      <c r="AK92" s="322"/>
      <c r="AL92" s="322"/>
      <c r="AM92" s="322"/>
      <c r="AN92" s="324" t="s">
        <v>65</v>
      </c>
      <c r="AO92" s="322"/>
      <c r="AP92" s="325"/>
      <c r="AQ92" s="75" t="s">
        <v>66</v>
      </c>
      <c r="AR92" s="38"/>
      <c r="AS92" s="76" t="s">
        <v>67</v>
      </c>
      <c r="AT92" s="77" t="s">
        <v>68</v>
      </c>
      <c r="AU92" s="77" t="s">
        <v>69</v>
      </c>
      <c r="AV92" s="77" t="s">
        <v>70</v>
      </c>
      <c r="AW92" s="77" t="s">
        <v>71</v>
      </c>
      <c r="AX92" s="77" t="s">
        <v>72</v>
      </c>
      <c r="AY92" s="77" t="s">
        <v>73</v>
      </c>
      <c r="AZ92" s="77" t="s">
        <v>74</v>
      </c>
      <c r="BA92" s="77" t="s">
        <v>75</v>
      </c>
      <c r="BB92" s="77" t="s">
        <v>76</v>
      </c>
      <c r="BC92" s="77" t="s">
        <v>77</v>
      </c>
      <c r="BD92" s="78" t="s">
        <v>78</v>
      </c>
      <c r="BE92" s="35"/>
    </row>
    <row r="93" spans="1:57" s="2" customFormat="1" ht="10.9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7"/>
      <c r="AQ93" s="37"/>
      <c r="AR93" s="38"/>
      <c r="AS93" s="79"/>
      <c r="AT93" s="80"/>
      <c r="AU93" s="80"/>
      <c r="AV93" s="80"/>
      <c r="AW93" s="80"/>
      <c r="AX93" s="80"/>
      <c r="AY93" s="80"/>
      <c r="AZ93" s="80"/>
      <c r="BA93" s="80"/>
      <c r="BB93" s="80"/>
      <c r="BC93" s="80"/>
      <c r="BD93" s="81"/>
      <c r="BE93" s="35"/>
    </row>
    <row r="94" spans="2:90" s="6" customFormat="1" ht="32.45" customHeight="1">
      <c r="B94" s="82"/>
      <c r="C94" s="83" t="s">
        <v>79</v>
      </c>
      <c r="D94" s="84"/>
      <c r="E94" s="84"/>
      <c r="F94" s="84"/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84"/>
      <c r="U94" s="84"/>
      <c r="V94" s="84"/>
      <c r="W94" s="84"/>
      <c r="X94" s="84"/>
      <c r="Y94" s="84"/>
      <c r="Z94" s="84"/>
      <c r="AA94" s="84"/>
      <c r="AB94" s="84"/>
      <c r="AC94" s="84"/>
      <c r="AD94" s="84"/>
      <c r="AE94" s="84"/>
      <c r="AF94" s="84"/>
      <c r="AG94" s="316">
        <f>ROUND(SUM(AG95:AG98),2)</f>
        <v>0</v>
      </c>
      <c r="AH94" s="316"/>
      <c r="AI94" s="316"/>
      <c r="AJ94" s="316"/>
      <c r="AK94" s="316"/>
      <c r="AL94" s="316"/>
      <c r="AM94" s="316"/>
      <c r="AN94" s="317">
        <f>SUM(AG94,AT94)</f>
        <v>0</v>
      </c>
      <c r="AO94" s="317"/>
      <c r="AP94" s="317"/>
      <c r="AQ94" s="86" t="s">
        <v>1</v>
      </c>
      <c r="AR94" s="87"/>
      <c r="AS94" s="88">
        <f>ROUND(SUM(AS95:AS98),2)</f>
        <v>0</v>
      </c>
      <c r="AT94" s="89">
        <f>ROUND(SUM(AV94:AW94),2)</f>
        <v>0</v>
      </c>
      <c r="AU94" s="90">
        <f>ROUND(SUM(AU95:AU98),5)</f>
        <v>0</v>
      </c>
      <c r="AV94" s="89">
        <f>ROUND(AZ94*L32,2)</f>
        <v>0</v>
      </c>
      <c r="AW94" s="89">
        <f>ROUND(BA94*L33,2)</f>
        <v>0</v>
      </c>
      <c r="AX94" s="89">
        <f>ROUND(BB94*L32,2)</f>
        <v>0</v>
      </c>
      <c r="AY94" s="89">
        <f>ROUND(BC94*L33,2)</f>
        <v>0</v>
      </c>
      <c r="AZ94" s="89">
        <f>ROUND(SUM(AZ95:AZ98),2)</f>
        <v>0</v>
      </c>
      <c r="BA94" s="89">
        <f>ROUND(SUM(BA95:BA98),2)</f>
        <v>0</v>
      </c>
      <c r="BB94" s="89">
        <f>ROUND(SUM(BB95:BB98),2)</f>
        <v>0</v>
      </c>
      <c r="BC94" s="89">
        <f>ROUND(SUM(BC95:BC98),2)</f>
        <v>0</v>
      </c>
      <c r="BD94" s="91">
        <f>ROUND(SUM(BD95:BD98),2)</f>
        <v>0</v>
      </c>
      <c r="BS94" s="92" t="s">
        <v>80</v>
      </c>
      <c r="BT94" s="92" t="s">
        <v>81</v>
      </c>
      <c r="BU94" s="93" t="s">
        <v>82</v>
      </c>
      <c r="BV94" s="92" t="s">
        <v>83</v>
      </c>
      <c r="BW94" s="92" t="s">
        <v>5</v>
      </c>
      <c r="BX94" s="92" t="s">
        <v>84</v>
      </c>
      <c r="CL94" s="92" t="s">
        <v>1</v>
      </c>
    </row>
    <row r="95" spans="1:91" s="7" customFormat="1" ht="24.75" customHeight="1">
      <c r="A95" s="94" t="s">
        <v>85</v>
      </c>
      <c r="B95" s="95"/>
      <c r="C95" s="96"/>
      <c r="D95" s="320" t="s">
        <v>86</v>
      </c>
      <c r="E95" s="320"/>
      <c r="F95" s="320"/>
      <c r="G95" s="320"/>
      <c r="H95" s="320"/>
      <c r="I95" s="97"/>
      <c r="J95" s="320" t="s">
        <v>87</v>
      </c>
      <c r="K95" s="320"/>
      <c r="L95" s="320"/>
      <c r="M95" s="320"/>
      <c r="N95" s="320"/>
      <c r="O95" s="320"/>
      <c r="P95" s="320"/>
      <c r="Q95" s="320"/>
      <c r="R95" s="320"/>
      <c r="S95" s="320"/>
      <c r="T95" s="320"/>
      <c r="U95" s="320"/>
      <c r="V95" s="320"/>
      <c r="W95" s="320"/>
      <c r="X95" s="320"/>
      <c r="Y95" s="320"/>
      <c r="Z95" s="320"/>
      <c r="AA95" s="320"/>
      <c r="AB95" s="320"/>
      <c r="AC95" s="320"/>
      <c r="AD95" s="320"/>
      <c r="AE95" s="320"/>
      <c r="AF95" s="320"/>
      <c r="AG95" s="318">
        <f>'2-2019-D-s - Bourací a st...'!J32</f>
        <v>0</v>
      </c>
      <c r="AH95" s="319"/>
      <c r="AI95" s="319"/>
      <c r="AJ95" s="319"/>
      <c r="AK95" s="319"/>
      <c r="AL95" s="319"/>
      <c r="AM95" s="319"/>
      <c r="AN95" s="318">
        <f>SUM(AG95,AT95)</f>
        <v>0</v>
      </c>
      <c r="AO95" s="319"/>
      <c r="AP95" s="319"/>
      <c r="AQ95" s="98" t="s">
        <v>88</v>
      </c>
      <c r="AR95" s="99"/>
      <c r="AS95" s="100">
        <v>0</v>
      </c>
      <c r="AT95" s="101">
        <f>ROUND(SUM(AV95:AW95),2)</f>
        <v>0</v>
      </c>
      <c r="AU95" s="102">
        <f>'2-2019-D-s - Bourací a st...'!P146</f>
        <v>0</v>
      </c>
      <c r="AV95" s="101">
        <f>'2-2019-D-s - Bourací a st...'!J35</f>
        <v>0</v>
      </c>
      <c r="AW95" s="101">
        <f>'2-2019-D-s - Bourací a st...'!J36</f>
        <v>0</v>
      </c>
      <c r="AX95" s="101">
        <f>'2-2019-D-s - Bourací a st...'!J37</f>
        <v>0</v>
      </c>
      <c r="AY95" s="101">
        <f>'2-2019-D-s - Bourací a st...'!J38</f>
        <v>0</v>
      </c>
      <c r="AZ95" s="101">
        <f>'2-2019-D-s - Bourací a st...'!F35</f>
        <v>0</v>
      </c>
      <c r="BA95" s="101">
        <f>'2-2019-D-s - Bourací a st...'!F36</f>
        <v>0</v>
      </c>
      <c r="BB95" s="101">
        <f>'2-2019-D-s - Bourací a st...'!F37</f>
        <v>0</v>
      </c>
      <c r="BC95" s="101">
        <f>'2-2019-D-s - Bourací a st...'!F38</f>
        <v>0</v>
      </c>
      <c r="BD95" s="103">
        <f>'2-2019-D-s - Bourací a st...'!F39</f>
        <v>0</v>
      </c>
      <c r="BT95" s="104" t="s">
        <v>89</v>
      </c>
      <c r="BV95" s="104" t="s">
        <v>83</v>
      </c>
      <c r="BW95" s="104" t="s">
        <v>90</v>
      </c>
      <c r="BX95" s="104" t="s">
        <v>5</v>
      </c>
      <c r="CL95" s="104" t="s">
        <v>1</v>
      </c>
      <c r="CM95" s="104" t="s">
        <v>91</v>
      </c>
    </row>
    <row r="96" spans="1:91" s="7" customFormat="1" ht="24.75" customHeight="1">
      <c r="A96" s="94" t="s">
        <v>85</v>
      </c>
      <c r="B96" s="95"/>
      <c r="C96" s="96"/>
      <c r="D96" s="320" t="s">
        <v>92</v>
      </c>
      <c r="E96" s="320"/>
      <c r="F96" s="320"/>
      <c r="G96" s="320"/>
      <c r="H96" s="320"/>
      <c r="I96" s="97"/>
      <c r="J96" s="320" t="s">
        <v>93</v>
      </c>
      <c r="K96" s="320"/>
      <c r="L96" s="320"/>
      <c r="M96" s="320"/>
      <c r="N96" s="320"/>
      <c r="O96" s="320"/>
      <c r="P96" s="320"/>
      <c r="Q96" s="320"/>
      <c r="R96" s="320"/>
      <c r="S96" s="320"/>
      <c r="T96" s="320"/>
      <c r="U96" s="320"/>
      <c r="V96" s="320"/>
      <c r="W96" s="320"/>
      <c r="X96" s="320"/>
      <c r="Y96" s="320"/>
      <c r="Z96" s="320"/>
      <c r="AA96" s="320"/>
      <c r="AB96" s="320"/>
      <c r="AC96" s="320"/>
      <c r="AD96" s="320"/>
      <c r="AE96" s="320"/>
      <c r="AF96" s="320"/>
      <c r="AG96" s="318">
        <f>'2-2019-DVz - Vzduchotechnika'!J32</f>
        <v>0</v>
      </c>
      <c r="AH96" s="319"/>
      <c r="AI96" s="319"/>
      <c r="AJ96" s="319"/>
      <c r="AK96" s="319"/>
      <c r="AL96" s="319"/>
      <c r="AM96" s="319"/>
      <c r="AN96" s="318">
        <f>SUM(AG96,AT96)</f>
        <v>0</v>
      </c>
      <c r="AO96" s="319"/>
      <c r="AP96" s="319"/>
      <c r="AQ96" s="98" t="s">
        <v>88</v>
      </c>
      <c r="AR96" s="99"/>
      <c r="AS96" s="100">
        <v>0</v>
      </c>
      <c r="AT96" s="101">
        <f>ROUND(SUM(AV96:AW96),2)</f>
        <v>0</v>
      </c>
      <c r="AU96" s="102">
        <f>'2-2019-DVz - Vzduchotechnika'!P127</f>
        <v>0</v>
      </c>
      <c r="AV96" s="101">
        <f>'2-2019-DVz - Vzduchotechnika'!J35</f>
        <v>0</v>
      </c>
      <c r="AW96" s="101">
        <f>'2-2019-DVz - Vzduchotechnika'!J36</f>
        <v>0</v>
      </c>
      <c r="AX96" s="101">
        <f>'2-2019-DVz - Vzduchotechnika'!J37</f>
        <v>0</v>
      </c>
      <c r="AY96" s="101">
        <f>'2-2019-DVz - Vzduchotechnika'!J38</f>
        <v>0</v>
      </c>
      <c r="AZ96" s="101">
        <f>'2-2019-DVz - Vzduchotechnika'!F35</f>
        <v>0</v>
      </c>
      <c r="BA96" s="101">
        <f>'2-2019-DVz - Vzduchotechnika'!F36</f>
        <v>0</v>
      </c>
      <c r="BB96" s="101">
        <f>'2-2019-DVz - Vzduchotechnika'!F37</f>
        <v>0</v>
      </c>
      <c r="BC96" s="101">
        <f>'2-2019-DVz - Vzduchotechnika'!F38</f>
        <v>0</v>
      </c>
      <c r="BD96" s="103">
        <f>'2-2019-DVz - Vzduchotechnika'!F39</f>
        <v>0</v>
      </c>
      <c r="BT96" s="104" t="s">
        <v>89</v>
      </c>
      <c r="BV96" s="104" t="s">
        <v>83</v>
      </c>
      <c r="BW96" s="104" t="s">
        <v>94</v>
      </c>
      <c r="BX96" s="104" t="s">
        <v>5</v>
      </c>
      <c r="CL96" s="104" t="s">
        <v>1</v>
      </c>
      <c r="CM96" s="104" t="s">
        <v>91</v>
      </c>
    </row>
    <row r="97" spans="1:91" s="7" customFormat="1" ht="24.75" customHeight="1">
      <c r="A97" s="94" t="s">
        <v>85</v>
      </c>
      <c r="B97" s="95"/>
      <c r="C97" s="96"/>
      <c r="D97" s="320" t="s">
        <v>95</v>
      </c>
      <c r="E97" s="320"/>
      <c r="F97" s="320"/>
      <c r="G97" s="320"/>
      <c r="H97" s="320"/>
      <c r="I97" s="97"/>
      <c r="J97" s="320" t="s">
        <v>96</v>
      </c>
      <c r="K97" s="320"/>
      <c r="L97" s="320"/>
      <c r="M97" s="320"/>
      <c r="N97" s="320"/>
      <c r="O97" s="320"/>
      <c r="P97" s="320"/>
      <c r="Q97" s="320"/>
      <c r="R97" s="320"/>
      <c r="S97" s="320"/>
      <c r="T97" s="320"/>
      <c r="U97" s="320"/>
      <c r="V97" s="320"/>
      <c r="W97" s="320"/>
      <c r="X97" s="320"/>
      <c r="Y97" s="320"/>
      <c r="Z97" s="320"/>
      <c r="AA97" s="320"/>
      <c r="AB97" s="320"/>
      <c r="AC97" s="320"/>
      <c r="AD97" s="320"/>
      <c r="AE97" s="320"/>
      <c r="AF97" s="320"/>
      <c r="AG97" s="318">
        <f>'2-2019-Pr - Provedení dok...'!J32</f>
        <v>0</v>
      </c>
      <c r="AH97" s="319"/>
      <c r="AI97" s="319"/>
      <c r="AJ97" s="319"/>
      <c r="AK97" s="319"/>
      <c r="AL97" s="319"/>
      <c r="AM97" s="319"/>
      <c r="AN97" s="318">
        <f>SUM(AG97,AT97)</f>
        <v>0</v>
      </c>
      <c r="AO97" s="319"/>
      <c r="AP97" s="319"/>
      <c r="AQ97" s="98" t="s">
        <v>88</v>
      </c>
      <c r="AR97" s="99"/>
      <c r="AS97" s="100">
        <v>0</v>
      </c>
      <c r="AT97" s="101">
        <f>ROUND(SUM(AV97:AW97),2)</f>
        <v>0</v>
      </c>
      <c r="AU97" s="102">
        <f>'2-2019-Pr - Provedení dok...'!P128</f>
        <v>0</v>
      </c>
      <c r="AV97" s="101">
        <f>'2-2019-Pr - Provedení dok...'!J35</f>
        <v>0</v>
      </c>
      <c r="AW97" s="101">
        <f>'2-2019-Pr - Provedení dok...'!J36</f>
        <v>0</v>
      </c>
      <c r="AX97" s="101">
        <f>'2-2019-Pr - Provedení dok...'!J37</f>
        <v>0</v>
      </c>
      <c r="AY97" s="101">
        <f>'2-2019-Pr - Provedení dok...'!J38</f>
        <v>0</v>
      </c>
      <c r="AZ97" s="101">
        <f>'2-2019-Pr - Provedení dok...'!F35</f>
        <v>0</v>
      </c>
      <c r="BA97" s="101">
        <f>'2-2019-Pr - Provedení dok...'!F36</f>
        <v>0</v>
      </c>
      <c r="BB97" s="101">
        <f>'2-2019-Pr - Provedení dok...'!F37</f>
        <v>0</v>
      </c>
      <c r="BC97" s="101">
        <f>'2-2019-Pr - Provedení dok...'!F38</f>
        <v>0</v>
      </c>
      <c r="BD97" s="103">
        <f>'2-2019-Pr - Provedení dok...'!F39</f>
        <v>0</v>
      </c>
      <c r="BT97" s="104" t="s">
        <v>89</v>
      </c>
      <c r="BV97" s="104" t="s">
        <v>83</v>
      </c>
      <c r="BW97" s="104" t="s">
        <v>97</v>
      </c>
      <c r="BX97" s="104" t="s">
        <v>5</v>
      </c>
      <c r="CL97" s="104" t="s">
        <v>1</v>
      </c>
      <c r="CM97" s="104" t="s">
        <v>91</v>
      </c>
    </row>
    <row r="98" spans="1:91" s="7" customFormat="1" ht="16.5" customHeight="1">
      <c r="A98" s="94" t="s">
        <v>85</v>
      </c>
      <c r="B98" s="95"/>
      <c r="C98" s="96"/>
      <c r="D98" s="320" t="s">
        <v>98</v>
      </c>
      <c r="E98" s="320"/>
      <c r="F98" s="320"/>
      <c r="G98" s="320"/>
      <c r="H98" s="320"/>
      <c r="I98" s="97"/>
      <c r="J98" s="320" t="s">
        <v>99</v>
      </c>
      <c r="K98" s="320"/>
      <c r="L98" s="320"/>
      <c r="M98" s="320"/>
      <c r="N98" s="320"/>
      <c r="O98" s="320"/>
      <c r="P98" s="320"/>
      <c r="Q98" s="320"/>
      <c r="R98" s="320"/>
      <c r="S98" s="320"/>
      <c r="T98" s="320"/>
      <c r="U98" s="320"/>
      <c r="V98" s="320"/>
      <c r="W98" s="320"/>
      <c r="X98" s="320"/>
      <c r="Y98" s="320"/>
      <c r="Z98" s="320"/>
      <c r="AA98" s="320"/>
      <c r="AB98" s="320"/>
      <c r="AC98" s="320"/>
      <c r="AD98" s="320"/>
      <c r="AE98" s="320"/>
      <c r="AF98" s="320"/>
      <c r="AG98" s="318">
        <f>'2-2019-N - Vzduchotechnik...'!J32</f>
        <v>0</v>
      </c>
      <c r="AH98" s="319"/>
      <c r="AI98" s="319"/>
      <c r="AJ98" s="319"/>
      <c r="AK98" s="319"/>
      <c r="AL98" s="319"/>
      <c r="AM98" s="319"/>
      <c r="AN98" s="318">
        <f>SUM(AG98,AT98)</f>
        <v>0</v>
      </c>
      <c r="AO98" s="319"/>
      <c r="AP98" s="319"/>
      <c r="AQ98" s="98" t="s">
        <v>88</v>
      </c>
      <c r="AR98" s="99"/>
      <c r="AS98" s="105">
        <v>0</v>
      </c>
      <c r="AT98" s="106">
        <f>ROUND(SUM(AV98:AW98),2)</f>
        <v>0</v>
      </c>
      <c r="AU98" s="107">
        <f>'2-2019-N - Vzduchotechnik...'!P126</f>
        <v>0</v>
      </c>
      <c r="AV98" s="106">
        <f>'2-2019-N - Vzduchotechnik...'!J35</f>
        <v>0</v>
      </c>
      <c r="AW98" s="106">
        <f>'2-2019-N - Vzduchotechnik...'!J36</f>
        <v>0</v>
      </c>
      <c r="AX98" s="106">
        <f>'2-2019-N - Vzduchotechnik...'!J37</f>
        <v>0</v>
      </c>
      <c r="AY98" s="106">
        <f>'2-2019-N - Vzduchotechnik...'!J38</f>
        <v>0</v>
      </c>
      <c r="AZ98" s="106">
        <f>'2-2019-N - Vzduchotechnik...'!F35</f>
        <v>0</v>
      </c>
      <c r="BA98" s="106">
        <f>'2-2019-N - Vzduchotechnik...'!F36</f>
        <v>0</v>
      </c>
      <c r="BB98" s="106">
        <f>'2-2019-N - Vzduchotechnik...'!F37</f>
        <v>0</v>
      </c>
      <c r="BC98" s="106">
        <f>'2-2019-N - Vzduchotechnik...'!F38</f>
        <v>0</v>
      </c>
      <c r="BD98" s="108">
        <f>'2-2019-N - Vzduchotechnik...'!F39</f>
        <v>0</v>
      </c>
      <c r="BT98" s="104" t="s">
        <v>89</v>
      </c>
      <c r="BV98" s="104" t="s">
        <v>83</v>
      </c>
      <c r="BW98" s="104" t="s">
        <v>100</v>
      </c>
      <c r="BX98" s="104" t="s">
        <v>5</v>
      </c>
      <c r="CL98" s="104" t="s">
        <v>1</v>
      </c>
      <c r="CM98" s="104" t="s">
        <v>91</v>
      </c>
    </row>
    <row r="99" spans="2:44" ht="12">
      <c r="B99" s="21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22"/>
      <c r="AH99" s="22"/>
      <c r="AI99" s="22"/>
      <c r="AJ99" s="22"/>
      <c r="AK99" s="22"/>
      <c r="AL99" s="22"/>
      <c r="AM99" s="22"/>
      <c r="AN99" s="22"/>
      <c r="AO99" s="22"/>
      <c r="AP99" s="22"/>
      <c r="AQ99" s="22"/>
      <c r="AR99" s="20"/>
    </row>
    <row r="100" spans="1:57" s="2" customFormat="1" ht="30" customHeight="1">
      <c r="A100" s="35"/>
      <c r="B100" s="36"/>
      <c r="C100" s="83" t="s">
        <v>101</v>
      </c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F100" s="37"/>
      <c r="AG100" s="317">
        <f>ROUND(SUM(AG101:AG104),2)</f>
        <v>0</v>
      </c>
      <c r="AH100" s="317"/>
      <c r="AI100" s="317"/>
      <c r="AJ100" s="317"/>
      <c r="AK100" s="317"/>
      <c r="AL100" s="317"/>
      <c r="AM100" s="317"/>
      <c r="AN100" s="317">
        <f>ROUND(SUM(AN101:AN104),2)</f>
        <v>0</v>
      </c>
      <c r="AO100" s="317"/>
      <c r="AP100" s="317"/>
      <c r="AQ100" s="109"/>
      <c r="AR100" s="38"/>
      <c r="AS100" s="76" t="s">
        <v>102</v>
      </c>
      <c r="AT100" s="77" t="s">
        <v>103</v>
      </c>
      <c r="AU100" s="77" t="s">
        <v>45</v>
      </c>
      <c r="AV100" s="78" t="s">
        <v>68</v>
      </c>
      <c r="AW100" s="35"/>
      <c r="AX100" s="35"/>
      <c r="AY100" s="35"/>
      <c r="AZ100" s="35"/>
      <c r="BA100" s="35"/>
      <c r="BB100" s="35"/>
      <c r="BC100" s="35"/>
      <c r="BD100" s="35"/>
      <c r="BE100" s="35"/>
    </row>
    <row r="101" spans="1:89" s="2" customFormat="1" ht="19.9" customHeight="1">
      <c r="A101" s="35"/>
      <c r="B101" s="36"/>
      <c r="C101" s="37"/>
      <c r="D101" s="313" t="s">
        <v>104</v>
      </c>
      <c r="E101" s="313"/>
      <c r="F101" s="313"/>
      <c r="G101" s="313"/>
      <c r="H101" s="313"/>
      <c r="I101" s="313"/>
      <c r="J101" s="313"/>
      <c r="K101" s="313"/>
      <c r="L101" s="313"/>
      <c r="M101" s="313"/>
      <c r="N101" s="313"/>
      <c r="O101" s="313"/>
      <c r="P101" s="313"/>
      <c r="Q101" s="313"/>
      <c r="R101" s="313"/>
      <c r="S101" s="313"/>
      <c r="T101" s="313"/>
      <c r="U101" s="313"/>
      <c r="V101" s="313"/>
      <c r="W101" s="313"/>
      <c r="X101" s="313"/>
      <c r="Y101" s="313"/>
      <c r="Z101" s="313"/>
      <c r="AA101" s="313"/>
      <c r="AB101" s="313"/>
      <c r="AC101" s="37"/>
      <c r="AD101" s="37"/>
      <c r="AE101" s="37"/>
      <c r="AF101" s="37"/>
      <c r="AG101" s="314">
        <f>ROUND(AG94*AS101,2)</f>
        <v>0</v>
      </c>
      <c r="AH101" s="315"/>
      <c r="AI101" s="315"/>
      <c r="AJ101" s="315"/>
      <c r="AK101" s="315"/>
      <c r="AL101" s="315"/>
      <c r="AM101" s="315"/>
      <c r="AN101" s="315">
        <f>ROUND(AG101+AV101,2)</f>
        <v>0</v>
      </c>
      <c r="AO101" s="315"/>
      <c r="AP101" s="315"/>
      <c r="AQ101" s="37"/>
      <c r="AR101" s="38"/>
      <c r="AS101" s="112">
        <v>0</v>
      </c>
      <c r="AT101" s="113" t="s">
        <v>105</v>
      </c>
      <c r="AU101" s="113" t="s">
        <v>46</v>
      </c>
      <c r="AV101" s="114">
        <f>ROUND(IF(AU101="základní",AG101*L32,IF(AU101="snížená",AG101*L33,0)),2)</f>
        <v>0</v>
      </c>
      <c r="AW101" s="35"/>
      <c r="AX101" s="35"/>
      <c r="AY101" s="35"/>
      <c r="AZ101" s="35"/>
      <c r="BA101" s="35"/>
      <c r="BB101" s="35"/>
      <c r="BC101" s="35"/>
      <c r="BD101" s="35"/>
      <c r="BE101" s="35"/>
      <c r="BV101" s="17" t="s">
        <v>106</v>
      </c>
      <c r="BY101" s="115">
        <f>IF(AU101="základní",AV101,0)</f>
        <v>0</v>
      </c>
      <c r="BZ101" s="115">
        <f>IF(AU101="snížená",AV101,0)</f>
        <v>0</v>
      </c>
      <c r="CA101" s="115">
        <v>0</v>
      </c>
      <c r="CB101" s="115">
        <v>0</v>
      </c>
      <c r="CC101" s="115">
        <v>0</v>
      </c>
      <c r="CD101" s="115">
        <f>IF(AU101="základní",AG101,0)</f>
        <v>0</v>
      </c>
      <c r="CE101" s="115">
        <f>IF(AU101="snížená",AG101,0)</f>
        <v>0</v>
      </c>
      <c r="CF101" s="115">
        <f>IF(AU101="zákl. přenesená",AG101,0)</f>
        <v>0</v>
      </c>
      <c r="CG101" s="115">
        <f>IF(AU101="sníž. přenesená",AG101,0)</f>
        <v>0</v>
      </c>
      <c r="CH101" s="115">
        <f>IF(AU101="nulová",AG101,0)</f>
        <v>0</v>
      </c>
      <c r="CI101" s="17">
        <f>IF(AU101="základní",1,IF(AU101="snížená",2,IF(AU101="zákl. přenesená",4,IF(AU101="sníž. přenesená",5,3))))</f>
        <v>1</v>
      </c>
      <c r="CJ101" s="17">
        <f>IF(AT101="stavební čast",1,IF(AT101="investiční čast",2,3))</f>
        <v>1</v>
      </c>
      <c r="CK101" s="17" t="str">
        <f>IF(D101="Vyplň vlastní","","x")</f>
        <v>x</v>
      </c>
    </row>
    <row r="102" spans="1:89" s="2" customFormat="1" ht="19.9" customHeight="1">
      <c r="A102" s="35"/>
      <c r="B102" s="36"/>
      <c r="C102" s="37"/>
      <c r="D102" s="312" t="s">
        <v>107</v>
      </c>
      <c r="E102" s="313"/>
      <c r="F102" s="313"/>
      <c r="G102" s="313"/>
      <c r="H102" s="313"/>
      <c r="I102" s="313"/>
      <c r="J102" s="313"/>
      <c r="K102" s="313"/>
      <c r="L102" s="313"/>
      <c r="M102" s="313"/>
      <c r="N102" s="313"/>
      <c r="O102" s="313"/>
      <c r="P102" s="313"/>
      <c r="Q102" s="313"/>
      <c r="R102" s="313"/>
      <c r="S102" s="313"/>
      <c r="T102" s="313"/>
      <c r="U102" s="313"/>
      <c r="V102" s="313"/>
      <c r="W102" s="313"/>
      <c r="X102" s="313"/>
      <c r="Y102" s="313"/>
      <c r="Z102" s="313"/>
      <c r="AA102" s="313"/>
      <c r="AB102" s="313"/>
      <c r="AC102" s="37"/>
      <c r="AD102" s="37"/>
      <c r="AE102" s="37"/>
      <c r="AF102" s="37"/>
      <c r="AG102" s="314">
        <f>ROUND(AG94*AS102,2)</f>
        <v>0</v>
      </c>
      <c r="AH102" s="315"/>
      <c r="AI102" s="315"/>
      <c r="AJ102" s="315"/>
      <c r="AK102" s="315"/>
      <c r="AL102" s="315"/>
      <c r="AM102" s="315"/>
      <c r="AN102" s="315">
        <f>ROUND(AG102+AV102,2)</f>
        <v>0</v>
      </c>
      <c r="AO102" s="315"/>
      <c r="AP102" s="315"/>
      <c r="AQ102" s="37"/>
      <c r="AR102" s="38"/>
      <c r="AS102" s="112">
        <v>0</v>
      </c>
      <c r="AT102" s="113" t="s">
        <v>105</v>
      </c>
      <c r="AU102" s="113" t="s">
        <v>46</v>
      </c>
      <c r="AV102" s="114">
        <f>ROUND(IF(AU102="základní",AG102*L32,IF(AU102="snížená",AG102*L33,0)),2)</f>
        <v>0</v>
      </c>
      <c r="AW102" s="35"/>
      <c r="AX102" s="35"/>
      <c r="AY102" s="35"/>
      <c r="AZ102" s="35"/>
      <c r="BA102" s="35"/>
      <c r="BB102" s="35"/>
      <c r="BC102" s="35"/>
      <c r="BD102" s="35"/>
      <c r="BE102" s="35"/>
      <c r="BV102" s="17" t="s">
        <v>108</v>
      </c>
      <c r="BY102" s="115">
        <f>IF(AU102="základní",AV102,0)</f>
        <v>0</v>
      </c>
      <c r="BZ102" s="115">
        <f>IF(AU102="snížená",AV102,0)</f>
        <v>0</v>
      </c>
      <c r="CA102" s="115">
        <v>0</v>
      </c>
      <c r="CB102" s="115">
        <v>0</v>
      </c>
      <c r="CC102" s="115">
        <v>0</v>
      </c>
      <c r="CD102" s="115">
        <f>IF(AU102="základní",AG102,0)</f>
        <v>0</v>
      </c>
      <c r="CE102" s="115">
        <f>IF(AU102="snížená",AG102,0)</f>
        <v>0</v>
      </c>
      <c r="CF102" s="115">
        <f>IF(AU102="zákl. přenesená",AG102,0)</f>
        <v>0</v>
      </c>
      <c r="CG102" s="115">
        <f>IF(AU102="sníž. přenesená",AG102,0)</f>
        <v>0</v>
      </c>
      <c r="CH102" s="115">
        <f>IF(AU102="nulová",AG102,0)</f>
        <v>0</v>
      </c>
      <c r="CI102" s="17">
        <f>IF(AU102="základní",1,IF(AU102="snížená",2,IF(AU102="zákl. přenesená",4,IF(AU102="sníž. přenesená",5,3))))</f>
        <v>1</v>
      </c>
      <c r="CJ102" s="17">
        <f>IF(AT102="stavební čast",1,IF(AT102="investiční čast",2,3))</f>
        <v>1</v>
      </c>
      <c r="CK102" s="17" t="str">
        <f>IF(D102="Vyplň vlastní","","x")</f>
        <v/>
      </c>
    </row>
    <row r="103" spans="1:89" s="2" customFormat="1" ht="19.9" customHeight="1">
      <c r="A103" s="35"/>
      <c r="B103" s="36"/>
      <c r="C103" s="37"/>
      <c r="D103" s="312" t="s">
        <v>107</v>
      </c>
      <c r="E103" s="313"/>
      <c r="F103" s="313"/>
      <c r="G103" s="313"/>
      <c r="H103" s="313"/>
      <c r="I103" s="313"/>
      <c r="J103" s="313"/>
      <c r="K103" s="313"/>
      <c r="L103" s="313"/>
      <c r="M103" s="313"/>
      <c r="N103" s="313"/>
      <c r="O103" s="313"/>
      <c r="P103" s="313"/>
      <c r="Q103" s="313"/>
      <c r="R103" s="313"/>
      <c r="S103" s="313"/>
      <c r="T103" s="313"/>
      <c r="U103" s="313"/>
      <c r="V103" s="313"/>
      <c r="W103" s="313"/>
      <c r="X103" s="313"/>
      <c r="Y103" s="313"/>
      <c r="Z103" s="313"/>
      <c r="AA103" s="313"/>
      <c r="AB103" s="313"/>
      <c r="AC103" s="37"/>
      <c r="AD103" s="37"/>
      <c r="AE103" s="37"/>
      <c r="AF103" s="37"/>
      <c r="AG103" s="314">
        <f>ROUND(AG94*AS103,2)</f>
        <v>0</v>
      </c>
      <c r="AH103" s="315"/>
      <c r="AI103" s="315"/>
      <c r="AJ103" s="315"/>
      <c r="AK103" s="315"/>
      <c r="AL103" s="315"/>
      <c r="AM103" s="315"/>
      <c r="AN103" s="315">
        <f>ROUND(AG103+AV103,2)</f>
        <v>0</v>
      </c>
      <c r="AO103" s="315"/>
      <c r="AP103" s="315"/>
      <c r="AQ103" s="37"/>
      <c r="AR103" s="38"/>
      <c r="AS103" s="112">
        <v>0</v>
      </c>
      <c r="AT103" s="113" t="s">
        <v>105</v>
      </c>
      <c r="AU103" s="113" t="s">
        <v>46</v>
      </c>
      <c r="AV103" s="114">
        <f>ROUND(IF(AU103="základní",AG103*L32,IF(AU103="snížená",AG103*L33,0)),2)</f>
        <v>0</v>
      </c>
      <c r="AW103" s="35"/>
      <c r="AX103" s="35"/>
      <c r="AY103" s="35"/>
      <c r="AZ103" s="35"/>
      <c r="BA103" s="35"/>
      <c r="BB103" s="35"/>
      <c r="BC103" s="35"/>
      <c r="BD103" s="35"/>
      <c r="BE103" s="35"/>
      <c r="BV103" s="17" t="s">
        <v>108</v>
      </c>
      <c r="BY103" s="115">
        <f>IF(AU103="základní",AV103,0)</f>
        <v>0</v>
      </c>
      <c r="BZ103" s="115">
        <f>IF(AU103="snížená",AV103,0)</f>
        <v>0</v>
      </c>
      <c r="CA103" s="115">
        <v>0</v>
      </c>
      <c r="CB103" s="115">
        <v>0</v>
      </c>
      <c r="CC103" s="115">
        <v>0</v>
      </c>
      <c r="CD103" s="115">
        <f>IF(AU103="základní",AG103,0)</f>
        <v>0</v>
      </c>
      <c r="CE103" s="115">
        <f>IF(AU103="snížená",AG103,0)</f>
        <v>0</v>
      </c>
      <c r="CF103" s="115">
        <f>IF(AU103="zákl. přenesená",AG103,0)</f>
        <v>0</v>
      </c>
      <c r="CG103" s="115">
        <f>IF(AU103="sníž. přenesená",AG103,0)</f>
        <v>0</v>
      </c>
      <c r="CH103" s="115">
        <f>IF(AU103="nulová",AG103,0)</f>
        <v>0</v>
      </c>
      <c r="CI103" s="17">
        <f>IF(AU103="základní",1,IF(AU103="snížená",2,IF(AU103="zákl. přenesená",4,IF(AU103="sníž. přenesená",5,3))))</f>
        <v>1</v>
      </c>
      <c r="CJ103" s="17">
        <f>IF(AT103="stavební čast",1,IF(AT103="investiční čast",2,3))</f>
        <v>1</v>
      </c>
      <c r="CK103" s="17" t="str">
        <f>IF(D103="Vyplň vlastní","","x")</f>
        <v/>
      </c>
    </row>
    <row r="104" spans="1:89" s="2" customFormat="1" ht="19.9" customHeight="1">
      <c r="A104" s="35"/>
      <c r="B104" s="36"/>
      <c r="C104" s="37"/>
      <c r="D104" s="312" t="s">
        <v>107</v>
      </c>
      <c r="E104" s="313"/>
      <c r="F104" s="313"/>
      <c r="G104" s="313"/>
      <c r="H104" s="313"/>
      <c r="I104" s="313"/>
      <c r="J104" s="313"/>
      <c r="K104" s="313"/>
      <c r="L104" s="313"/>
      <c r="M104" s="313"/>
      <c r="N104" s="313"/>
      <c r="O104" s="313"/>
      <c r="P104" s="313"/>
      <c r="Q104" s="313"/>
      <c r="R104" s="313"/>
      <c r="S104" s="313"/>
      <c r="T104" s="313"/>
      <c r="U104" s="313"/>
      <c r="V104" s="313"/>
      <c r="W104" s="313"/>
      <c r="X104" s="313"/>
      <c r="Y104" s="313"/>
      <c r="Z104" s="313"/>
      <c r="AA104" s="313"/>
      <c r="AB104" s="313"/>
      <c r="AC104" s="37"/>
      <c r="AD104" s="37"/>
      <c r="AE104" s="37"/>
      <c r="AF104" s="37"/>
      <c r="AG104" s="314">
        <f>ROUND(AG94*AS104,2)</f>
        <v>0</v>
      </c>
      <c r="AH104" s="315"/>
      <c r="AI104" s="315"/>
      <c r="AJ104" s="315"/>
      <c r="AK104" s="315"/>
      <c r="AL104" s="315"/>
      <c r="AM104" s="315"/>
      <c r="AN104" s="315">
        <f>ROUND(AG104+AV104,2)</f>
        <v>0</v>
      </c>
      <c r="AO104" s="315"/>
      <c r="AP104" s="315"/>
      <c r="AQ104" s="37"/>
      <c r="AR104" s="38"/>
      <c r="AS104" s="116">
        <v>0</v>
      </c>
      <c r="AT104" s="117" t="s">
        <v>105</v>
      </c>
      <c r="AU104" s="117" t="s">
        <v>46</v>
      </c>
      <c r="AV104" s="118">
        <f>ROUND(IF(AU104="základní",AG104*L32,IF(AU104="snížená",AG104*L33,0)),2)</f>
        <v>0</v>
      </c>
      <c r="AW104" s="35"/>
      <c r="AX104" s="35"/>
      <c r="AY104" s="35"/>
      <c r="AZ104" s="35"/>
      <c r="BA104" s="35"/>
      <c r="BB104" s="35"/>
      <c r="BC104" s="35"/>
      <c r="BD104" s="35"/>
      <c r="BE104" s="35"/>
      <c r="BV104" s="17" t="s">
        <v>108</v>
      </c>
      <c r="BY104" s="115">
        <f>IF(AU104="základní",AV104,0)</f>
        <v>0</v>
      </c>
      <c r="BZ104" s="115">
        <f>IF(AU104="snížená",AV104,0)</f>
        <v>0</v>
      </c>
      <c r="CA104" s="115">
        <v>0</v>
      </c>
      <c r="CB104" s="115">
        <v>0</v>
      </c>
      <c r="CC104" s="115">
        <v>0</v>
      </c>
      <c r="CD104" s="115">
        <f>IF(AU104="základní",AG104,0)</f>
        <v>0</v>
      </c>
      <c r="CE104" s="115">
        <f>IF(AU104="snížená",AG104,0)</f>
        <v>0</v>
      </c>
      <c r="CF104" s="115">
        <f>IF(AU104="zákl. přenesená",AG104,0)</f>
        <v>0</v>
      </c>
      <c r="CG104" s="115">
        <f>IF(AU104="sníž. přenesená",AG104,0)</f>
        <v>0</v>
      </c>
      <c r="CH104" s="115">
        <f>IF(AU104="nulová",AG104,0)</f>
        <v>0</v>
      </c>
      <c r="CI104" s="17">
        <f>IF(AU104="základní",1,IF(AU104="snížená",2,IF(AU104="zákl. přenesená",4,IF(AU104="sníž. přenesená",5,3))))</f>
        <v>1</v>
      </c>
      <c r="CJ104" s="17">
        <f>IF(AT104="stavební čast",1,IF(AT104="investiční čast",2,3))</f>
        <v>1</v>
      </c>
      <c r="CK104" s="17" t="str">
        <f>IF(D104="Vyplň vlastní","","x")</f>
        <v/>
      </c>
    </row>
    <row r="105" spans="1:57" s="2" customFormat="1" ht="10.9" customHeight="1">
      <c r="A105" s="35"/>
      <c r="B105" s="36"/>
      <c r="C105" s="37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  <c r="AF105" s="37"/>
      <c r="AG105" s="37"/>
      <c r="AH105" s="37"/>
      <c r="AI105" s="37"/>
      <c r="AJ105" s="37"/>
      <c r="AK105" s="37"/>
      <c r="AL105" s="37"/>
      <c r="AM105" s="37"/>
      <c r="AN105" s="37"/>
      <c r="AO105" s="37"/>
      <c r="AP105" s="37"/>
      <c r="AQ105" s="37"/>
      <c r="AR105" s="38"/>
      <c r="AS105" s="35"/>
      <c r="AT105" s="35"/>
      <c r="AU105" s="35"/>
      <c r="AV105" s="35"/>
      <c r="AW105" s="35"/>
      <c r="AX105" s="35"/>
      <c r="AY105" s="35"/>
      <c r="AZ105" s="35"/>
      <c r="BA105" s="35"/>
      <c r="BB105" s="35"/>
      <c r="BC105" s="35"/>
      <c r="BD105" s="35"/>
      <c r="BE105" s="35"/>
    </row>
    <row r="106" spans="1:57" s="2" customFormat="1" ht="30" customHeight="1">
      <c r="A106" s="35"/>
      <c r="B106" s="36"/>
      <c r="C106" s="119" t="s">
        <v>109</v>
      </c>
      <c r="D106" s="120"/>
      <c r="E106" s="120"/>
      <c r="F106" s="120"/>
      <c r="G106" s="120"/>
      <c r="H106" s="120"/>
      <c r="I106" s="120"/>
      <c r="J106" s="120"/>
      <c r="K106" s="120"/>
      <c r="L106" s="120"/>
      <c r="M106" s="120"/>
      <c r="N106" s="120"/>
      <c r="O106" s="120"/>
      <c r="P106" s="120"/>
      <c r="Q106" s="120"/>
      <c r="R106" s="120"/>
      <c r="S106" s="120"/>
      <c r="T106" s="120"/>
      <c r="U106" s="120"/>
      <c r="V106" s="120"/>
      <c r="W106" s="120"/>
      <c r="X106" s="120"/>
      <c r="Y106" s="120"/>
      <c r="Z106" s="120"/>
      <c r="AA106" s="120"/>
      <c r="AB106" s="120"/>
      <c r="AC106" s="120"/>
      <c r="AD106" s="120"/>
      <c r="AE106" s="120"/>
      <c r="AF106" s="120"/>
      <c r="AG106" s="298">
        <f>ROUND(AG94+AG100,2)</f>
        <v>0</v>
      </c>
      <c r="AH106" s="298"/>
      <c r="AI106" s="298"/>
      <c r="AJ106" s="298"/>
      <c r="AK106" s="298"/>
      <c r="AL106" s="298"/>
      <c r="AM106" s="298"/>
      <c r="AN106" s="298">
        <f>ROUND(AN94+AN100,2)</f>
        <v>0</v>
      </c>
      <c r="AO106" s="298"/>
      <c r="AP106" s="298"/>
      <c r="AQ106" s="120"/>
      <c r="AR106" s="38"/>
      <c r="AS106" s="35"/>
      <c r="AT106" s="35"/>
      <c r="AU106" s="35"/>
      <c r="AV106" s="35"/>
      <c r="AW106" s="35"/>
      <c r="AX106" s="35"/>
      <c r="AY106" s="35"/>
      <c r="AZ106" s="35"/>
      <c r="BA106" s="35"/>
      <c r="BB106" s="35"/>
      <c r="BC106" s="35"/>
      <c r="BD106" s="35"/>
      <c r="BE106" s="35"/>
    </row>
    <row r="107" spans="1:57" s="2" customFormat="1" ht="6.95" customHeight="1">
      <c r="A107" s="35"/>
      <c r="B107" s="55"/>
      <c r="C107" s="56"/>
      <c r="D107" s="56"/>
      <c r="E107" s="56"/>
      <c r="F107" s="56"/>
      <c r="G107" s="56"/>
      <c r="H107" s="56"/>
      <c r="I107" s="56"/>
      <c r="J107" s="56"/>
      <c r="K107" s="56"/>
      <c r="L107" s="56"/>
      <c r="M107" s="56"/>
      <c r="N107" s="56"/>
      <c r="O107" s="56"/>
      <c r="P107" s="56"/>
      <c r="Q107" s="56"/>
      <c r="R107" s="56"/>
      <c r="S107" s="56"/>
      <c r="T107" s="56"/>
      <c r="U107" s="56"/>
      <c r="V107" s="56"/>
      <c r="W107" s="56"/>
      <c r="X107" s="56"/>
      <c r="Y107" s="56"/>
      <c r="Z107" s="56"/>
      <c r="AA107" s="56"/>
      <c r="AB107" s="56"/>
      <c r="AC107" s="56"/>
      <c r="AD107" s="56"/>
      <c r="AE107" s="56"/>
      <c r="AF107" s="56"/>
      <c r="AG107" s="56"/>
      <c r="AH107" s="56"/>
      <c r="AI107" s="56"/>
      <c r="AJ107" s="56"/>
      <c r="AK107" s="56"/>
      <c r="AL107" s="56"/>
      <c r="AM107" s="56"/>
      <c r="AN107" s="56"/>
      <c r="AO107" s="56"/>
      <c r="AP107" s="56"/>
      <c r="AQ107" s="56"/>
      <c r="AR107" s="38"/>
      <c r="AS107" s="35"/>
      <c r="AT107" s="35"/>
      <c r="AU107" s="35"/>
      <c r="AV107" s="35"/>
      <c r="AW107" s="35"/>
      <c r="AX107" s="35"/>
      <c r="AY107" s="35"/>
      <c r="AZ107" s="35"/>
      <c r="BA107" s="35"/>
      <c r="BB107" s="35"/>
      <c r="BC107" s="35"/>
      <c r="BD107" s="35"/>
      <c r="BE107" s="35"/>
    </row>
  </sheetData>
  <sheetProtection password="CC35" sheet="1" objects="1" scenarios="1" formatColumns="0" formatRows="0"/>
  <mergeCells count="72">
    <mergeCell ref="L85:AO85"/>
    <mergeCell ref="AM87:AN87"/>
    <mergeCell ref="AS89:AT91"/>
    <mergeCell ref="AM89:AP89"/>
    <mergeCell ref="AM90:AP90"/>
    <mergeCell ref="C92:G92"/>
    <mergeCell ref="AG92:AM92"/>
    <mergeCell ref="AN92:AP92"/>
    <mergeCell ref="I92:AF92"/>
    <mergeCell ref="AN95:AP95"/>
    <mergeCell ref="D95:H95"/>
    <mergeCell ref="J95:AF95"/>
    <mergeCell ref="AG95:AM95"/>
    <mergeCell ref="J98:AF98"/>
    <mergeCell ref="D101:AB101"/>
    <mergeCell ref="AG101:AM101"/>
    <mergeCell ref="AN101:AP101"/>
    <mergeCell ref="J96:AF96"/>
    <mergeCell ref="AG96:AM96"/>
    <mergeCell ref="AN96:AP96"/>
    <mergeCell ref="D96:H96"/>
    <mergeCell ref="AG97:AM97"/>
    <mergeCell ref="D97:H97"/>
    <mergeCell ref="J97:AF97"/>
    <mergeCell ref="AN97:AP97"/>
    <mergeCell ref="D104:AB104"/>
    <mergeCell ref="AG104:AM104"/>
    <mergeCell ref="AN104:AP104"/>
    <mergeCell ref="AG94:AM94"/>
    <mergeCell ref="AN94:AP94"/>
    <mergeCell ref="AG100:AM100"/>
    <mergeCell ref="AN100:AP100"/>
    <mergeCell ref="D102:AB102"/>
    <mergeCell ref="AG102:AM102"/>
    <mergeCell ref="AN102:AP102"/>
    <mergeCell ref="D103:AB103"/>
    <mergeCell ref="AG103:AM103"/>
    <mergeCell ref="AN103:AP103"/>
    <mergeCell ref="AN98:AP98"/>
    <mergeCell ref="AG98:AM98"/>
    <mergeCell ref="D98:H98"/>
    <mergeCell ref="AG106:AM106"/>
    <mergeCell ref="AN106:AP106"/>
    <mergeCell ref="BE5:BE34"/>
    <mergeCell ref="K5:AO5"/>
    <mergeCell ref="K6:AO6"/>
    <mergeCell ref="E14:AJ14"/>
    <mergeCell ref="E23:AN23"/>
    <mergeCell ref="AK26:AO26"/>
    <mergeCell ref="AK27:AO27"/>
    <mergeCell ref="AK29:AO29"/>
    <mergeCell ref="AK31:AO31"/>
    <mergeCell ref="W31:AE31"/>
    <mergeCell ref="L31:P31"/>
    <mergeCell ref="AK32:AO32"/>
    <mergeCell ref="L32:P32"/>
    <mergeCell ref="W32:AE32"/>
    <mergeCell ref="AK38:AO38"/>
    <mergeCell ref="X38:AB38"/>
    <mergeCell ref="AR2:BE2"/>
    <mergeCell ref="W35:AE35"/>
    <mergeCell ref="L35:P35"/>
    <mergeCell ref="AK35:AO35"/>
    <mergeCell ref="AK36:AO36"/>
    <mergeCell ref="W36:AE36"/>
    <mergeCell ref="L36:P36"/>
    <mergeCell ref="W33:AE33"/>
    <mergeCell ref="AK33:AO33"/>
    <mergeCell ref="L33:P33"/>
    <mergeCell ref="AK34:AO34"/>
    <mergeCell ref="L34:P34"/>
    <mergeCell ref="W34:AE34"/>
  </mergeCells>
  <dataValidations count="2">
    <dataValidation type="list" allowBlank="1" showInputMessage="1" showErrorMessage="1" error="Povoleny jsou hodnoty základní, snížená, zákl. přenesená, sníž. přenesená, nulová." sqref="AU100:AU104">
      <formula1>"základní, snížená, zákl. přenesená, sníž. přenesená, nulová"</formula1>
    </dataValidation>
    <dataValidation type="list" allowBlank="1" showInputMessage="1" showErrorMessage="1" error="Povoleny jsou hodnoty stavební čast, technologická čast, investiční čast." sqref="AT100:AT104">
      <formula1>"stavební čast, technologická čast, investiční čast"</formula1>
    </dataValidation>
  </dataValidations>
  <hyperlinks>
    <hyperlink ref="A95" location="'2-2019-D-s - Bourací a st...'!C2" display="/"/>
    <hyperlink ref="A96" location="'2-2019-DVz - Vzduchotechnika'!C2" display="/"/>
    <hyperlink ref="A97" location="'2-2019-Pr - Provedení dok...'!C2" display="/"/>
    <hyperlink ref="A98" location="'2-2019-N - Vzduchotechnik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79"/>
  <sheetViews>
    <sheetView showGridLines="0" workbookViewId="0" topLeftCell="A256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294"/>
      <c r="M2" s="294"/>
      <c r="N2" s="294"/>
      <c r="O2" s="294"/>
      <c r="P2" s="294"/>
      <c r="Q2" s="294"/>
      <c r="R2" s="294"/>
      <c r="S2" s="294"/>
      <c r="T2" s="294"/>
      <c r="U2" s="294"/>
      <c r="V2" s="294"/>
      <c r="AT2" s="17" t="s">
        <v>90</v>
      </c>
      <c r="AZ2" s="122" t="s">
        <v>110</v>
      </c>
      <c r="BA2" s="122" t="s">
        <v>111</v>
      </c>
      <c r="BB2" s="122" t="s">
        <v>112</v>
      </c>
      <c r="BC2" s="122" t="s">
        <v>113</v>
      </c>
      <c r="BD2" s="122" t="s">
        <v>91</v>
      </c>
    </row>
    <row r="3" spans="2:56" s="1" customFormat="1" ht="6.95" customHeight="1">
      <c r="B3" s="123"/>
      <c r="C3" s="124"/>
      <c r="D3" s="124"/>
      <c r="E3" s="124"/>
      <c r="F3" s="124"/>
      <c r="G3" s="124"/>
      <c r="H3" s="124"/>
      <c r="I3" s="124"/>
      <c r="J3" s="124"/>
      <c r="K3" s="124"/>
      <c r="L3" s="20"/>
      <c r="AT3" s="17" t="s">
        <v>91</v>
      </c>
      <c r="AZ3" s="122" t="s">
        <v>114</v>
      </c>
      <c r="BA3" s="122" t="s">
        <v>115</v>
      </c>
      <c r="BB3" s="122" t="s">
        <v>112</v>
      </c>
      <c r="BC3" s="122" t="s">
        <v>116</v>
      </c>
      <c r="BD3" s="122" t="s">
        <v>91</v>
      </c>
    </row>
    <row r="4" spans="2:56" s="1" customFormat="1" ht="24.95" customHeight="1">
      <c r="B4" s="20"/>
      <c r="D4" s="125" t="s">
        <v>117</v>
      </c>
      <c r="L4" s="20"/>
      <c r="M4" s="126" t="s">
        <v>10</v>
      </c>
      <c r="AT4" s="17" t="s">
        <v>4</v>
      </c>
      <c r="AZ4" s="122" t="s">
        <v>118</v>
      </c>
      <c r="BA4" s="122" t="s">
        <v>119</v>
      </c>
      <c r="BB4" s="122" t="s">
        <v>112</v>
      </c>
      <c r="BC4" s="122" t="s">
        <v>120</v>
      </c>
      <c r="BD4" s="122" t="s">
        <v>91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27" t="s">
        <v>16</v>
      </c>
      <c r="L6" s="20"/>
    </row>
    <row r="7" spans="2:12" s="1" customFormat="1" ht="16.5" customHeight="1">
      <c r="B7" s="20"/>
      <c r="E7" s="340" t="str">
        <f>'Rekapitulace stavby'!K6</f>
        <v>Dílčí renovace objektů MŠ Vybíralova čp.967 a 968</v>
      </c>
      <c r="F7" s="341"/>
      <c r="G7" s="341"/>
      <c r="H7" s="341"/>
      <c r="L7" s="20"/>
    </row>
    <row r="8" spans="1:31" s="2" customFormat="1" ht="12" customHeight="1">
      <c r="A8" s="35"/>
      <c r="B8" s="38"/>
      <c r="C8" s="35"/>
      <c r="D8" s="127" t="s">
        <v>121</v>
      </c>
      <c r="E8" s="35"/>
      <c r="F8" s="35"/>
      <c r="G8" s="35"/>
      <c r="H8" s="35"/>
      <c r="I8" s="35"/>
      <c r="J8" s="35"/>
      <c r="K8" s="35"/>
      <c r="L8" s="52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38"/>
      <c r="C9" s="35"/>
      <c r="D9" s="35"/>
      <c r="E9" s="342" t="s">
        <v>122</v>
      </c>
      <c r="F9" s="343"/>
      <c r="G9" s="343"/>
      <c r="H9" s="343"/>
      <c r="I9" s="35"/>
      <c r="J9" s="35"/>
      <c r="K9" s="35"/>
      <c r="L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>
      <c r="A10" s="35"/>
      <c r="B10" s="38"/>
      <c r="C10" s="35"/>
      <c r="D10" s="35"/>
      <c r="E10" s="35"/>
      <c r="F10" s="35"/>
      <c r="G10" s="35"/>
      <c r="H10" s="35"/>
      <c r="I10" s="35"/>
      <c r="J10" s="35"/>
      <c r="K10" s="35"/>
      <c r="L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38"/>
      <c r="C11" s="35"/>
      <c r="D11" s="127" t="s">
        <v>18</v>
      </c>
      <c r="E11" s="35"/>
      <c r="F11" s="128" t="s">
        <v>1</v>
      </c>
      <c r="G11" s="35"/>
      <c r="H11" s="35"/>
      <c r="I11" s="127" t="s">
        <v>19</v>
      </c>
      <c r="J11" s="128" t="s">
        <v>1</v>
      </c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38"/>
      <c r="C12" s="35"/>
      <c r="D12" s="127" t="s">
        <v>20</v>
      </c>
      <c r="E12" s="35"/>
      <c r="F12" s="128" t="s">
        <v>21</v>
      </c>
      <c r="G12" s="35"/>
      <c r="H12" s="35"/>
      <c r="I12" s="127" t="s">
        <v>22</v>
      </c>
      <c r="J12" s="129" t="str">
        <f>'Rekapitulace stavby'!AN8</f>
        <v>8. 5. 2021</v>
      </c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9" customHeight="1">
      <c r="A13" s="35"/>
      <c r="B13" s="38"/>
      <c r="C13" s="35"/>
      <c r="D13" s="35"/>
      <c r="E13" s="35"/>
      <c r="F13" s="35"/>
      <c r="G13" s="35"/>
      <c r="H13" s="35"/>
      <c r="I13" s="35"/>
      <c r="J13" s="35"/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38"/>
      <c r="C14" s="35"/>
      <c r="D14" s="127" t="s">
        <v>24</v>
      </c>
      <c r="E14" s="35"/>
      <c r="F14" s="35"/>
      <c r="G14" s="35"/>
      <c r="H14" s="35"/>
      <c r="I14" s="127" t="s">
        <v>25</v>
      </c>
      <c r="J14" s="128" t="s">
        <v>26</v>
      </c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38"/>
      <c r="C15" s="35"/>
      <c r="D15" s="35"/>
      <c r="E15" s="128" t="s">
        <v>27</v>
      </c>
      <c r="F15" s="35"/>
      <c r="G15" s="35"/>
      <c r="H15" s="35"/>
      <c r="I15" s="127" t="s">
        <v>28</v>
      </c>
      <c r="J15" s="128" t="s">
        <v>1</v>
      </c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38"/>
      <c r="C16" s="35"/>
      <c r="D16" s="35"/>
      <c r="E16" s="35"/>
      <c r="F16" s="35"/>
      <c r="G16" s="35"/>
      <c r="H16" s="35"/>
      <c r="I16" s="35"/>
      <c r="J16" s="35"/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38"/>
      <c r="C17" s="35"/>
      <c r="D17" s="127" t="s">
        <v>29</v>
      </c>
      <c r="E17" s="35"/>
      <c r="F17" s="35"/>
      <c r="G17" s="35"/>
      <c r="H17" s="35"/>
      <c r="I17" s="127" t="s">
        <v>25</v>
      </c>
      <c r="J17" s="30" t="str">
        <f>'Rekapitulace stavby'!AN13</f>
        <v>Vyplň údaj</v>
      </c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38"/>
      <c r="C18" s="35"/>
      <c r="D18" s="35"/>
      <c r="E18" s="344" t="str">
        <f>'Rekapitulace stavby'!E14</f>
        <v>Vyplň údaj</v>
      </c>
      <c r="F18" s="345"/>
      <c r="G18" s="345"/>
      <c r="H18" s="345"/>
      <c r="I18" s="127" t="s">
        <v>28</v>
      </c>
      <c r="J18" s="30" t="str">
        <f>'Rekapitulace stavby'!AN14</f>
        <v>Vyplň údaj</v>
      </c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38"/>
      <c r="C19" s="35"/>
      <c r="D19" s="35"/>
      <c r="E19" s="35"/>
      <c r="F19" s="35"/>
      <c r="G19" s="35"/>
      <c r="H19" s="35"/>
      <c r="I19" s="35"/>
      <c r="J19" s="35"/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38"/>
      <c r="C20" s="35"/>
      <c r="D20" s="127" t="s">
        <v>31</v>
      </c>
      <c r="E20" s="35"/>
      <c r="F20" s="35"/>
      <c r="G20" s="35"/>
      <c r="H20" s="35"/>
      <c r="I20" s="127" t="s">
        <v>25</v>
      </c>
      <c r="J20" s="128" t="s">
        <v>32</v>
      </c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38"/>
      <c r="C21" s="35"/>
      <c r="D21" s="35"/>
      <c r="E21" s="128" t="s">
        <v>33</v>
      </c>
      <c r="F21" s="35"/>
      <c r="G21" s="35"/>
      <c r="H21" s="35"/>
      <c r="I21" s="127" t="s">
        <v>28</v>
      </c>
      <c r="J21" s="128" t="s">
        <v>1</v>
      </c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38"/>
      <c r="C22" s="35"/>
      <c r="D22" s="35"/>
      <c r="E22" s="35"/>
      <c r="F22" s="35"/>
      <c r="G22" s="35"/>
      <c r="H22" s="35"/>
      <c r="I22" s="35"/>
      <c r="J22" s="35"/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38"/>
      <c r="C23" s="35"/>
      <c r="D23" s="127" t="s">
        <v>35</v>
      </c>
      <c r="E23" s="35"/>
      <c r="F23" s="35"/>
      <c r="G23" s="35"/>
      <c r="H23" s="35"/>
      <c r="I23" s="127" t="s">
        <v>25</v>
      </c>
      <c r="J23" s="128" t="s">
        <v>36</v>
      </c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38"/>
      <c r="C24" s="35"/>
      <c r="D24" s="35"/>
      <c r="E24" s="128" t="s">
        <v>37</v>
      </c>
      <c r="F24" s="35"/>
      <c r="G24" s="35"/>
      <c r="H24" s="35"/>
      <c r="I24" s="127" t="s">
        <v>28</v>
      </c>
      <c r="J24" s="128" t="s">
        <v>1</v>
      </c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38"/>
      <c r="C25" s="35"/>
      <c r="D25" s="35"/>
      <c r="E25" s="35"/>
      <c r="F25" s="35"/>
      <c r="G25" s="35"/>
      <c r="H25" s="35"/>
      <c r="I25" s="35"/>
      <c r="J25" s="35"/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38"/>
      <c r="C26" s="35"/>
      <c r="D26" s="127" t="s">
        <v>38</v>
      </c>
      <c r="E26" s="35"/>
      <c r="F26" s="35"/>
      <c r="G26" s="35"/>
      <c r="H26" s="35"/>
      <c r="I26" s="35"/>
      <c r="J26" s="35"/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30"/>
      <c r="B27" s="131"/>
      <c r="C27" s="130"/>
      <c r="D27" s="130"/>
      <c r="E27" s="346" t="s">
        <v>1</v>
      </c>
      <c r="F27" s="346"/>
      <c r="G27" s="346"/>
      <c r="H27" s="346"/>
      <c r="I27" s="130"/>
      <c r="J27" s="130"/>
      <c r="K27" s="130"/>
      <c r="L27" s="132"/>
      <c r="S27" s="130"/>
      <c r="T27" s="130"/>
      <c r="U27" s="130"/>
      <c r="V27" s="130"/>
      <c r="W27" s="130"/>
      <c r="X27" s="130"/>
      <c r="Y27" s="130"/>
      <c r="Z27" s="130"/>
      <c r="AA27" s="130"/>
      <c r="AB27" s="130"/>
      <c r="AC27" s="130"/>
      <c r="AD27" s="130"/>
      <c r="AE27" s="130"/>
    </row>
    <row r="28" spans="1:31" s="2" customFormat="1" ht="6.95" customHeight="1">
      <c r="A28" s="35"/>
      <c r="B28" s="38"/>
      <c r="C28" s="35"/>
      <c r="D28" s="35"/>
      <c r="E28" s="35"/>
      <c r="F28" s="35"/>
      <c r="G28" s="35"/>
      <c r="H28" s="35"/>
      <c r="I28" s="35"/>
      <c r="J28" s="35"/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38"/>
      <c r="C29" s="35"/>
      <c r="D29" s="133"/>
      <c r="E29" s="133"/>
      <c r="F29" s="133"/>
      <c r="G29" s="133"/>
      <c r="H29" s="133"/>
      <c r="I29" s="133"/>
      <c r="J29" s="133"/>
      <c r="K29" s="133"/>
      <c r="L29" s="52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14.45" customHeight="1">
      <c r="A30" s="35"/>
      <c r="B30" s="38"/>
      <c r="C30" s="35"/>
      <c r="D30" s="128" t="s">
        <v>123</v>
      </c>
      <c r="E30" s="35"/>
      <c r="F30" s="35"/>
      <c r="G30" s="35"/>
      <c r="H30" s="35"/>
      <c r="I30" s="35"/>
      <c r="J30" s="134">
        <f>J96</f>
        <v>0</v>
      </c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14.45" customHeight="1">
      <c r="A31" s="35"/>
      <c r="B31" s="38"/>
      <c r="C31" s="35"/>
      <c r="D31" s="135" t="s">
        <v>104</v>
      </c>
      <c r="E31" s="35"/>
      <c r="F31" s="35"/>
      <c r="G31" s="35"/>
      <c r="H31" s="35"/>
      <c r="I31" s="35"/>
      <c r="J31" s="134">
        <f>J119</f>
        <v>0</v>
      </c>
      <c r="K31" s="35"/>
      <c r="L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25.35" customHeight="1">
      <c r="A32" s="35"/>
      <c r="B32" s="38"/>
      <c r="C32" s="35"/>
      <c r="D32" s="136" t="s">
        <v>41</v>
      </c>
      <c r="E32" s="35"/>
      <c r="F32" s="35"/>
      <c r="G32" s="35"/>
      <c r="H32" s="35"/>
      <c r="I32" s="35"/>
      <c r="J32" s="137">
        <f>ROUND(J30+J31,2)</f>
        <v>0</v>
      </c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6.95" customHeight="1">
      <c r="A33" s="35"/>
      <c r="B33" s="38"/>
      <c r="C33" s="35"/>
      <c r="D33" s="133"/>
      <c r="E33" s="133"/>
      <c r="F33" s="133"/>
      <c r="G33" s="133"/>
      <c r="H33" s="133"/>
      <c r="I33" s="133"/>
      <c r="J33" s="133"/>
      <c r="K33" s="133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38"/>
      <c r="C34" s="35"/>
      <c r="D34" s="35"/>
      <c r="E34" s="35"/>
      <c r="F34" s="138" t="s">
        <v>43</v>
      </c>
      <c r="G34" s="35"/>
      <c r="H34" s="35"/>
      <c r="I34" s="138" t="s">
        <v>42</v>
      </c>
      <c r="J34" s="138" t="s">
        <v>44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>
      <c r="A35" s="35"/>
      <c r="B35" s="38"/>
      <c r="C35" s="35"/>
      <c r="D35" s="139" t="s">
        <v>45</v>
      </c>
      <c r="E35" s="127" t="s">
        <v>46</v>
      </c>
      <c r="F35" s="140">
        <f>ROUND((SUM(BE119:BE126)+SUM(BE146:BE278)),2)</f>
        <v>0</v>
      </c>
      <c r="G35" s="35"/>
      <c r="H35" s="35"/>
      <c r="I35" s="141">
        <v>0.21</v>
      </c>
      <c r="J35" s="140">
        <f>ROUND(((SUM(BE119:BE126)+SUM(BE146:BE278))*I35),2)</f>
        <v>0</v>
      </c>
      <c r="K35" s="3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>
      <c r="A36" s="35"/>
      <c r="B36" s="38"/>
      <c r="C36" s="35"/>
      <c r="D36" s="35"/>
      <c r="E36" s="127" t="s">
        <v>47</v>
      </c>
      <c r="F36" s="140">
        <f>ROUND((SUM(BF119:BF126)+SUM(BF146:BF278)),2)</f>
        <v>0</v>
      </c>
      <c r="G36" s="35"/>
      <c r="H36" s="35"/>
      <c r="I36" s="141">
        <v>0.15</v>
      </c>
      <c r="J36" s="140">
        <f>ROUND(((SUM(BF119:BF126)+SUM(BF146:BF278))*I36),2)</f>
        <v>0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38"/>
      <c r="C37" s="35"/>
      <c r="D37" s="35"/>
      <c r="E37" s="127" t="s">
        <v>48</v>
      </c>
      <c r="F37" s="140">
        <f>ROUND((SUM(BG119:BG126)+SUM(BG146:BG278)),2)</f>
        <v>0</v>
      </c>
      <c r="G37" s="35"/>
      <c r="H37" s="35"/>
      <c r="I37" s="141">
        <v>0.21</v>
      </c>
      <c r="J37" s="140">
        <f>0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14.45" customHeight="1" hidden="1">
      <c r="A38" s="35"/>
      <c r="B38" s="38"/>
      <c r="C38" s="35"/>
      <c r="D38" s="35"/>
      <c r="E38" s="127" t="s">
        <v>49</v>
      </c>
      <c r="F38" s="140">
        <f>ROUND((SUM(BH119:BH126)+SUM(BH146:BH278)),2)</f>
        <v>0</v>
      </c>
      <c r="G38" s="35"/>
      <c r="H38" s="35"/>
      <c r="I38" s="141">
        <v>0.15</v>
      </c>
      <c r="J38" s="140">
        <f>0</f>
        <v>0</v>
      </c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14.45" customHeight="1" hidden="1">
      <c r="A39" s="35"/>
      <c r="B39" s="38"/>
      <c r="C39" s="35"/>
      <c r="D39" s="35"/>
      <c r="E39" s="127" t="s">
        <v>50</v>
      </c>
      <c r="F39" s="140">
        <f>ROUND((SUM(BI119:BI126)+SUM(BI146:BI278)),2)</f>
        <v>0</v>
      </c>
      <c r="G39" s="35"/>
      <c r="H39" s="35"/>
      <c r="I39" s="141">
        <v>0</v>
      </c>
      <c r="J39" s="140">
        <f>0</f>
        <v>0</v>
      </c>
      <c r="K39" s="35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6.95" customHeight="1">
      <c r="A40" s="35"/>
      <c r="B40" s="38"/>
      <c r="C40" s="35"/>
      <c r="D40" s="35"/>
      <c r="E40" s="35"/>
      <c r="F40" s="35"/>
      <c r="G40" s="35"/>
      <c r="H40" s="35"/>
      <c r="I40" s="35"/>
      <c r="J40" s="35"/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2" customFormat="1" ht="25.35" customHeight="1">
      <c r="A41" s="35"/>
      <c r="B41" s="38"/>
      <c r="C41" s="142"/>
      <c r="D41" s="143" t="s">
        <v>51</v>
      </c>
      <c r="E41" s="144"/>
      <c r="F41" s="144"/>
      <c r="G41" s="145" t="s">
        <v>52</v>
      </c>
      <c r="H41" s="146" t="s">
        <v>53</v>
      </c>
      <c r="I41" s="144"/>
      <c r="J41" s="147">
        <f>SUM(J32:J39)</f>
        <v>0</v>
      </c>
      <c r="K41" s="148"/>
      <c r="L41" s="52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spans="1:31" s="2" customFormat="1" ht="14.45" customHeight="1">
      <c r="A42" s="35"/>
      <c r="B42" s="38"/>
      <c r="C42" s="35"/>
      <c r="D42" s="35"/>
      <c r="E42" s="35"/>
      <c r="F42" s="35"/>
      <c r="G42" s="35"/>
      <c r="H42" s="35"/>
      <c r="I42" s="35"/>
      <c r="J42" s="35"/>
      <c r="K42" s="35"/>
      <c r="L42" s="52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3" spans="2:12" s="1" customFormat="1" ht="14.45" customHeight="1">
      <c r="B43" s="20"/>
      <c r="L43" s="20"/>
    </row>
    <row r="44" spans="2:12" s="1" customFormat="1" ht="14.45" customHeight="1">
      <c r="B44" s="20"/>
      <c r="L44" s="20"/>
    </row>
    <row r="45" spans="2:12" s="1" customFormat="1" ht="14.45" customHeight="1">
      <c r="B45" s="20"/>
      <c r="L45" s="20"/>
    </row>
    <row r="46" spans="2:12" s="1" customFormat="1" ht="14.45" customHeight="1">
      <c r="B46" s="20"/>
      <c r="L46" s="20"/>
    </row>
    <row r="47" spans="2:12" s="1" customFormat="1" ht="14.45" customHeight="1">
      <c r="B47" s="20"/>
      <c r="L47" s="20"/>
    </row>
    <row r="48" spans="2:12" s="1" customFormat="1" ht="14.45" customHeight="1">
      <c r="B48" s="20"/>
      <c r="L48" s="20"/>
    </row>
    <row r="49" spans="2:12" s="1" customFormat="1" ht="14.45" customHeight="1">
      <c r="B49" s="20"/>
      <c r="L49" s="20"/>
    </row>
    <row r="50" spans="2:12" s="2" customFormat="1" ht="14.45" customHeight="1">
      <c r="B50" s="52"/>
      <c r="D50" s="149" t="s">
        <v>54</v>
      </c>
      <c r="E50" s="150"/>
      <c r="F50" s="150"/>
      <c r="G50" s="149" t="s">
        <v>55</v>
      </c>
      <c r="H50" s="150"/>
      <c r="I50" s="150"/>
      <c r="J50" s="150"/>
      <c r="K50" s="150"/>
      <c r="L50" s="52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.75">
      <c r="A61" s="35"/>
      <c r="B61" s="38"/>
      <c r="C61" s="35"/>
      <c r="D61" s="151" t="s">
        <v>56</v>
      </c>
      <c r="E61" s="152"/>
      <c r="F61" s="153" t="s">
        <v>57</v>
      </c>
      <c r="G61" s="151" t="s">
        <v>56</v>
      </c>
      <c r="H61" s="152"/>
      <c r="I61" s="152"/>
      <c r="J61" s="154" t="s">
        <v>57</v>
      </c>
      <c r="K61" s="152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.75">
      <c r="A65" s="35"/>
      <c r="B65" s="38"/>
      <c r="C65" s="35"/>
      <c r="D65" s="149" t="s">
        <v>58</v>
      </c>
      <c r="E65" s="155"/>
      <c r="F65" s="155"/>
      <c r="G65" s="149" t="s">
        <v>59</v>
      </c>
      <c r="H65" s="155"/>
      <c r="I65" s="155"/>
      <c r="J65" s="155"/>
      <c r="K65" s="155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.75">
      <c r="A76" s="35"/>
      <c r="B76" s="38"/>
      <c r="C76" s="35"/>
      <c r="D76" s="151" t="s">
        <v>56</v>
      </c>
      <c r="E76" s="152"/>
      <c r="F76" s="153" t="s">
        <v>57</v>
      </c>
      <c r="G76" s="151" t="s">
        <v>56</v>
      </c>
      <c r="H76" s="152"/>
      <c r="I76" s="152"/>
      <c r="J76" s="154" t="s">
        <v>57</v>
      </c>
      <c r="K76" s="152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5" customHeight="1">
      <c r="A77" s="35"/>
      <c r="B77" s="156"/>
      <c r="C77" s="157"/>
      <c r="D77" s="157"/>
      <c r="E77" s="157"/>
      <c r="F77" s="157"/>
      <c r="G77" s="157"/>
      <c r="H77" s="157"/>
      <c r="I77" s="157"/>
      <c r="J77" s="157"/>
      <c r="K77" s="157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>
      <c r="A81" s="35"/>
      <c r="B81" s="158"/>
      <c r="C81" s="159"/>
      <c r="D81" s="159"/>
      <c r="E81" s="159"/>
      <c r="F81" s="159"/>
      <c r="G81" s="159"/>
      <c r="H81" s="159"/>
      <c r="I81" s="159"/>
      <c r="J81" s="159"/>
      <c r="K81" s="159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>
      <c r="A82" s="35"/>
      <c r="B82" s="36"/>
      <c r="C82" s="23" t="s">
        <v>124</v>
      </c>
      <c r="D82" s="37"/>
      <c r="E82" s="37"/>
      <c r="F82" s="37"/>
      <c r="G82" s="37"/>
      <c r="H82" s="37"/>
      <c r="I82" s="37"/>
      <c r="J82" s="37"/>
      <c r="K82" s="37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29" t="s">
        <v>16</v>
      </c>
      <c r="D84" s="37"/>
      <c r="E84" s="37"/>
      <c r="F84" s="37"/>
      <c r="G84" s="37"/>
      <c r="H84" s="37"/>
      <c r="I84" s="37"/>
      <c r="J84" s="37"/>
      <c r="K84" s="37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>
      <c r="A85" s="35"/>
      <c r="B85" s="36"/>
      <c r="C85" s="37"/>
      <c r="D85" s="37"/>
      <c r="E85" s="337" t="str">
        <f>E7</f>
        <v>Dílčí renovace objektů MŠ Vybíralova čp.967 a 968</v>
      </c>
      <c r="F85" s="338"/>
      <c r="G85" s="338"/>
      <c r="H85" s="338"/>
      <c r="I85" s="37"/>
      <c r="J85" s="37"/>
      <c r="K85" s="37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2" customHeight="1">
      <c r="A86" s="35"/>
      <c r="B86" s="36"/>
      <c r="C86" s="29" t="s">
        <v>121</v>
      </c>
      <c r="D86" s="37"/>
      <c r="E86" s="37"/>
      <c r="F86" s="37"/>
      <c r="G86" s="37"/>
      <c r="H86" s="37"/>
      <c r="I86" s="37"/>
      <c r="J86" s="37"/>
      <c r="K86" s="37"/>
      <c r="L86" s="52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6.5" customHeight="1">
      <c r="A87" s="35"/>
      <c r="B87" s="36"/>
      <c r="C87" s="37"/>
      <c r="D87" s="37"/>
      <c r="E87" s="326" t="str">
        <f>E9</f>
        <v>2/2019/D-s - Bourací a stavební práce</v>
      </c>
      <c r="F87" s="339"/>
      <c r="G87" s="339"/>
      <c r="H87" s="339"/>
      <c r="I87" s="37"/>
      <c r="J87" s="37"/>
      <c r="K87" s="37"/>
      <c r="L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2" customHeight="1">
      <c r="A89" s="35"/>
      <c r="B89" s="36"/>
      <c r="C89" s="29" t="s">
        <v>20</v>
      </c>
      <c r="D89" s="37"/>
      <c r="E89" s="37"/>
      <c r="F89" s="27" t="str">
        <f>F12</f>
        <v>Vybíralova 967,968/4,Praha 14</v>
      </c>
      <c r="G89" s="37"/>
      <c r="H89" s="37"/>
      <c r="I89" s="29" t="s">
        <v>22</v>
      </c>
      <c r="J89" s="67" t="str">
        <f>IF(J12="","",J12)</f>
        <v>8. 5. 2021</v>
      </c>
      <c r="K89" s="37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5.2" customHeight="1">
      <c r="A91" s="35"/>
      <c r="B91" s="36"/>
      <c r="C91" s="29" t="s">
        <v>24</v>
      </c>
      <c r="D91" s="37"/>
      <c r="E91" s="37"/>
      <c r="F91" s="27" t="str">
        <f>E15</f>
        <v>Městská část Praha 14</v>
      </c>
      <c r="G91" s="37"/>
      <c r="H91" s="37"/>
      <c r="I91" s="29" t="s">
        <v>31</v>
      </c>
      <c r="J91" s="32" t="str">
        <f>E21</f>
        <v>a3atelier s.r.o.</v>
      </c>
      <c r="K91" s="37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15.2" customHeight="1">
      <c r="A92" s="35"/>
      <c r="B92" s="36"/>
      <c r="C92" s="29" t="s">
        <v>29</v>
      </c>
      <c r="D92" s="37"/>
      <c r="E92" s="37"/>
      <c r="F92" s="27" t="str">
        <f>IF(E18="","",E18)</f>
        <v>Vyplň údaj</v>
      </c>
      <c r="G92" s="37"/>
      <c r="H92" s="37"/>
      <c r="I92" s="29" t="s">
        <v>35</v>
      </c>
      <c r="J92" s="32" t="str">
        <f>E24</f>
        <v>Ing.Myšík Petr</v>
      </c>
      <c r="K92" s="37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0.35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29.25" customHeight="1">
      <c r="A94" s="35"/>
      <c r="B94" s="36"/>
      <c r="C94" s="160" t="s">
        <v>125</v>
      </c>
      <c r="D94" s="120"/>
      <c r="E94" s="120"/>
      <c r="F94" s="120"/>
      <c r="G94" s="120"/>
      <c r="H94" s="120"/>
      <c r="I94" s="120"/>
      <c r="J94" s="161" t="s">
        <v>126</v>
      </c>
      <c r="K94" s="120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5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9" customHeight="1">
      <c r="A96" s="35"/>
      <c r="B96" s="36"/>
      <c r="C96" s="162" t="s">
        <v>127</v>
      </c>
      <c r="D96" s="37"/>
      <c r="E96" s="37"/>
      <c r="F96" s="37"/>
      <c r="G96" s="37"/>
      <c r="H96" s="37"/>
      <c r="I96" s="37"/>
      <c r="J96" s="85">
        <f>J146</f>
        <v>0</v>
      </c>
      <c r="K96" s="37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7" t="s">
        <v>128</v>
      </c>
    </row>
    <row r="97" spans="2:12" s="9" customFormat="1" ht="24.95" customHeight="1">
      <c r="B97" s="163"/>
      <c r="C97" s="164"/>
      <c r="D97" s="165" t="s">
        <v>129</v>
      </c>
      <c r="E97" s="166"/>
      <c r="F97" s="166"/>
      <c r="G97" s="166"/>
      <c r="H97" s="166"/>
      <c r="I97" s="166"/>
      <c r="J97" s="167">
        <f>J147</f>
        <v>0</v>
      </c>
      <c r="K97" s="164"/>
      <c r="L97" s="168"/>
    </row>
    <row r="98" spans="2:12" s="10" customFormat="1" ht="19.9" customHeight="1">
      <c r="B98" s="169"/>
      <c r="C98" s="170"/>
      <c r="D98" s="171" t="s">
        <v>130</v>
      </c>
      <c r="E98" s="172"/>
      <c r="F98" s="172"/>
      <c r="G98" s="172"/>
      <c r="H98" s="172"/>
      <c r="I98" s="172"/>
      <c r="J98" s="173">
        <f>J148</f>
        <v>0</v>
      </c>
      <c r="K98" s="170"/>
      <c r="L98" s="174"/>
    </row>
    <row r="99" spans="2:12" s="10" customFormat="1" ht="19.9" customHeight="1">
      <c r="B99" s="169"/>
      <c r="C99" s="170"/>
      <c r="D99" s="171" t="s">
        <v>131</v>
      </c>
      <c r="E99" s="172"/>
      <c r="F99" s="172"/>
      <c r="G99" s="172"/>
      <c r="H99" s="172"/>
      <c r="I99" s="172"/>
      <c r="J99" s="173">
        <f>J153</f>
        <v>0</v>
      </c>
      <c r="K99" s="170"/>
      <c r="L99" s="174"/>
    </row>
    <row r="100" spans="2:12" s="10" customFormat="1" ht="19.9" customHeight="1">
      <c r="B100" s="169"/>
      <c r="C100" s="170"/>
      <c r="D100" s="171" t="s">
        <v>132</v>
      </c>
      <c r="E100" s="172"/>
      <c r="F100" s="172"/>
      <c r="G100" s="172"/>
      <c r="H100" s="172"/>
      <c r="I100" s="172"/>
      <c r="J100" s="173">
        <f>J156</f>
        <v>0</v>
      </c>
      <c r="K100" s="170"/>
      <c r="L100" s="174"/>
    </row>
    <row r="101" spans="2:12" s="10" customFormat="1" ht="19.9" customHeight="1">
      <c r="B101" s="169"/>
      <c r="C101" s="170"/>
      <c r="D101" s="171" t="s">
        <v>133</v>
      </c>
      <c r="E101" s="172"/>
      <c r="F101" s="172"/>
      <c r="G101" s="172"/>
      <c r="H101" s="172"/>
      <c r="I101" s="172"/>
      <c r="J101" s="173">
        <f>J163</f>
        <v>0</v>
      </c>
      <c r="K101" s="170"/>
      <c r="L101" s="174"/>
    </row>
    <row r="102" spans="2:12" s="10" customFormat="1" ht="14.85" customHeight="1">
      <c r="B102" s="169"/>
      <c r="C102" s="170"/>
      <c r="D102" s="171" t="s">
        <v>134</v>
      </c>
      <c r="E102" s="172"/>
      <c r="F102" s="172"/>
      <c r="G102" s="172"/>
      <c r="H102" s="172"/>
      <c r="I102" s="172"/>
      <c r="J102" s="173">
        <f>J166</f>
        <v>0</v>
      </c>
      <c r="K102" s="170"/>
      <c r="L102" s="174"/>
    </row>
    <row r="103" spans="2:12" s="10" customFormat="1" ht="14.85" customHeight="1">
      <c r="B103" s="169"/>
      <c r="C103" s="170"/>
      <c r="D103" s="171" t="s">
        <v>135</v>
      </c>
      <c r="E103" s="172"/>
      <c r="F103" s="172"/>
      <c r="G103" s="172"/>
      <c r="H103" s="172"/>
      <c r="I103" s="172"/>
      <c r="J103" s="173">
        <f>J172</f>
        <v>0</v>
      </c>
      <c r="K103" s="170"/>
      <c r="L103" s="174"/>
    </row>
    <row r="104" spans="2:12" s="10" customFormat="1" ht="19.9" customHeight="1">
      <c r="B104" s="169"/>
      <c r="C104" s="170"/>
      <c r="D104" s="171" t="s">
        <v>136</v>
      </c>
      <c r="E104" s="172"/>
      <c r="F104" s="172"/>
      <c r="G104" s="172"/>
      <c r="H104" s="172"/>
      <c r="I104" s="172"/>
      <c r="J104" s="173">
        <f>J185</f>
        <v>0</v>
      </c>
      <c r="K104" s="170"/>
      <c r="L104" s="174"/>
    </row>
    <row r="105" spans="2:12" s="10" customFormat="1" ht="19.9" customHeight="1">
      <c r="B105" s="169"/>
      <c r="C105" s="170"/>
      <c r="D105" s="171" t="s">
        <v>137</v>
      </c>
      <c r="E105" s="172"/>
      <c r="F105" s="172"/>
      <c r="G105" s="172"/>
      <c r="H105" s="172"/>
      <c r="I105" s="172"/>
      <c r="J105" s="173">
        <f>J192</f>
        <v>0</v>
      </c>
      <c r="K105" s="170"/>
      <c r="L105" s="174"/>
    </row>
    <row r="106" spans="2:12" s="9" customFormat="1" ht="24.95" customHeight="1">
      <c r="B106" s="163"/>
      <c r="C106" s="164"/>
      <c r="D106" s="165" t="s">
        <v>138</v>
      </c>
      <c r="E106" s="166"/>
      <c r="F106" s="166"/>
      <c r="G106" s="166"/>
      <c r="H106" s="166"/>
      <c r="I106" s="166"/>
      <c r="J106" s="167">
        <f>J195</f>
        <v>0</v>
      </c>
      <c r="K106" s="164"/>
      <c r="L106" s="168"/>
    </row>
    <row r="107" spans="2:12" s="10" customFormat="1" ht="19.9" customHeight="1">
      <c r="B107" s="169"/>
      <c r="C107" s="170"/>
      <c r="D107" s="171" t="s">
        <v>139</v>
      </c>
      <c r="E107" s="172"/>
      <c r="F107" s="172"/>
      <c r="G107" s="172"/>
      <c r="H107" s="172"/>
      <c r="I107" s="172"/>
      <c r="J107" s="173">
        <f>J196</f>
        <v>0</v>
      </c>
      <c r="K107" s="170"/>
      <c r="L107" s="174"/>
    </row>
    <row r="108" spans="2:12" s="10" customFormat="1" ht="19.9" customHeight="1">
      <c r="B108" s="169"/>
      <c r="C108" s="170"/>
      <c r="D108" s="171" t="s">
        <v>140</v>
      </c>
      <c r="E108" s="172"/>
      <c r="F108" s="172"/>
      <c r="G108" s="172"/>
      <c r="H108" s="172"/>
      <c r="I108" s="172"/>
      <c r="J108" s="173">
        <f>J207</f>
        <v>0</v>
      </c>
      <c r="K108" s="170"/>
      <c r="L108" s="174"/>
    </row>
    <row r="109" spans="2:12" s="10" customFormat="1" ht="19.9" customHeight="1">
      <c r="B109" s="169"/>
      <c r="C109" s="170"/>
      <c r="D109" s="171" t="s">
        <v>141</v>
      </c>
      <c r="E109" s="172"/>
      <c r="F109" s="172"/>
      <c r="G109" s="172"/>
      <c r="H109" s="172"/>
      <c r="I109" s="172"/>
      <c r="J109" s="173">
        <f>J210</f>
        <v>0</v>
      </c>
      <c r="K109" s="170"/>
      <c r="L109" s="174"/>
    </row>
    <row r="110" spans="2:12" s="10" customFormat="1" ht="19.9" customHeight="1">
      <c r="B110" s="169"/>
      <c r="C110" s="170"/>
      <c r="D110" s="171" t="s">
        <v>142</v>
      </c>
      <c r="E110" s="172"/>
      <c r="F110" s="172"/>
      <c r="G110" s="172"/>
      <c r="H110" s="172"/>
      <c r="I110" s="172"/>
      <c r="J110" s="173">
        <f>J212</f>
        <v>0</v>
      </c>
      <c r="K110" s="170"/>
      <c r="L110" s="174"/>
    </row>
    <row r="111" spans="2:12" s="10" customFormat="1" ht="19.9" customHeight="1">
      <c r="B111" s="169"/>
      <c r="C111" s="170"/>
      <c r="D111" s="171" t="s">
        <v>143</v>
      </c>
      <c r="E111" s="172"/>
      <c r="F111" s="172"/>
      <c r="G111" s="172"/>
      <c r="H111" s="172"/>
      <c r="I111" s="172"/>
      <c r="J111" s="173">
        <f>J222</f>
        <v>0</v>
      </c>
      <c r="K111" s="170"/>
      <c r="L111" s="174"/>
    </row>
    <row r="112" spans="2:12" s="10" customFormat="1" ht="19.9" customHeight="1">
      <c r="B112" s="169"/>
      <c r="C112" s="170"/>
      <c r="D112" s="171" t="s">
        <v>144</v>
      </c>
      <c r="E112" s="172"/>
      <c r="F112" s="172"/>
      <c r="G112" s="172"/>
      <c r="H112" s="172"/>
      <c r="I112" s="172"/>
      <c r="J112" s="173">
        <f>J243</f>
        <v>0</v>
      </c>
      <c r="K112" s="170"/>
      <c r="L112" s="174"/>
    </row>
    <row r="113" spans="2:12" s="10" customFormat="1" ht="19.9" customHeight="1">
      <c r="B113" s="169"/>
      <c r="C113" s="170"/>
      <c r="D113" s="171" t="s">
        <v>145</v>
      </c>
      <c r="E113" s="172"/>
      <c r="F113" s="172"/>
      <c r="G113" s="172"/>
      <c r="H113" s="172"/>
      <c r="I113" s="172"/>
      <c r="J113" s="173">
        <f>J248</f>
        <v>0</v>
      </c>
      <c r="K113" s="170"/>
      <c r="L113" s="174"/>
    </row>
    <row r="114" spans="2:12" s="10" customFormat="1" ht="19.9" customHeight="1">
      <c r="B114" s="169"/>
      <c r="C114" s="170"/>
      <c r="D114" s="171" t="s">
        <v>146</v>
      </c>
      <c r="E114" s="172"/>
      <c r="F114" s="172"/>
      <c r="G114" s="172"/>
      <c r="H114" s="172"/>
      <c r="I114" s="172"/>
      <c r="J114" s="173">
        <f>J255</f>
        <v>0</v>
      </c>
      <c r="K114" s="170"/>
      <c r="L114" s="174"/>
    </row>
    <row r="115" spans="2:12" s="10" customFormat="1" ht="19.9" customHeight="1">
      <c r="B115" s="169"/>
      <c r="C115" s="170"/>
      <c r="D115" s="171" t="s">
        <v>147</v>
      </c>
      <c r="E115" s="172"/>
      <c r="F115" s="172"/>
      <c r="G115" s="172"/>
      <c r="H115" s="172"/>
      <c r="I115" s="172"/>
      <c r="J115" s="173">
        <f>J257</f>
        <v>0</v>
      </c>
      <c r="K115" s="170"/>
      <c r="L115" s="174"/>
    </row>
    <row r="116" spans="2:12" s="10" customFormat="1" ht="19.9" customHeight="1">
      <c r="B116" s="169"/>
      <c r="C116" s="170"/>
      <c r="D116" s="171" t="s">
        <v>148</v>
      </c>
      <c r="E116" s="172"/>
      <c r="F116" s="172"/>
      <c r="G116" s="172"/>
      <c r="H116" s="172"/>
      <c r="I116" s="172"/>
      <c r="J116" s="173">
        <f>J271</f>
        <v>0</v>
      </c>
      <c r="K116" s="170"/>
      <c r="L116" s="174"/>
    </row>
    <row r="117" spans="1:31" s="2" customFormat="1" ht="21.75" customHeight="1">
      <c r="A117" s="35"/>
      <c r="B117" s="36"/>
      <c r="C117" s="37"/>
      <c r="D117" s="37"/>
      <c r="E117" s="37"/>
      <c r="F117" s="37"/>
      <c r="G117" s="37"/>
      <c r="H117" s="37"/>
      <c r="I117" s="37"/>
      <c r="J117" s="37"/>
      <c r="K117" s="37"/>
      <c r="L117" s="52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31" s="2" customFormat="1" ht="6.95" customHeight="1">
      <c r="A118" s="35"/>
      <c r="B118" s="36"/>
      <c r="C118" s="37"/>
      <c r="D118" s="37"/>
      <c r="E118" s="37"/>
      <c r="F118" s="37"/>
      <c r="G118" s="37"/>
      <c r="H118" s="37"/>
      <c r="I118" s="37"/>
      <c r="J118" s="37"/>
      <c r="K118" s="37"/>
      <c r="L118" s="52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31" s="2" customFormat="1" ht="29.25" customHeight="1">
      <c r="A119" s="35"/>
      <c r="B119" s="36"/>
      <c r="C119" s="162" t="s">
        <v>149</v>
      </c>
      <c r="D119" s="37"/>
      <c r="E119" s="37"/>
      <c r="F119" s="37"/>
      <c r="G119" s="37"/>
      <c r="H119" s="37"/>
      <c r="I119" s="37"/>
      <c r="J119" s="175">
        <f>ROUND(J120+J121+J122+J123+J124+J125,2)</f>
        <v>0</v>
      </c>
      <c r="K119" s="37"/>
      <c r="L119" s="52"/>
      <c r="N119" s="176" t="s">
        <v>45</v>
      </c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65" s="2" customFormat="1" ht="18" customHeight="1">
      <c r="A120" s="35"/>
      <c r="B120" s="36"/>
      <c r="C120" s="37"/>
      <c r="D120" s="312" t="s">
        <v>150</v>
      </c>
      <c r="E120" s="313"/>
      <c r="F120" s="313"/>
      <c r="G120" s="37"/>
      <c r="H120" s="37"/>
      <c r="I120" s="37"/>
      <c r="J120" s="111">
        <v>0</v>
      </c>
      <c r="K120" s="37"/>
      <c r="L120" s="177"/>
      <c r="M120" s="178"/>
      <c r="N120" s="179" t="s">
        <v>46</v>
      </c>
      <c r="O120" s="178"/>
      <c r="P120" s="178"/>
      <c r="Q120" s="178"/>
      <c r="R120" s="178"/>
      <c r="S120" s="180"/>
      <c r="T120" s="180"/>
      <c r="U120" s="180"/>
      <c r="V120" s="180"/>
      <c r="W120" s="180"/>
      <c r="X120" s="180"/>
      <c r="Y120" s="180"/>
      <c r="Z120" s="180"/>
      <c r="AA120" s="180"/>
      <c r="AB120" s="180"/>
      <c r="AC120" s="180"/>
      <c r="AD120" s="180"/>
      <c r="AE120" s="180"/>
      <c r="AF120" s="178"/>
      <c r="AG120" s="178"/>
      <c r="AH120" s="178"/>
      <c r="AI120" s="178"/>
      <c r="AJ120" s="178"/>
      <c r="AK120" s="178"/>
      <c r="AL120" s="178"/>
      <c r="AM120" s="178"/>
      <c r="AN120" s="178"/>
      <c r="AO120" s="178"/>
      <c r="AP120" s="178"/>
      <c r="AQ120" s="178"/>
      <c r="AR120" s="178"/>
      <c r="AS120" s="178"/>
      <c r="AT120" s="178"/>
      <c r="AU120" s="178"/>
      <c r="AV120" s="178"/>
      <c r="AW120" s="178"/>
      <c r="AX120" s="178"/>
      <c r="AY120" s="181" t="s">
        <v>151</v>
      </c>
      <c r="AZ120" s="178"/>
      <c r="BA120" s="178"/>
      <c r="BB120" s="178"/>
      <c r="BC120" s="178"/>
      <c r="BD120" s="178"/>
      <c r="BE120" s="182">
        <f aca="true" t="shared" si="0" ref="BE120:BE125">IF(N120="základní",J120,0)</f>
        <v>0</v>
      </c>
      <c r="BF120" s="182">
        <f aca="true" t="shared" si="1" ref="BF120:BF125">IF(N120="snížená",J120,0)</f>
        <v>0</v>
      </c>
      <c r="BG120" s="182">
        <f aca="true" t="shared" si="2" ref="BG120:BG125">IF(N120="zákl. přenesená",J120,0)</f>
        <v>0</v>
      </c>
      <c r="BH120" s="182">
        <f aca="true" t="shared" si="3" ref="BH120:BH125">IF(N120="sníž. přenesená",J120,0)</f>
        <v>0</v>
      </c>
      <c r="BI120" s="182">
        <f aca="true" t="shared" si="4" ref="BI120:BI125">IF(N120="nulová",J120,0)</f>
        <v>0</v>
      </c>
      <c r="BJ120" s="181" t="s">
        <v>89</v>
      </c>
      <c r="BK120" s="178"/>
      <c r="BL120" s="178"/>
      <c r="BM120" s="178"/>
    </row>
    <row r="121" spans="1:65" s="2" customFormat="1" ht="18" customHeight="1">
      <c r="A121" s="35"/>
      <c r="B121" s="36"/>
      <c r="C121" s="37"/>
      <c r="D121" s="312" t="s">
        <v>152</v>
      </c>
      <c r="E121" s="313"/>
      <c r="F121" s="313"/>
      <c r="G121" s="37"/>
      <c r="H121" s="37"/>
      <c r="I121" s="37"/>
      <c r="J121" s="111">
        <v>0</v>
      </c>
      <c r="K121" s="37"/>
      <c r="L121" s="177"/>
      <c r="M121" s="178"/>
      <c r="N121" s="179" t="s">
        <v>46</v>
      </c>
      <c r="O121" s="178"/>
      <c r="P121" s="178"/>
      <c r="Q121" s="178"/>
      <c r="R121" s="178"/>
      <c r="S121" s="180"/>
      <c r="T121" s="180"/>
      <c r="U121" s="180"/>
      <c r="V121" s="180"/>
      <c r="W121" s="180"/>
      <c r="X121" s="180"/>
      <c r="Y121" s="180"/>
      <c r="Z121" s="180"/>
      <c r="AA121" s="180"/>
      <c r="AB121" s="180"/>
      <c r="AC121" s="180"/>
      <c r="AD121" s="180"/>
      <c r="AE121" s="180"/>
      <c r="AF121" s="178"/>
      <c r="AG121" s="178"/>
      <c r="AH121" s="178"/>
      <c r="AI121" s="178"/>
      <c r="AJ121" s="178"/>
      <c r="AK121" s="178"/>
      <c r="AL121" s="178"/>
      <c r="AM121" s="178"/>
      <c r="AN121" s="178"/>
      <c r="AO121" s="178"/>
      <c r="AP121" s="178"/>
      <c r="AQ121" s="178"/>
      <c r="AR121" s="178"/>
      <c r="AS121" s="178"/>
      <c r="AT121" s="178"/>
      <c r="AU121" s="178"/>
      <c r="AV121" s="178"/>
      <c r="AW121" s="178"/>
      <c r="AX121" s="178"/>
      <c r="AY121" s="181" t="s">
        <v>151</v>
      </c>
      <c r="AZ121" s="178"/>
      <c r="BA121" s="178"/>
      <c r="BB121" s="178"/>
      <c r="BC121" s="178"/>
      <c r="BD121" s="178"/>
      <c r="BE121" s="182">
        <f t="shared" si="0"/>
        <v>0</v>
      </c>
      <c r="BF121" s="182">
        <f t="shared" si="1"/>
        <v>0</v>
      </c>
      <c r="BG121" s="182">
        <f t="shared" si="2"/>
        <v>0</v>
      </c>
      <c r="BH121" s="182">
        <f t="shared" si="3"/>
        <v>0</v>
      </c>
      <c r="BI121" s="182">
        <f t="shared" si="4"/>
        <v>0</v>
      </c>
      <c r="BJ121" s="181" t="s">
        <v>89</v>
      </c>
      <c r="BK121" s="178"/>
      <c r="BL121" s="178"/>
      <c r="BM121" s="178"/>
    </row>
    <row r="122" spans="1:65" s="2" customFormat="1" ht="18" customHeight="1">
      <c r="A122" s="35"/>
      <c r="B122" s="36"/>
      <c r="C122" s="37"/>
      <c r="D122" s="312" t="s">
        <v>153</v>
      </c>
      <c r="E122" s="313"/>
      <c r="F122" s="313"/>
      <c r="G122" s="37"/>
      <c r="H122" s="37"/>
      <c r="I122" s="37"/>
      <c r="J122" s="111">
        <v>0</v>
      </c>
      <c r="K122" s="37"/>
      <c r="L122" s="177"/>
      <c r="M122" s="178"/>
      <c r="N122" s="179" t="s">
        <v>46</v>
      </c>
      <c r="O122" s="178"/>
      <c r="P122" s="178"/>
      <c r="Q122" s="178"/>
      <c r="R122" s="178"/>
      <c r="S122" s="180"/>
      <c r="T122" s="180"/>
      <c r="U122" s="180"/>
      <c r="V122" s="180"/>
      <c r="W122" s="180"/>
      <c r="X122" s="180"/>
      <c r="Y122" s="180"/>
      <c r="Z122" s="180"/>
      <c r="AA122" s="180"/>
      <c r="AB122" s="180"/>
      <c r="AC122" s="180"/>
      <c r="AD122" s="180"/>
      <c r="AE122" s="180"/>
      <c r="AF122" s="178"/>
      <c r="AG122" s="178"/>
      <c r="AH122" s="178"/>
      <c r="AI122" s="178"/>
      <c r="AJ122" s="178"/>
      <c r="AK122" s="178"/>
      <c r="AL122" s="178"/>
      <c r="AM122" s="178"/>
      <c r="AN122" s="178"/>
      <c r="AO122" s="178"/>
      <c r="AP122" s="178"/>
      <c r="AQ122" s="178"/>
      <c r="AR122" s="178"/>
      <c r="AS122" s="178"/>
      <c r="AT122" s="178"/>
      <c r="AU122" s="178"/>
      <c r="AV122" s="178"/>
      <c r="AW122" s="178"/>
      <c r="AX122" s="178"/>
      <c r="AY122" s="181" t="s">
        <v>151</v>
      </c>
      <c r="AZ122" s="178"/>
      <c r="BA122" s="178"/>
      <c r="BB122" s="178"/>
      <c r="BC122" s="178"/>
      <c r="BD122" s="178"/>
      <c r="BE122" s="182">
        <f t="shared" si="0"/>
        <v>0</v>
      </c>
      <c r="BF122" s="182">
        <f t="shared" si="1"/>
        <v>0</v>
      </c>
      <c r="BG122" s="182">
        <f t="shared" si="2"/>
        <v>0</v>
      </c>
      <c r="BH122" s="182">
        <f t="shared" si="3"/>
        <v>0</v>
      </c>
      <c r="BI122" s="182">
        <f t="shared" si="4"/>
        <v>0</v>
      </c>
      <c r="BJ122" s="181" t="s">
        <v>89</v>
      </c>
      <c r="BK122" s="178"/>
      <c r="BL122" s="178"/>
      <c r="BM122" s="178"/>
    </row>
    <row r="123" spans="1:65" s="2" customFormat="1" ht="18" customHeight="1">
      <c r="A123" s="35"/>
      <c r="B123" s="36"/>
      <c r="C123" s="37"/>
      <c r="D123" s="312" t="s">
        <v>154</v>
      </c>
      <c r="E123" s="313"/>
      <c r="F123" s="313"/>
      <c r="G123" s="37"/>
      <c r="H123" s="37"/>
      <c r="I123" s="37"/>
      <c r="J123" s="111">
        <v>0</v>
      </c>
      <c r="K123" s="37"/>
      <c r="L123" s="177"/>
      <c r="M123" s="178"/>
      <c r="N123" s="179" t="s">
        <v>46</v>
      </c>
      <c r="O123" s="178"/>
      <c r="P123" s="178"/>
      <c r="Q123" s="178"/>
      <c r="R123" s="178"/>
      <c r="S123" s="180"/>
      <c r="T123" s="180"/>
      <c r="U123" s="180"/>
      <c r="V123" s="180"/>
      <c r="W123" s="180"/>
      <c r="X123" s="180"/>
      <c r="Y123" s="180"/>
      <c r="Z123" s="180"/>
      <c r="AA123" s="180"/>
      <c r="AB123" s="180"/>
      <c r="AC123" s="180"/>
      <c r="AD123" s="180"/>
      <c r="AE123" s="180"/>
      <c r="AF123" s="178"/>
      <c r="AG123" s="178"/>
      <c r="AH123" s="178"/>
      <c r="AI123" s="178"/>
      <c r="AJ123" s="178"/>
      <c r="AK123" s="178"/>
      <c r="AL123" s="178"/>
      <c r="AM123" s="178"/>
      <c r="AN123" s="178"/>
      <c r="AO123" s="178"/>
      <c r="AP123" s="178"/>
      <c r="AQ123" s="178"/>
      <c r="AR123" s="178"/>
      <c r="AS123" s="178"/>
      <c r="AT123" s="178"/>
      <c r="AU123" s="178"/>
      <c r="AV123" s="178"/>
      <c r="AW123" s="178"/>
      <c r="AX123" s="178"/>
      <c r="AY123" s="181" t="s">
        <v>151</v>
      </c>
      <c r="AZ123" s="178"/>
      <c r="BA123" s="178"/>
      <c r="BB123" s="178"/>
      <c r="BC123" s="178"/>
      <c r="BD123" s="178"/>
      <c r="BE123" s="182">
        <f t="shared" si="0"/>
        <v>0</v>
      </c>
      <c r="BF123" s="182">
        <f t="shared" si="1"/>
        <v>0</v>
      </c>
      <c r="BG123" s="182">
        <f t="shared" si="2"/>
        <v>0</v>
      </c>
      <c r="BH123" s="182">
        <f t="shared" si="3"/>
        <v>0</v>
      </c>
      <c r="BI123" s="182">
        <f t="shared" si="4"/>
        <v>0</v>
      </c>
      <c r="BJ123" s="181" t="s">
        <v>89</v>
      </c>
      <c r="BK123" s="178"/>
      <c r="BL123" s="178"/>
      <c r="BM123" s="178"/>
    </row>
    <row r="124" spans="1:65" s="2" customFormat="1" ht="18" customHeight="1">
      <c r="A124" s="35"/>
      <c r="B124" s="36"/>
      <c r="C124" s="37"/>
      <c r="D124" s="312" t="s">
        <v>155</v>
      </c>
      <c r="E124" s="313"/>
      <c r="F124" s="313"/>
      <c r="G124" s="37"/>
      <c r="H124" s="37"/>
      <c r="I124" s="37"/>
      <c r="J124" s="111">
        <v>0</v>
      </c>
      <c r="K124" s="37"/>
      <c r="L124" s="177"/>
      <c r="M124" s="178"/>
      <c r="N124" s="179" t="s">
        <v>46</v>
      </c>
      <c r="O124" s="178"/>
      <c r="P124" s="178"/>
      <c r="Q124" s="178"/>
      <c r="R124" s="178"/>
      <c r="S124" s="180"/>
      <c r="T124" s="180"/>
      <c r="U124" s="180"/>
      <c r="V124" s="180"/>
      <c r="W124" s="180"/>
      <c r="X124" s="180"/>
      <c r="Y124" s="180"/>
      <c r="Z124" s="180"/>
      <c r="AA124" s="180"/>
      <c r="AB124" s="180"/>
      <c r="AC124" s="180"/>
      <c r="AD124" s="180"/>
      <c r="AE124" s="180"/>
      <c r="AF124" s="178"/>
      <c r="AG124" s="178"/>
      <c r="AH124" s="178"/>
      <c r="AI124" s="178"/>
      <c r="AJ124" s="178"/>
      <c r="AK124" s="178"/>
      <c r="AL124" s="178"/>
      <c r="AM124" s="178"/>
      <c r="AN124" s="178"/>
      <c r="AO124" s="178"/>
      <c r="AP124" s="178"/>
      <c r="AQ124" s="178"/>
      <c r="AR124" s="178"/>
      <c r="AS124" s="178"/>
      <c r="AT124" s="178"/>
      <c r="AU124" s="178"/>
      <c r="AV124" s="178"/>
      <c r="AW124" s="178"/>
      <c r="AX124" s="178"/>
      <c r="AY124" s="181" t="s">
        <v>151</v>
      </c>
      <c r="AZ124" s="178"/>
      <c r="BA124" s="178"/>
      <c r="BB124" s="178"/>
      <c r="BC124" s="178"/>
      <c r="BD124" s="178"/>
      <c r="BE124" s="182">
        <f t="shared" si="0"/>
        <v>0</v>
      </c>
      <c r="BF124" s="182">
        <f t="shared" si="1"/>
        <v>0</v>
      </c>
      <c r="BG124" s="182">
        <f t="shared" si="2"/>
        <v>0</v>
      </c>
      <c r="BH124" s="182">
        <f t="shared" si="3"/>
        <v>0</v>
      </c>
      <c r="BI124" s="182">
        <f t="shared" si="4"/>
        <v>0</v>
      </c>
      <c r="BJ124" s="181" t="s">
        <v>89</v>
      </c>
      <c r="BK124" s="178"/>
      <c r="BL124" s="178"/>
      <c r="BM124" s="178"/>
    </row>
    <row r="125" spans="1:65" s="2" customFormat="1" ht="18" customHeight="1">
      <c r="A125" s="35"/>
      <c r="B125" s="36"/>
      <c r="C125" s="37"/>
      <c r="D125" s="110" t="s">
        <v>156</v>
      </c>
      <c r="E125" s="37"/>
      <c r="F125" s="37"/>
      <c r="G125" s="37"/>
      <c r="H125" s="37"/>
      <c r="I125" s="37"/>
      <c r="J125" s="111">
        <f>ROUND(J30*T125,2)</f>
        <v>0</v>
      </c>
      <c r="K125" s="37"/>
      <c r="L125" s="177"/>
      <c r="M125" s="178"/>
      <c r="N125" s="179" t="s">
        <v>46</v>
      </c>
      <c r="O125" s="178"/>
      <c r="P125" s="178"/>
      <c r="Q125" s="178"/>
      <c r="R125" s="178"/>
      <c r="S125" s="180"/>
      <c r="T125" s="180"/>
      <c r="U125" s="180"/>
      <c r="V125" s="180"/>
      <c r="W125" s="180"/>
      <c r="X125" s="180"/>
      <c r="Y125" s="180"/>
      <c r="Z125" s="180"/>
      <c r="AA125" s="180"/>
      <c r="AB125" s="180"/>
      <c r="AC125" s="180"/>
      <c r="AD125" s="180"/>
      <c r="AE125" s="180"/>
      <c r="AF125" s="178"/>
      <c r="AG125" s="178"/>
      <c r="AH125" s="178"/>
      <c r="AI125" s="178"/>
      <c r="AJ125" s="178"/>
      <c r="AK125" s="178"/>
      <c r="AL125" s="178"/>
      <c r="AM125" s="178"/>
      <c r="AN125" s="178"/>
      <c r="AO125" s="178"/>
      <c r="AP125" s="178"/>
      <c r="AQ125" s="178"/>
      <c r="AR125" s="178"/>
      <c r="AS125" s="178"/>
      <c r="AT125" s="178"/>
      <c r="AU125" s="178"/>
      <c r="AV125" s="178"/>
      <c r="AW125" s="178"/>
      <c r="AX125" s="178"/>
      <c r="AY125" s="181" t="s">
        <v>157</v>
      </c>
      <c r="AZ125" s="178"/>
      <c r="BA125" s="178"/>
      <c r="BB125" s="178"/>
      <c r="BC125" s="178"/>
      <c r="BD125" s="178"/>
      <c r="BE125" s="182">
        <f t="shared" si="0"/>
        <v>0</v>
      </c>
      <c r="BF125" s="182">
        <f t="shared" si="1"/>
        <v>0</v>
      </c>
      <c r="BG125" s="182">
        <f t="shared" si="2"/>
        <v>0</v>
      </c>
      <c r="BH125" s="182">
        <f t="shared" si="3"/>
        <v>0</v>
      </c>
      <c r="BI125" s="182">
        <f t="shared" si="4"/>
        <v>0</v>
      </c>
      <c r="BJ125" s="181" t="s">
        <v>89</v>
      </c>
      <c r="BK125" s="178"/>
      <c r="BL125" s="178"/>
      <c r="BM125" s="178"/>
    </row>
    <row r="126" spans="1:31" s="2" customFormat="1" ht="12">
      <c r="A126" s="35"/>
      <c r="B126" s="36"/>
      <c r="C126" s="37"/>
      <c r="D126" s="37"/>
      <c r="E126" s="37"/>
      <c r="F126" s="37"/>
      <c r="G126" s="37"/>
      <c r="H126" s="37"/>
      <c r="I126" s="37"/>
      <c r="J126" s="37"/>
      <c r="K126" s="37"/>
      <c r="L126" s="52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</row>
    <row r="127" spans="1:31" s="2" customFormat="1" ht="29.25" customHeight="1">
      <c r="A127" s="35"/>
      <c r="B127" s="36"/>
      <c r="C127" s="119" t="s">
        <v>109</v>
      </c>
      <c r="D127" s="120"/>
      <c r="E127" s="120"/>
      <c r="F127" s="120"/>
      <c r="G127" s="120"/>
      <c r="H127" s="120"/>
      <c r="I127" s="120"/>
      <c r="J127" s="121">
        <f>ROUND(J96+J119,2)</f>
        <v>0</v>
      </c>
      <c r="K127" s="120"/>
      <c r="L127" s="52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</row>
    <row r="128" spans="1:31" s="2" customFormat="1" ht="6.95" customHeight="1">
      <c r="A128" s="35"/>
      <c r="B128" s="55"/>
      <c r="C128" s="56"/>
      <c r="D128" s="56"/>
      <c r="E128" s="56"/>
      <c r="F128" s="56"/>
      <c r="G128" s="56"/>
      <c r="H128" s="56"/>
      <c r="I128" s="56"/>
      <c r="J128" s="56"/>
      <c r="K128" s="56"/>
      <c r="L128" s="52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</row>
    <row r="132" spans="1:31" s="2" customFormat="1" ht="6.95" customHeight="1">
      <c r="A132" s="35"/>
      <c r="B132" s="57"/>
      <c r="C132" s="58"/>
      <c r="D132" s="58"/>
      <c r="E132" s="58"/>
      <c r="F132" s="58"/>
      <c r="G132" s="58"/>
      <c r="H132" s="58"/>
      <c r="I132" s="58"/>
      <c r="J132" s="58"/>
      <c r="K132" s="58"/>
      <c r="L132" s="52"/>
      <c r="S132" s="35"/>
      <c r="T132" s="35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</row>
    <row r="133" spans="1:31" s="2" customFormat="1" ht="24.95" customHeight="1">
      <c r="A133" s="35"/>
      <c r="B133" s="36"/>
      <c r="C133" s="23" t="s">
        <v>158</v>
      </c>
      <c r="D133" s="37"/>
      <c r="E133" s="37"/>
      <c r="F133" s="37"/>
      <c r="G133" s="37"/>
      <c r="H133" s="37"/>
      <c r="I133" s="37"/>
      <c r="J133" s="37"/>
      <c r="K133" s="37"/>
      <c r="L133" s="52"/>
      <c r="S133" s="35"/>
      <c r="T133" s="35"/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</row>
    <row r="134" spans="1:31" s="2" customFormat="1" ht="6.95" customHeight="1">
      <c r="A134" s="35"/>
      <c r="B134" s="36"/>
      <c r="C134" s="37"/>
      <c r="D134" s="37"/>
      <c r="E134" s="37"/>
      <c r="F134" s="37"/>
      <c r="G134" s="37"/>
      <c r="H134" s="37"/>
      <c r="I134" s="37"/>
      <c r="J134" s="37"/>
      <c r="K134" s="37"/>
      <c r="L134" s="52"/>
      <c r="S134" s="35"/>
      <c r="T134" s="35"/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</row>
    <row r="135" spans="1:31" s="2" customFormat="1" ht="12" customHeight="1">
      <c r="A135" s="35"/>
      <c r="B135" s="36"/>
      <c r="C135" s="29" t="s">
        <v>16</v>
      </c>
      <c r="D135" s="37"/>
      <c r="E135" s="37"/>
      <c r="F135" s="37"/>
      <c r="G135" s="37"/>
      <c r="H135" s="37"/>
      <c r="I135" s="37"/>
      <c r="J135" s="37"/>
      <c r="K135" s="37"/>
      <c r="L135" s="52"/>
      <c r="S135" s="35"/>
      <c r="T135" s="35"/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</row>
    <row r="136" spans="1:31" s="2" customFormat="1" ht="16.5" customHeight="1">
      <c r="A136" s="35"/>
      <c r="B136" s="36"/>
      <c r="C136" s="37"/>
      <c r="D136" s="37"/>
      <c r="E136" s="337" t="str">
        <f>E7</f>
        <v>Dílčí renovace objektů MŠ Vybíralova čp.967 a 968</v>
      </c>
      <c r="F136" s="338"/>
      <c r="G136" s="338"/>
      <c r="H136" s="338"/>
      <c r="I136" s="37"/>
      <c r="J136" s="37"/>
      <c r="K136" s="37"/>
      <c r="L136" s="52"/>
      <c r="S136" s="35"/>
      <c r="T136" s="35"/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</row>
    <row r="137" spans="1:31" s="2" customFormat="1" ht="12" customHeight="1">
      <c r="A137" s="35"/>
      <c r="B137" s="36"/>
      <c r="C137" s="29" t="s">
        <v>121</v>
      </c>
      <c r="D137" s="37"/>
      <c r="E137" s="37"/>
      <c r="F137" s="37"/>
      <c r="G137" s="37"/>
      <c r="H137" s="37"/>
      <c r="I137" s="37"/>
      <c r="J137" s="37"/>
      <c r="K137" s="37"/>
      <c r="L137" s="52"/>
      <c r="S137" s="35"/>
      <c r="T137" s="35"/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</row>
    <row r="138" spans="1:31" s="2" customFormat="1" ht="16.5" customHeight="1">
      <c r="A138" s="35"/>
      <c r="B138" s="36"/>
      <c r="C138" s="37"/>
      <c r="D138" s="37"/>
      <c r="E138" s="326" t="str">
        <f>E9</f>
        <v>2/2019/D-s - Bourací a stavební práce</v>
      </c>
      <c r="F138" s="339"/>
      <c r="G138" s="339"/>
      <c r="H138" s="339"/>
      <c r="I138" s="37"/>
      <c r="J138" s="37"/>
      <c r="K138" s="37"/>
      <c r="L138" s="52"/>
      <c r="S138" s="35"/>
      <c r="T138" s="35"/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</row>
    <row r="139" spans="1:31" s="2" customFormat="1" ht="6.95" customHeight="1">
      <c r="A139" s="35"/>
      <c r="B139" s="36"/>
      <c r="C139" s="37"/>
      <c r="D139" s="37"/>
      <c r="E139" s="37"/>
      <c r="F139" s="37"/>
      <c r="G139" s="37"/>
      <c r="H139" s="37"/>
      <c r="I139" s="37"/>
      <c r="J139" s="37"/>
      <c r="K139" s="37"/>
      <c r="L139" s="52"/>
      <c r="S139" s="35"/>
      <c r="T139" s="35"/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</row>
    <row r="140" spans="1:31" s="2" customFormat="1" ht="12" customHeight="1">
      <c r="A140" s="35"/>
      <c r="B140" s="36"/>
      <c r="C140" s="29" t="s">
        <v>20</v>
      </c>
      <c r="D140" s="37"/>
      <c r="E140" s="37"/>
      <c r="F140" s="27" t="str">
        <f>F12</f>
        <v>Vybíralova 967,968/4,Praha 14</v>
      </c>
      <c r="G140" s="37"/>
      <c r="H140" s="37"/>
      <c r="I140" s="29" t="s">
        <v>22</v>
      </c>
      <c r="J140" s="67" t="str">
        <f>IF(J12="","",J12)</f>
        <v>8. 5. 2021</v>
      </c>
      <c r="K140" s="37"/>
      <c r="L140" s="52"/>
      <c r="S140" s="35"/>
      <c r="T140" s="35"/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</row>
    <row r="141" spans="1:31" s="2" customFormat="1" ht="6.95" customHeight="1">
      <c r="A141" s="35"/>
      <c r="B141" s="36"/>
      <c r="C141" s="37"/>
      <c r="D141" s="37"/>
      <c r="E141" s="37"/>
      <c r="F141" s="37"/>
      <c r="G141" s="37"/>
      <c r="H141" s="37"/>
      <c r="I141" s="37"/>
      <c r="J141" s="37"/>
      <c r="K141" s="37"/>
      <c r="L141" s="52"/>
      <c r="S141" s="35"/>
      <c r="T141" s="35"/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</row>
    <row r="142" spans="1:31" s="2" customFormat="1" ht="15.2" customHeight="1">
      <c r="A142" s="35"/>
      <c r="B142" s="36"/>
      <c r="C142" s="29" t="s">
        <v>24</v>
      </c>
      <c r="D142" s="37"/>
      <c r="E142" s="37"/>
      <c r="F142" s="27" t="str">
        <f>E15</f>
        <v>Městská část Praha 14</v>
      </c>
      <c r="G142" s="37"/>
      <c r="H142" s="37"/>
      <c r="I142" s="29" t="s">
        <v>31</v>
      </c>
      <c r="J142" s="32" t="str">
        <f>E21</f>
        <v>a3atelier s.r.o.</v>
      </c>
      <c r="K142" s="37"/>
      <c r="L142" s="52"/>
      <c r="S142" s="35"/>
      <c r="T142" s="35"/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</row>
    <row r="143" spans="1:31" s="2" customFormat="1" ht="15.2" customHeight="1">
      <c r="A143" s="35"/>
      <c r="B143" s="36"/>
      <c r="C143" s="29" t="s">
        <v>29</v>
      </c>
      <c r="D143" s="37"/>
      <c r="E143" s="37"/>
      <c r="F143" s="27" t="str">
        <f>IF(E18="","",E18)</f>
        <v>Vyplň údaj</v>
      </c>
      <c r="G143" s="37"/>
      <c r="H143" s="37"/>
      <c r="I143" s="29" t="s">
        <v>35</v>
      </c>
      <c r="J143" s="32" t="str">
        <f>E24</f>
        <v>Ing.Myšík Petr</v>
      </c>
      <c r="K143" s="37"/>
      <c r="L143" s="52"/>
      <c r="S143" s="35"/>
      <c r="T143" s="35"/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</row>
    <row r="144" spans="1:31" s="2" customFormat="1" ht="10.35" customHeight="1">
      <c r="A144" s="35"/>
      <c r="B144" s="36"/>
      <c r="C144" s="37"/>
      <c r="D144" s="37"/>
      <c r="E144" s="37"/>
      <c r="F144" s="37"/>
      <c r="G144" s="37"/>
      <c r="H144" s="37"/>
      <c r="I144" s="37"/>
      <c r="J144" s="37"/>
      <c r="K144" s="37"/>
      <c r="L144" s="52"/>
      <c r="S144" s="35"/>
      <c r="T144" s="35"/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</row>
    <row r="145" spans="1:31" s="11" customFormat="1" ht="29.25" customHeight="1">
      <c r="A145" s="183"/>
      <c r="B145" s="184"/>
      <c r="C145" s="185" t="s">
        <v>159</v>
      </c>
      <c r="D145" s="186" t="s">
        <v>66</v>
      </c>
      <c r="E145" s="186" t="s">
        <v>62</v>
      </c>
      <c r="F145" s="186" t="s">
        <v>63</v>
      </c>
      <c r="G145" s="186" t="s">
        <v>160</v>
      </c>
      <c r="H145" s="186" t="s">
        <v>161</v>
      </c>
      <c r="I145" s="186" t="s">
        <v>162</v>
      </c>
      <c r="J145" s="187" t="s">
        <v>126</v>
      </c>
      <c r="K145" s="188" t="s">
        <v>163</v>
      </c>
      <c r="L145" s="189"/>
      <c r="M145" s="76" t="s">
        <v>1</v>
      </c>
      <c r="N145" s="77" t="s">
        <v>45</v>
      </c>
      <c r="O145" s="77" t="s">
        <v>164</v>
      </c>
      <c r="P145" s="77" t="s">
        <v>165</v>
      </c>
      <c r="Q145" s="77" t="s">
        <v>166</v>
      </c>
      <c r="R145" s="77" t="s">
        <v>167</v>
      </c>
      <c r="S145" s="77" t="s">
        <v>168</v>
      </c>
      <c r="T145" s="78" t="s">
        <v>169</v>
      </c>
      <c r="U145" s="183"/>
      <c r="V145" s="183"/>
      <c r="W145" s="183"/>
      <c r="X145" s="183"/>
      <c r="Y145" s="183"/>
      <c r="Z145" s="183"/>
      <c r="AA145" s="183"/>
      <c r="AB145" s="183"/>
      <c r="AC145" s="183"/>
      <c r="AD145" s="183"/>
      <c r="AE145" s="183"/>
    </row>
    <row r="146" spans="1:63" s="2" customFormat="1" ht="22.9" customHeight="1">
      <c r="A146" s="35"/>
      <c r="B146" s="36"/>
      <c r="C146" s="83" t="s">
        <v>170</v>
      </c>
      <c r="D146" s="37"/>
      <c r="E146" s="37"/>
      <c r="F146" s="37"/>
      <c r="G146" s="37"/>
      <c r="H146" s="37"/>
      <c r="I146" s="37"/>
      <c r="J146" s="190">
        <f>BK146</f>
        <v>0</v>
      </c>
      <c r="K146" s="37"/>
      <c r="L146" s="38"/>
      <c r="M146" s="79"/>
      <c r="N146" s="191"/>
      <c r="O146" s="80"/>
      <c r="P146" s="192">
        <f>P147+P195</f>
        <v>0</v>
      </c>
      <c r="Q146" s="80"/>
      <c r="R146" s="192">
        <f>R147+R195</f>
        <v>20.2452</v>
      </c>
      <c r="S146" s="80"/>
      <c r="T146" s="193">
        <f>T147+T195</f>
        <v>29.800200000000004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T146" s="17" t="s">
        <v>80</v>
      </c>
      <c r="AU146" s="17" t="s">
        <v>128</v>
      </c>
      <c r="BK146" s="194">
        <f>BK147+BK195</f>
        <v>0</v>
      </c>
    </row>
    <row r="147" spans="2:63" s="12" customFormat="1" ht="25.9" customHeight="1">
      <c r="B147" s="195"/>
      <c r="C147" s="196"/>
      <c r="D147" s="197" t="s">
        <v>80</v>
      </c>
      <c r="E147" s="198" t="s">
        <v>171</v>
      </c>
      <c r="F147" s="198" t="s">
        <v>172</v>
      </c>
      <c r="G147" s="196"/>
      <c r="H147" s="196"/>
      <c r="I147" s="199"/>
      <c r="J147" s="200">
        <f>BK147</f>
        <v>0</v>
      </c>
      <c r="K147" s="196"/>
      <c r="L147" s="201"/>
      <c r="M147" s="202"/>
      <c r="N147" s="203"/>
      <c r="O147" s="203"/>
      <c r="P147" s="204">
        <f>P148+P153+P156+P163+P185+P192</f>
        <v>0</v>
      </c>
      <c r="Q147" s="203"/>
      <c r="R147" s="204">
        <f>R148+R153+R156+R163+R185+R192</f>
        <v>5.71078</v>
      </c>
      <c r="S147" s="203"/>
      <c r="T147" s="205">
        <f>T148+T153+T156+T163+T185+T192</f>
        <v>29.800200000000004</v>
      </c>
      <c r="AR147" s="206" t="s">
        <v>89</v>
      </c>
      <c r="AT147" s="207" t="s">
        <v>80</v>
      </c>
      <c r="AU147" s="207" t="s">
        <v>81</v>
      </c>
      <c r="AY147" s="206" t="s">
        <v>173</v>
      </c>
      <c r="BK147" s="208">
        <f>BK148+BK153+BK156+BK163+BK185+BK192</f>
        <v>0</v>
      </c>
    </row>
    <row r="148" spans="2:63" s="12" customFormat="1" ht="22.9" customHeight="1">
      <c r="B148" s="195"/>
      <c r="C148" s="196"/>
      <c r="D148" s="197" t="s">
        <v>80</v>
      </c>
      <c r="E148" s="209" t="s">
        <v>81</v>
      </c>
      <c r="F148" s="209" t="s">
        <v>174</v>
      </c>
      <c r="G148" s="196"/>
      <c r="H148" s="196"/>
      <c r="I148" s="199"/>
      <c r="J148" s="210">
        <f>BK148</f>
        <v>0</v>
      </c>
      <c r="K148" s="196"/>
      <c r="L148" s="201"/>
      <c r="M148" s="202"/>
      <c r="N148" s="203"/>
      <c r="O148" s="203"/>
      <c r="P148" s="204">
        <f>SUM(P149:P152)</f>
        <v>0</v>
      </c>
      <c r="Q148" s="203"/>
      <c r="R148" s="204">
        <f>SUM(R149:R152)</f>
        <v>0</v>
      </c>
      <c r="S148" s="203"/>
      <c r="T148" s="205">
        <f>SUM(T149:T152)</f>
        <v>0</v>
      </c>
      <c r="AR148" s="206" t="s">
        <v>89</v>
      </c>
      <c r="AT148" s="207" t="s">
        <v>80</v>
      </c>
      <c r="AU148" s="207" t="s">
        <v>89</v>
      </c>
      <c r="AY148" s="206" t="s">
        <v>173</v>
      </c>
      <c r="BK148" s="208">
        <f>SUM(BK149:BK152)</f>
        <v>0</v>
      </c>
    </row>
    <row r="149" spans="1:65" s="2" customFormat="1" ht="24.2" customHeight="1">
      <c r="A149" s="35"/>
      <c r="B149" s="36"/>
      <c r="C149" s="211" t="s">
        <v>89</v>
      </c>
      <c r="D149" s="211" t="s">
        <v>175</v>
      </c>
      <c r="E149" s="212" t="s">
        <v>176</v>
      </c>
      <c r="F149" s="213" t="s">
        <v>177</v>
      </c>
      <c r="G149" s="214" t="s">
        <v>178</v>
      </c>
      <c r="H149" s="215">
        <v>2</v>
      </c>
      <c r="I149" s="216"/>
      <c r="J149" s="217">
        <f>ROUND(I149*H149,2)</f>
        <v>0</v>
      </c>
      <c r="K149" s="218"/>
      <c r="L149" s="38"/>
      <c r="M149" s="219" t="s">
        <v>1</v>
      </c>
      <c r="N149" s="220" t="s">
        <v>46</v>
      </c>
      <c r="O149" s="72"/>
      <c r="P149" s="221">
        <f>O149*H149</f>
        <v>0</v>
      </c>
      <c r="Q149" s="221">
        <v>0</v>
      </c>
      <c r="R149" s="221">
        <f>Q149*H149</f>
        <v>0</v>
      </c>
      <c r="S149" s="221">
        <v>0</v>
      </c>
      <c r="T149" s="222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223" t="s">
        <v>179</v>
      </c>
      <c r="AT149" s="223" t="s">
        <v>175</v>
      </c>
      <c r="AU149" s="223" t="s">
        <v>91</v>
      </c>
      <c r="AY149" s="17" t="s">
        <v>173</v>
      </c>
      <c r="BE149" s="115">
        <f>IF(N149="základní",J149,0)</f>
        <v>0</v>
      </c>
      <c r="BF149" s="115">
        <f>IF(N149="snížená",J149,0)</f>
        <v>0</v>
      </c>
      <c r="BG149" s="115">
        <f>IF(N149="zákl. přenesená",J149,0)</f>
        <v>0</v>
      </c>
      <c r="BH149" s="115">
        <f>IF(N149="sníž. přenesená",J149,0)</f>
        <v>0</v>
      </c>
      <c r="BI149" s="115">
        <f>IF(N149="nulová",J149,0)</f>
        <v>0</v>
      </c>
      <c r="BJ149" s="17" t="s">
        <v>89</v>
      </c>
      <c r="BK149" s="115">
        <f>ROUND(I149*H149,2)</f>
        <v>0</v>
      </c>
      <c r="BL149" s="17" t="s">
        <v>179</v>
      </c>
      <c r="BM149" s="223" t="s">
        <v>180</v>
      </c>
    </row>
    <row r="150" spans="1:65" s="2" customFormat="1" ht="14.45" customHeight="1">
      <c r="A150" s="35"/>
      <c r="B150" s="36"/>
      <c r="C150" s="211" t="s">
        <v>91</v>
      </c>
      <c r="D150" s="211" t="s">
        <v>175</v>
      </c>
      <c r="E150" s="212" t="s">
        <v>181</v>
      </c>
      <c r="F150" s="213" t="s">
        <v>182</v>
      </c>
      <c r="G150" s="214" t="s">
        <v>183</v>
      </c>
      <c r="H150" s="215">
        <v>8</v>
      </c>
      <c r="I150" s="216"/>
      <c r="J150" s="217">
        <f>ROUND(I150*H150,2)</f>
        <v>0</v>
      </c>
      <c r="K150" s="218"/>
      <c r="L150" s="38"/>
      <c r="M150" s="219" t="s">
        <v>1</v>
      </c>
      <c r="N150" s="220" t="s">
        <v>46</v>
      </c>
      <c r="O150" s="72"/>
      <c r="P150" s="221">
        <f>O150*H150</f>
        <v>0</v>
      </c>
      <c r="Q150" s="221">
        <v>0</v>
      </c>
      <c r="R150" s="221">
        <f>Q150*H150</f>
        <v>0</v>
      </c>
      <c r="S150" s="221">
        <v>0</v>
      </c>
      <c r="T150" s="222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223" t="s">
        <v>179</v>
      </c>
      <c r="AT150" s="223" t="s">
        <v>175</v>
      </c>
      <c r="AU150" s="223" t="s">
        <v>91</v>
      </c>
      <c r="AY150" s="17" t="s">
        <v>173</v>
      </c>
      <c r="BE150" s="115">
        <f>IF(N150="základní",J150,0)</f>
        <v>0</v>
      </c>
      <c r="BF150" s="115">
        <f>IF(N150="snížená",J150,0)</f>
        <v>0</v>
      </c>
      <c r="BG150" s="115">
        <f>IF(N150="zákl. přenesená",J150,0)</f>
        <v>0</v>
      </c>
      <c r="BH150" s="115">
        <f>IF(N150="sníž. přenesená",J150,0)</f>
        <v>0</v>
      </c>
      <c r="BI150" s="115">
        <f>IF(N150="nulová",J150,0)</f>
        <v>0</v>
      </c>
      <c r="BJ150" s="17" t="s">
        <v>89</v>
      </c>
      <c r="BK150" s="115">
        <f>ROUND(I150*H150,2)</f>
        <v>0</v>
      </c>
      <c r="BL150" s="17" t="s">
        <v>179</v>
      </c>
      <c r="BM150" s="223" t="s">
        <v>184</v>
      </c>
    </row>
    <row r="151" spans="1:65" s="2" customFormat="1" ht="24.2" customHeight="1">
      <c r="A151" s="35"/>
      <c r="B151" s="36"/>
      <c r="C151" s="211" t="s">
        <v>185</v>
      </c>
      <c r="D151" s="211" t="s">
        <v>175</v>
      </c>
      <c r="E151" s="212" t="s">
        <v>186</v>
      </c>
      <c r="F151" s="213" t="s">
        <v>187</v>
      </c>
      <c r="G151" s="214" t="s">
        <v>178</v>
      </c>
      <c r="H151" s="215">
        <v>24</v>
      </c>
      <c r="I151" s="216"/>
      <c r="J151" s="217">
        <f>ROUND(I151*H151,2)</f>
        <v>0</v>
      </c>
      <c r="K151" s="218"/>
      <c r="L151" s="38"/>
      <c r="M151" s="219" t="s">
        <v>1</v>
      </c>
      <c r="N151" s="220" t="s">
        <v>46</v>
      </c>
      <c r="O151" s="72"/>
      <c r="P151" s="221">
        <f>O151*H151</f>
        <v>0</v>
      </c>
      <c r="Q151" s="221">
        <v>0</v>
      </c>
      <c r="R151" s="221">
        <f>Q151*H151</f>
        <v>0</v>
      </c>
      <c r="S151" s="221">
        <v>0</v>
      </c>
      <c r="T151" s="222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223" t="s">
        <v>179</v>
      </c>
      <c r="AT151" s="223" t="s">
        <v>175</v>
      </c>
      <c r="AU151" s="223" t="s">
        <v>91</v>
      </c>
      <c r="AY151" s="17" t="s">
        <v>173</v>
      </c>
      <c r="BE151" s="115">
        <f>IF(N151="základní",J151,0)</f>
        <v>0</v>
      </c>
      <c r="BF151" s="115">
        <f>IF(N151="snížená",J151,0)</f>
        <v>0</v>
      </c>
      <c r="BG151" s="115">
        <f>IF(N151="zákl. přenesená",J151,0)</f>
        <v>0</v>
      </c>
      <c r="BH151" s="115">
        <f>IF(N151="sníž. přenesená",J151,0)</f>
        <v>0</v>
      </c>
      <c r="BI151" s="115">
        <f>IF(N151="nulová",J151,0)</f>
        <v>0</v>
      </c>
      <c r="BJ151" s="17" t="s">
        <v>89</v>
      </c>
      <c r="BK151" s="115">
        <f>ROUND(I151*H151,2)</f>
        <v>0</v>
      </c>
      <c r="BL151" s="17" t="s">
        <v>179</v>
      </c>
      <c r="BM151" s="223" t="s">
        <v>188</v>
      </c>
    </row>
    <row r="152" spans="2:51" s="13" customFormat="1" ht="12">
      <c r="B152" s="224"/>
      <c r="C152" s="225"/>
      <c r="D152" s="226" t="s">
        <v>189</v>
      </c>
      <c r="E152" s="227" t="s">
        <v>1</v>
      </c>
      <c r="F152" s="228" t="s">
        <v>190</v>
      </c>
      <c r="G152" s="225"/>
      <c r="H152" s="229">
        <v>24</v>
      </c>
      <c r="I152" s="230"/>
      <c r="J152" s="225"/>
      <c r="K152" s="225"/>
      <c r="L152" s="231"/>
      <c r="M152" s="232"/>
      <c r="N152" s="233"/>
      <c r="O152" s="233"/>
      <c r="P152" s="233"/>
      <c r="Q152" s="233"/>
      <c r="R152" s="233"/>
      <c r="S152" s="233"/>
      <c r="T152" s="234"/>
      <c r="AT152" s="235" t="s">
        <v>189</v>
      </c>
      <c r="AU152" s="235" t="s">
        <v>91</v>
      </c>
      <c r="AV152" s="13" t="s">
        <v>91</v>
      </c>
      <c r="AW152" s="13" t="s">
        <v>34</v>
      </c>
      <c r="AX152" s="13" t="s">
        <v>89</v>
      </c>
      <c r="AY152" s="235" t="s">
        <v>173</v>
      </c>
    </row>
    <row r="153" spans="2:63" s="12" customFormat="1" ht="22.9" customHeight="1">
      <c r="B153" s="195"/>
      <c r="C153" s="196"/>
      <c r="D153" s="197" t="s">
        <v>80</v>
      </c>
      <c r="E153" s="209" t="s">
        <v>185</v>
      </c>
      <c r="F153" s="209" t="s">
        <v>191</v>
      </c>
      <c r="G153" s="196"/>
      <c r="H153" s="196"/>
      <c r="I153" s="199"/>
      <c r="J153" s="210">
        <f>BK153</f>
        <v>0</v>
      </c>
      <c r="K153" s="196"/>
      <c r="L153" s="201"/>
      <c r="M153" s="202"/>
      <c r="N153" s="203"/>
      <c r="O153" s="203"/>
      <c r="P153" s="204">
        <f>SUM(P154:P155)</f>
        <v>0</v>
      </c>
      <c r="Q153" s="203"/>
      <c r="R153" s="204">
        <f>SUM(R154:R155)</f>
        <v>2.20584</v>
      </c>
      <c r="S153" s="203"/>
      <c r="T153" s="205">
        <f>SUM(T154:T155)</f>
        <v>0</v>
      </c>
      <c r="AR153" s="206" t="s">
        <v>89</v>
      </c>
      <c r="AT153" s="207" t="s">
        <v>80</v>
      </c>
      <c r="AU153" s="207" t="s">
        <v>89</v>
      </c>
      <c r="AY153" s="206" t="s">
        <v>173</v>
      </c>
      <c r="BK153" s="208">
        <f>SUM(BK154:BK155)</f>
        <v>0</v>
      </c>
    </row>
    <row r="154" spans="1:65" s="2" customFormat="1" ht="24.2" customHeight="1">
      <c r="A154" s="35"/>
      <c r="B154" s="36"/>
      <c r="C154" s="211" t="s">
        <v>179</v>
      </c>
      <c r="D154" s="211" t="s">
        <v>175</v>
      </c>
      <c r="E154" s="212" t="s">
        <v>192</v>
      </c>
      <c r="F154" s="213" t="s">
        <v>193</v>
      </c>
      <c r="G154" s="214" t="s">
        <v>183</v>
      </c>
      <c r="H154" s="215">
        <v>104</v>
      </c>
      <c r="I154" s="216"/>
      <c r="J154" s="217">
        <f>ROUND(I154*H154,2)</f>
        <v>0</v>
      </c>
      <c r="K154" s="218"/>
      <c r="L154" s="38"/>
      <c r="M154" s="219" t="s">
        <v>1</v>
      </c>
      <c r="N154" s="220" t="s">
        <v>46</v>
      </c>
      <c r="O154" s="72"/>
      <c r="P154" s="221">
        <f>O154*H154</f>
        <v>0</v>
      </c>
      <c r="Q154" s="221">
        <v>0.02121</v>
      </c>
      <c r="R154" s="221">
        <f>Q154*H154</f>
        <v>2.20584</v>
      </c>
      <c r="S154" s="221">
        <v>0</v>
      </c>
      <c r="T154" s="222">
        <f>S154*H154</f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223" t="s">
        <v>179</v>
      </c>
      <c r="AT154" s="223" t="s">
        <v>175</v>
      </c>
      <c r="AU154" s="223" t="s">
        <v>91</v>
      </c>
      <c r="AY154" s="17" t="s">
        <v>173</v>
      </c>
      <c r="BE154" s="115">
        <f>IF(N154="základní",J154,0)</f>
        <v>0</v>
      </c>
      <c r="BF154" s="115">
        <f>IF(N154="snížená",J154,0)</f>
        <v>0</v>
      </c>
      <c r="BG154" s="115">
        <f>IF(N154="zákl. přenesená",J154,0)</f>
        <v>0</v>
      </c>
      <c r="BH154" s="115">
        <f>IF(N154="sníž. přenesená",J154,0)</f>
        <v>0</v>
      </c>
      <c r="BI154" s="115">
        <f>IF(N154="nulová",J154,0)</f>
        <v>0</v>
      </c>
      <c r="BJ154" s="17" t="s">
        <v>89</v>
      </c>
      <c r="BK154" s="115">
        <f>ROUND(I154*H154,2)</f>
        <v>0</v>
      </c>
      <c r="BL154" s="17" t="s">
        <v>179</v>
      </c>
      <c r="BM154" s="223" t="s">
        <v>194</v>
      </c>
    </row>
    <row r="155" spans="2:51" s="13" customFormat="1" ht="12">
      <c r="B155" s="224"/>
      <c r="C155" s="225"/>
      <c r="D155" s="226" t="s">
        <v>189</v>
      </c>
      <c r="E155" s="227" t="s">
        <v>1</v>
      </c>
      <c r="F155" s="228" t="s">
        <v>195</v>
      </c>
      <c r="G155" s="225"/>
      <c r="H155" s="229">
        <v>104</v>
      </c>
      <c r="I155" s="230"/>
      <c r="J155" s="225"/>
      <c r="K155" s="225"/>
      <c r="L155" s="231"/>
      <c r="M155" s="232"/>
      <c r="N155" s="233"/>
      <c r="O155" s="233"/>
      <c r="P155" s="233"/>
      <c r="Q155" s="233"/>
      <c r="R155" s="233"/>
      <c r="S155" s="233"/>
      <c r="T155" s="234"/>
      <c r="AT155" s="235" t="s">
        <v>189</v>
      </c>
      <c r="AU155" s="235" t="s">
        <v>91</v>
      </c>
      <c r="AV155" s="13" t="s">
        <v>91</v>
      </c>
      <c r="AW155" s="13" t="s">
        <v>34</v>
      </c>
      <c r="AX155" s="13" t="s">
        <v>89</v>
      </c>
      <c r="AY155" s="235" t="s">
        <v>173</v>
      </c>
    </row>
    <row r="156" spans="2:63" s="12" customFormat="1" ht="22.9" customHeight="1">
      <c r="B156" s="195"/>
      <c r="C156" s="196"/>
      <c r="D156" s="197" t="s">
        <v>80</v>
      </c>
      <c r="E156" s="209" t="s">
        <v>196</v>
      </c>
      <c r="F156" s="209" t="s">
        <v>197</v>
      </c>
      <c r="G156" s="196"/>
      <c r="H156" s="196"/>
      <c r="I156" s="199"/>
      <c r="J156" s="210">
        <f>BK156</f>
        <v>0</v>
      </c>
      <c r="K156" s="196"/>
      <c r="L156" s="201"/>
      <c r="M156" s="202"/>
      <c r="N156" s="203"/>
      <c r="O156" s="203"/>
      <c r="P156" s="204">
        <f>SUM(P157:P162)</f>
        <v>0</v>
      </c>
      <c r="Q156" s="203"/>
      <c r="R156" s="204">
        <f>SUM(R157:R162)</f>
        <v>3.44376</v>
      </c>
      <c r="S156" s="203"/>
      <c r="T156" s="205">
        <f>SUM(T157:T162)</f>
        <v>0</v>
      </c>
      <c r="AR156" s="206" t="s">
        <v>89</v>
      </c>
      <c r="AT156" s="207" t="s">
        <v>80</v>
      </c>
      <c r="AU156" s="207" t="s">
        <v>89</v>
      </c>
      <c r="AY156" s="206" t="s">
        <v>173</v>
      </c>
      <c r="BK156" s="208">
        <f>SUM(BK157:BK162)</f>
        <v>0</v>
      </c>
    </row>
    <row r="157" spans="1:65" s="2" customFormat="1" ht="14.45" customHeight="1">
      <c r="A157" s="35"/>
      <c r="B157" s="36"/>
      <c r="C157" s="211" t="s">
        <v>198</v>
      </c>
      <c r="D157" s="211" t="s">
        <v>175</v>
      </c>
      <c r="E157" s="212" t="s">
        <v>199</v>
      </c>
      <c r="F157" s="213" t="s">
        <v>200</v>
      </c>
      <c r="G157" s="214" t="s">
        <v>183</v>
      </c>
      <c r="H157" s="215">
        <v>24</v>
      </c>
      <c r="I157" s="216"/>
      <c r="J157" s="217">
        <f>ROUND(I157*H157,2)</f>
        <v>0</v>
      </c>
      <c r="K157" s="218"/>
      <c r="L157" s="38"/>
      <c r="M157" s="219" t="s">
        <v>1</v>
      </c>
      <c r="N157" s="220" t="s">
        <v>46</v>
      </c>
      <c r="O157" s="72"/>
      <c r="P157" s="221">
        <f>O157*H157</f>
        <v>0</v>
      </c>
      <c r="Q157" s="221">
        <v>0.00012</v>
      </c>
      <c r="R157" s="221">
        <f>Q157*H157</f>
        <v>0.00288</v>
      </c>
      <c r="S157" s="221">
        <v>0</v>
      </c>
      <c r="T157" s="222">
        <f>S157*H157</f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223" t="s">
        <v>179</v>
      </c>
      <c r="AT157" s="223" t="s">
        <v>175</v>
      </c>
      <c r="AU157" s="223" t="s">
        <v>91</v>
      </c>
      <c r="AY157" s="17" t="s">
        <v>173</v>
      </c>
      <c r="BE157" s="115">
        <f>IF(N157="základní",J157,0)</f>
        <v>0</v>
      </c>
      <c r="BF157" s="115">
        <f>IF(N157="snížená",J157,0)</f>
        <v>0</v>
      </c>
      <c r="BG157" s="115">
        <f>IF(N157="zákl. přenesená",J157,0)</f>
        <v>0</v>
      </c>
      <c r="BH157" s="115">
        <f>IF(N157="sníž. přenesená",J157,0)</f>
        <v>0</v>
      </c>
      <c r="BI157" s="115">
        <f>IF(N157="nulová",J157,0)</f>
        <v>0</v>
      </c>
      <c r="BJ157" s="17" t="s">
        <v>89</v>
      </c>
      <c r="BK157" s="115">
        <f>ROUND(I157*H157,2)</f>
        <v>0</v>
      </c>
      <c r="BL157" s="17" t="s">
        <v>179</v>
      </c>
      <c r="BM157" s="223" t="s">
        <v>201</v>
      </c>
    </row>
    <row r="158" spans="2:51" s="13" customFormat="1" ht="12">
      <c r="B158" s="224"/>
      <c r="C158" s="225"/>
      <c r="D158" s="226" t="s">
        <v>189</v>
      </c>
      <c r="E158" s="227" t="s">
        <v>1</v>
      </c>
      <c r="F158" s="228" t="s">
        <v>202</v>
      </c>
      <c r="G158" s="225"/>
      <c r="H158" s="229">
        <v>24</v>
      </c>
      <c r="I158" s="230"/>
      <c r="J158" s="225"/>
      <c r="K158" s="225"/>
      <c r="L158" s="231"/>
      <c r="M158" s="232"/>
      <c r="N158" s="233"/>
      <c r="O158" s="233"/>
      <c r="P158" s="233"/>
      <c r="Q158" s="233"/>
      <c r="R158" s="233"/>
      <c r="S158" s="233"/>
      <c r="T158" s="234"/>
      <c r="AT158" s="235" t="s">
        <v>189</v>
      </c>
      <c r="AU158" s="235" t="s">
        <v>91</v>
      </c>
      <c r="AV158" s="13" t="s">
        <v>91</v>
      </c>
      <c r="AW158" s="13" t="s">
        <v>34</v>
      </c>
      <c r="AX158" s="13" t="s">
        <v>89</v>
      </c>
      <c r="AY158" s="235" t="s">
        <v>173</v>
      </c>
    </row>
    <row r="159" spans="1:65" s="2" customFormat="1" ht="24.2" customHeight="1">
      <c r="A159" s="35"/>
      <c r="B159" s="36"/>
      <c r="C159" s="211" t="s">
        <v>196</v>
      </c>
      <c r="D159" s="211" t="s">
        <v>175</v>
      </c>
      <c r="E159" s="212" t="s">
        <v>203</v>
      </c>
      <c r="F159" s="213" t="s">
        <v>204</v>
      </c>
      <c r="G159" s="214" t="s">
        <v>178</v>
      </c>
      <c r="H159" s="215">
        <v>1</v>
      </c>
      <c r="I159" s="216"/>
      <c r="J159" s="217">
        <f>ROUND(I159*H159,2)</f>
        <v>0</v>
      </c>
      <c r="K159" s="218"/>
      <c r="L159" s="38"/>
      <c r="M159" s="219" t="s">
        <v>1</v>
      </c>
      <c r="N159" s="220" t="s">
        <v>46</v>
      </c>
      <c r="O159" s="72"/>
      <c r="P159" s="221">
        <f>O159*H159</f>
        <v>0</v>
      </c>
      <c r="Q159" s="221">
        <v>0.00024</v>
      </c>
      <c r="R159" s="221">
        <f>Q159*H159</f>
        <v>0.00024</v>
      </c>
      <c r="S159" s="221">
        <v>0</v>
      </c>
      <c r="T159" s="222">
        <f>S159*H159</f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223" t="s">
        <v>179</v>
      </c>
      <c r="AT159" s="223" t="s">
        <v>175</v>
      </c>
      <c r="AU159" s="223" t="s">
        <v>91</v>
      </c>
      <c r="AY159" s="17" t="s">
        <v>173</v>
      </c>
      <c r="BE159" s="115">
        <f>IF(N159="základní",J159,0)</f>
        <v>0</v>
      </c>
      <c r="BF159" s="115">
        <f>IF(N159="snížená",J159,0)</f>
        <v>0</v>
      </c>
      <c r="BG159" s="115">
        <f>IF(N159="zákl. přenesená",J159,0)</f>
        <v>0</v>
      </c>
      <c r="BH159" s="115">
        <f>IF(N159="sníž. přenesená",J159,0)</f>
        <v>0</v>
      </c>
      <c r="BI159" s="115">
        <f>IF(N159="nulová",J159,0)</f>
        <v>0</v>
      </c>
      <c r="BJ159" s="17" t="s">
        <v>89</v>
      </c>
      <c r="BK159" s="115">
        <f>ROUND(I159*H159,2)</f>
        <v>0</v>
      </c>
      <c r="BL159" s="17" t="s">
        <v>179</v>
      </c>
      <c r="BM159" s="223" t="s">
        <v>205</v>
      </c>
    </row>
    <row r="160" spans="1:65" s="2" customFormat="1" ht="14.45" customHeight="1">
      <c r="A160" s="35"/>
      <c r="B160" s="36"/>
      <c r="C160" s="211" t="s">
        <v>206</v>
      </c>
      <c r="D160" s="211" t="s">
        <v>175</v>
      </c>
      <c r="E160" s="212" t="s">
        <v>207</v>
      </c>
      <c r="F160" s="213" t="s">
        <v>208</v>
      </c>
      <c r="G160" s="214" t="s">
        <v>183</v>
      </c>
      <c r="H160" s="215">
        <v>104</v>
      </c>
      <c r="I160" s="216"/>
      <c r="J160" s="217">
        <f>ROUND(I160*H160,2)</f>
        <v>0</v>
      </c>
      <c r="K160" s="218"/>
      <c r="L160" s="38"/>
      <c r="M160" s="219" t="s">
        <v>1</v>
      </c>
      <c r="N160" s="220" t="s">
        <v>46</v>
      </c>
      <c r="O160" s="72"/>
      <c r="P160" s="221">
        <f>O160*H160</f>
        <v>0</v>
      </c>
      <c r="Q160" s="221">
        <v>0.02048</v>
      </c>
      <c r="R160" s="221">
        <f>Q160*H160</f>
        <v>2.1299200000000003</v>
      </c>
      <c r="S160" s="221">
        <v>0</v>
      </c>
      <c r="T160" s="222">
        <f>S160*H160</f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223" t="s">
        <v>179</v>
      </c>
      <c r="AT160" s="223" t="s">
        <v>175</v>
      </c>
      <c r="AU160" s="223" t="s">
        <v>91</v>
      </c>
      <c r="AY160" s="17" t="s">
        <v>173</v>
      </c>
      <c r="BE160" s="115">
        <f>IF(N160="základní",J160,0)</f>
        <v>0</v>
      </c>
      <c r="BF160" s="115">
        <f>IF(N160="snížená",J160,0)</f>
        <v>0</v>
      </c>
      <c r="BG160" s="115">
        <f>IF(N160="zákl. přenesená",J160,0)</f>
        <v>0</v>
      </c>
      <c r="BH160" s="115">
        <f>IF(N160="sníž. přenesená",J160,0)</f>
        <v>0</v>
      </c>
      <c r="BI160" s="115">
        <f>IF(N160="nulová",J160,0)</f>
        <v>0</v>
      </c>
      <c r="BJ160" s="17" t="s">
        <v>89</v>
      </c>
      <c r="BK160" s="115">
        <f>ROUND(I160*H160,2)</f>
        <v>0</v>
      </c>
      <c r="BL160" s="17" t="s">
        <v>179</v>
      </c>
      <c r="BM160" s="223" t="s">
        <v>209</v>
      </c>
    </row>
    <row r="161" spans="1:65" s="2" customFormat="1" ht="14.45" customHeight="1">
      <c r="A161" s="35"/>
      <c r="B161" s="36"/>
      <c r="C161" s="211" t="s">
        <v>210</v>
      </c>
      <c r="D161" s="211" t="s">
        <v>175</v>
      </c>
      <c r="E161" s="212" t="s">
        <v>211</v>
      </c>
      <c r="F161" s="213" t="s">
        <v>212</v>
      </c>
      <c r="G161" s="214" t="s">
        <v>183</v>
      </c>
      <c r="H161" s="215">
        <v>64</v>
      </c>
      <c r="I161" s="216"/>
      <c r="J161" s="217">
        <f>ROUND(I161*H161,2)</f>
        <v>0</v>
      </c>
      <c r="K161" s="218"/>
      <c r="L161" s="38"/>
      <c r="M161" s="219" t="s">
        <v>1</v>
      </c>
      <c r="N161" s="220" t="s">
        <v>46</v>
      </c>
      <c r="O161" s="72"/>
      <c r="P161" s="221">
        <f>O161*H161</f>
        <v>0</v>
      </c>
      <c r="Q161" s="221">
        <v>0.02048</v>
      </c>
      <c r="R161" s="221">
        <f>Q161*H161</f>
        <v>1.31072</v>
      </c>
      <c r="S161" s="221">
        <v>0</v>
      </c>
      <c r="T161" s="222">
        <f>S161*H161</f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223" t="s">
        <v>179</v>
      </c>
      <c r="AT161" s="223" t="s">
        <v>175</v>
      </c>
      <c r="AU161" s="223" t="s">
        <v>91</v>
      </c>
      <c r="AY161" s="17" t="s">
        <v>173</v>
      </c>
      <c r="BE161" s="115">
        <f>IF(N161="základní",J161,0)</f>
        <v>0</v>
      </c>
      <c r="BF161" s="115">
        <f>IF(N161="snížená",J161,0)</f>
        <v>0</v>
      </c>
      <c r="BG161" s="115">
        <f>IF(N161="zákl. přenesená",J161,0)</f>
        <v>0</v>
      </c>
      <c r="BH161" s="115">
        <f>IF(N161="sníž. přenesená",J161,0)</f>
        <v>0</v>
      </c>
      <c r="BI161" s="115">
        <f>IF(N161="nulová",J161,0)</f>
        <v>0</v>
      </c>
      <c r="BJ161" s="17" t="s">
        <v>89</v>
      </c>
      <c r="BK161" s="115">
        <f>ROUND(I161*H161,2)</f>
        <v>0</v>
      </c>
      <c r="BL161" s="17" t="s">
        <v>179</v>
      </c>
      <c r="BM161" s="223" t="s">
        <v>213</v>
      </c>
    </row>
    <row r="162" spans="2:51" s="13" customFormat="1" ht="12">
      <c r="B162" s="224"/>
      <c r="C162" s="225"/>
      <c r="D162" s="226" t="s">
        <v>189</v>
      </c>
      <c r="E162" s="227" t="s">
        <v>1</v>
      </c>
      <c r="F162" s="228" t="s">
        <v>214</v>
      </c>
      <c r="G162" s="225"/>
      <c r="H162" s="229">
        <v>64</v>
      </c>
      <c r="I162" s="230"/>
      <c r="J162" s="225"/>
      <c r="K162" s="225"/>
      <c r="L162" s="231"/>
      <c r="M162" s="232"/>
      <c r="N162" s="233"/>
      <c r="O162" s="233"/>
      <c r="P162" s="233"/>
      <c r="Q162" s="233"/>
      <c r="R162" s="233"/>
      <c r="S162" s="233"/>
      <c r="T162" s="234"/>
      <c r="AT162" s="235" t="s">
        <v>189</v>
      </c>
      <c r="AU162" s="235" t="s">
        <v>91</v>
      </c>
      <c r="AV162" s="13" t="s">
        <v>91</v>
      </c>
      <c r="AW162" s="13" t="s">
        <v>34</v>
      </c>
      <c r="AX162" s="13" t="s">
        <v>89</v>
      </c>
      <c r="AY162" s="235" t="s">
        <v>173</v>
      </c>
    </row>
    <row r="163" spans="2:63" s="12" customFormat="1" ht="22.9" customHeight="1">
      <c r="B163" s="195"/>
      <c r="C163" s="196"/>
      <c r="D163" s="197" t="s">
        <v>80</v>
      </c>
      <c r="E163" s="209" t="s">
        <v>215</v>
      </c>
      <c r="F163" s="209" t="s">
        <v>216</v>
      </c>
      <c r="G163" s="196"/>
      <c r="H163" s="196"/>
      <c r="I163" s="199"/>
      <c r="J163" s="210">
        <f>BK163</f>
        <v>0</v>
      </c>
      <c r="K163" s="196"/>
      <c r="L163" s="201"/>
      <c r="M163" s="202"/>
      <c r="N163" s="203"/>
      <c r="O163" s="203"/>
      <c r="P163" s="204">
        <f>P164+P165+P166+P172</f>
        <v>0</v>
      </c>
      <c r="Q163" s="203"/>
      <c r="R163" s="204">
        <f>R164+R165+R166+R172</f>
        <v>0.06118</v>
      </c>
      <c r="S163" s="203"/>
      <c r="T163" s="205">
        <f>T164+T165+T166+T172</f>
        <v>29.800200000000004</v>
      </c>
      <c r="AR163" s="206" t="s">
        <v>89</v>
      </c>
      <c r="AT163" s="207" t="s">
        <v>80</v>
      </c>
      <c r="AU163" s="207" t="s">
        <v>89</v>
      </c>
      <c r="AY163" s="206" t="s">
        <v>173</v>
      </c>
      <c r="BK163" s="208">
        <f>BK164+BK165+BK166+BK172</f>
        <v>0</v>
      </c>
    </row>
    <row r="164" spans="1:65" s="2" customFormat="1" ht="14.45" customHeight="1">
      <c r="A164" s="35"/>
      <c r="B164" s="36"/>
      <c r="C164" s="211" t="s">
        <v>215</v>
      </c>
      <c r="D164" s="211" t="s">
        <v>175</v>
      </c>
      <c r="E164" s="212" t="s">
        <v>217</v>
      </c>
      <c r="F164" s="213" t="s">
        <v>218</v>
      </c>
      <c r="G164" s="214" t="s">
        <v>112</v>
      </c>
      <c r="H164" s="215">
        <v>108</v>
      </c>
      <c r="I164" s="216"/>
      <c r="J164" s="217">
        <f>ROUND(I164*H164,2)</f>
        <v>0</v>
      </c>
      <c r="K164" s="218"/>
      <c r="L164" s="38"/>
      <c r="M164" s="219" t="s">
        <v>1</v>
      </c>
      <c r="N164" s="220" t="s">
        <v>46</v>
      </c>
      <c r="O164" s="72"/>
      <c r="P164" s="221">
        <f>O164*H164</f>
        <v>0</v>
      </c>
      <c r="Q164" s="221">
        <v>0</v>
      </c>
      <c r="R164" s="221">
        <f>Q164*H164</f>
        <v>0</v>
      </c>
      <c r="S164" s="221">
        <v>0.261</v>
      </c>
      <c r="T164" s="222">
        <f>S164*H164</f>
        <v>28.188000000000002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223" t="s">
        <v>179</v>
      </c>
      <c r="AT164" s="223" t="s">
        <v>175</v>
      </c>
      <c r="AU164" s="223" t="s">
        <v>91</v>
      </c>
      <c r="AY164" s="17" t="s">
        <v>173</v>
      </c>
      <c r="BE164" s="115">
        <f>IF(N164="základní",J164,0)</f>
        <v>0</v>
      </c>
      <c r="BF164" s="115">
        <f>IF(N164="snížená",J164,0)</f>
        <v>0</v>
      </c>
      <c r="BG164" s="115">
        <f>IF(N164="zákl. přenesená",J164,0)</f>
        <v>0</v>
      </c>
      <c r="BH164" s="115">
        <f>IF(N164="sníž. přenesená",J164,0)</f>
        <v>0</v>
      </c>
      <c r="BI164" s="115">
        <f>IF(N164="nulová",J164,0)</f>
        <v>0</v>
      </c>
      <c r="BJ164" s="17" t="s">
        <v>89</v>
      </c>
      <c r="BK164" s="115">
        <f>ROUND(I164*H164,2)</f>
        <v>0</v>
      </c>
      <c r="BL164" s="17" t="s">
        <v>179</v>
      </c>
      <c r="BM164" s="223" t="s">
        <v>219</v>
      </c>
    </row>
    <row r="165" spans="2:51" s="13" customFormat="1" ht="12">
      <c r="B165" s="224"/>
      <c r="C165" s="225"/>
      <c r="D165" s="226" t="s">
        <v>189</v>
      </c>
      <c r="E165" s="227" t="s">
        <v>1</v>
      </c>
      <c r="F165" s="228" t="s">
        <v>220</v>
      </c>
      <c r="G165" s="225"/>
      <c r="H165" s="229">
        <v>108</v>
      </c>
      <c r="I165" s="230"/>
      <c r="J165" s="225"/>
      <c r="K165" s="225"/>
      <c r="L165" s="231"/>
      <c r="M165" s="232"/>
      <c r="N165" s="233"/>
      <c r="O165" s="233"/>
      <c r="P165" s="233"/>
      <c r="Q165" s="233"/>
      <c r="R165" s="233"/>
      <c r="S165" s="233"/>
      <c r="T165" s="234"/>
      <c r="AT165" s="235" t="s">
        <v>189</v>
      </c>
      <c r="AU165" s="235" t="s">
        <v>91</v>
      </c>
      <c r="AV165" s="13" t="s">
        <v>91</v>
      </c>
      <c r="AW165" s="13" t="s">
        <v>34</v>
      </c>
      <c r="AX165" s="13" t="s">
        <v>89</v>
      </c>
      <c r="AY165" s="235" t="s">
        <v>173</v>
      </c>
    </row>
    <row r="166" spans="2:63" s="12" customFormat="1" ht="20.85" customHeight="1">
      <c r="B166" s="195"/>
      <c r="C166" s="196"/>
      <c r="D166" s="197" t="s">
        <v>80</v>
      </c>
      <c r="E166" s="209" t="s">
        <v>221</v>
      </c>
      <c r="F166" s="209" t="s">
        <v>222</v>
      </c>
      <c r="G166" s="196"/>
      <c r="H166" s="196"/>
      <c r="I166" s="199"/>
      <c r="J166" s="210">
        <f>BK166</f>
        <v>0</v>
      </c>
      <c r="K166" s="196"/>
      <c r="L166" s="201"/>
      <c r="M166" s="202"/>
      <c r="N166" s="203"/>
      <c r="O166" s="203"/>
      <c r="P166" s="204">
        <f>SUM(P167:P171)</f>
        <v>0</v>
      </c>
      <c r="Q166" s="203"/>
      <c r="R166" s="204">
        <f>SUM(R167:R171)</f>
        <v>0</v>
      </c>
      <c r="S166" s="203"/>
      <c r="T166" s="205">
        <f>SUM(T167:T171)</f>
        <v>0</v>
      </c>
      <c r="AR166" s="206" t="s">
        <v>89</v>
      </c>
      <c r="AT166" s="207" t="s">
        <v>80</v>
      </c>
      <c r="AU166" s="207" t="s">
        <v>91</v>
      </c>
      <c r="AY166" s="206" t="s">
        <v>173</v>
      </c>
      <c r="BK166" s="208">
        <f>SUM(BK167:BK171)</f>
        <v>0</v>
      </c>
    </row>
    <row r="167" spans="1:65" s="2" customFormat="1" ht="24.2" customHeight="1">
      <c r="A167" s="35"/>
      <c r="B167" s="36"/>
      <c r="C167" s="211" t="s">
        <v>223</v>
      </c>
      <c r="D167" s="211" t="s">
        <v>175</v>
      </c>
      <c r="E167" s="212" t="s">
        <v>224</v>
      </c>
      <c r="F167" s="213" t="s">
        <v>225</v>
      </c>
      <c r="G167" s="214" t="s">
        <v>226</v>
      </c>
      <c r="H167" s="215">
        <v>8</v>
      </c>
      <c r="I167" s="216"/>
      <c r="J167" s="217">
        <f>ROUND(I167*H167,2)</f>
        <v>0</v>
      </c>
      <c r="K167" s="218"/>
      <c r="L167" s="38"/>
      <c r="M167" s="219" t="s">
        <v>1</v>
      </c>
      <c r="N167" s="220" t="s">
        <v>46</v>
      </c>
      <c r="O167" s="72"/>
      <c r="P167" s="221">
        <f>O167*H167</f>
        <v>0</v>
      </c>
      <c r="Q167" s="221">
        <v>0</v>
      </c>
      <c r="R167" s="221">
        <f>Q167*H167</f>
        <v>0</v>
      </c>
      <c r="S167" s="221">
        <v>0</v>
      </c>
      <c r="T167" s="222">
        <f>S167*H167</f>
        <v>0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223" t="s">
        <v>179</v>
      </c>
      <c r="AT167" s="223" t="s">
        <v>175</v>
      </c>
      <c r="AU167" s="223" t="s">
        <v>185</v>
      </c>
      <c r="AY167" s="17" t="s">
        <v>173</v>
      </c>
      <c r="BE167" s="115">
        <f>IF(N167="základní",J167,0)</f>
        <v>0</v>
      </c>
      <c r="BF167" s="115">
        <f>IF(N167="snížená",J167,0)</f>
        <v>0</v>
      </c>
      <c r="BG167" s="115">
        <f>IF(N167="zákl. přenesená",J167,0)</f>
        <v>0</v>
      </c>
      <c r="BH167" s="115">
        <f>IF(N167="sníž. přenesená",J167,0)</f>
        <v>0</v>
      </c>
      <c r="BI167" s="115">
        <f>IF(N167="nulová",J167,0)</f>
        <v>0</v>
      </c>
      <c r="BJ167" s="17" t="s">
        <v>89</v>
      </c>
      <c r="BK167" s="115">
        <f>ROUND(I167*H167,2)</f>
        <v>0</v>
      </c>
      <c r="BL167" s="17" t="s">
        <v>179</v>
      </c>
      <c r="BM167" s="223" t="s">
        <v>227</v>
      </c>
    </row>
    <row r="168" spans="1:65" s="2" customFormat="1" ht="24.2" customHeight="1">
      <c r="A168" s="35"/>
      <c r="B168" s="36"/>
      <c r="C168" s="211" t="s">
        <v>228</v>
      </c>
      <c r="D168" s="211" t="s">
        <v>175</v>
      </c>
      <c r="E168" s="212" t="s">
        <v>229</v>
      </c>
      <c r="F168" s="213" t="s">
        <v>230</v>
      </c>
      <c r="G168" s="214" t="s">
        <v>226</v>
      </c>
      <c r="H168" s="215">
        <v>8</v>
      </c>
      <c r="I168" s="216"/>
      <c r="J168" s="217">
        <f>ROUND(I168*H168,2)</f>
        <v>0</v>
      </c>
      <c r="K168" s="218"/>
      <c r="L168" s="38"/>
      <c r="M168" s="219" t="s">
        <v>1</v>
      </c>
      <c r="N168" s="220" t="s">
        <v>46</v>
      </c>
      <c r="O168" s="72"/>
      <c r="P168" s="221">
        <f>O168*H168</f>
        <v>0</v>
      </c>
      <c r="Q168" s="221">
        <v>0</v>
      </c>
      <c r="R168" s="221">
        <f>Q168*H168</f>
        <v>0</v>
      </c>
      <c r="S168" s="221">
        <v>0</v>
      </c>
      <c r="T168" s="222">
        <f>S168*H168</f>
        <v>0</v>
      </c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R168" s="223" t="s">
        <v>179</v>
      </c>
      <c r="AT168" s="223" t="s">
        <v>175</v>
      </c>
      <c r="AU168" s="223" t="s">
        <v>185</v>
      </c>
      <c r="AY168" s="17" t="s">
        <v>173</v>
      </c>
      <c r="BE168" s="115">
        <f>IF(N168="základní",J168,0)</f>
        <v>0</v>
      </c>
      <c r="BF168" s="115">
        <f>IF(N168="snížená",J168,0)</f>
        <v>0</v>
      </c>
      <c r="BG168" s="115">
        <f>IF(N168="zákl. přenesená",J168,0)</f>
        <v>0</v>
      </c>
      <c r="BH168" s="115">
        <f>IF(N168="sníž. přenesená",J168,0)</f>
        <v>0</v>
      </c>
      <c r="BI168" s="115">
        <f>IF(N168="nulová",J168,0)</f>
        <v>0</v>
      </c>
      <c r="BJ168" s="17" t="s">
        <v>89</v>
      </c>
      <c r="BK168" s="115">
        <f>ROUND(I168*H168,2)</f>
        <v>0</v>
      </c>
      <c r="BL168" s="17" t="s">
        <v>179</v>
      </c>
      <c r="BM168" s="223" t="s">
        <v>231</v>
      </c>
    </row>
    <row r="169" spans="1:65" s="2" customFormat="1" ht="24.2" customHeight="1">
      <c r="A169" s="35"/>
      <c r="B169" s="36"/>
      <c r="C169" s="211" t="s">
        <v>232</v>
      </c>
      <c r="D169" s="211" t="s">
        <v>175</v>
      </c>
      <c r="E169" s="212" t="s">
        <v>233</v>
      </c>
      <c r="F169" s="213" t="s">
        <v>234</v>
      </c>
      <c r="G169" s="214" t="s">
        <v>226</v>
      </c>
      <c r="H169" s="215">
        <v>8</v>
      </c>
      <c r="I169" s="216"/>
      <c r="J169" s="217">
        <f>ROUND(I169*H169,2)</f>
        <v>0</v>
      </c>
      <c r="K169" s="218"/>
      <c r="L169" s="38"/>
      <c r="M169" s="219" t="s">
        <v>1</v>
      </c>
      <c r="N169" s="220" t="s">
        <v>46</v>
      </c>
      <c r="O169" s="72"/>
      <c r="P169" s="221">
        <f>O169*H169</f>
        <v>0</v>
      </c>
      <c r="Q169" s="221">
        <v>0</v>
      </c>
      <c r="R169" s="221">
        <f>Q169*H169</f>
        <v>0</v>
      </c>
      <c r="S169" s="221">
        <v>0</v>
      </c>
      <c r="T169" s="222">
        <f>S169*H169</f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223" t="s">
        <v>179</v>
      </c>
      <c r="AT169" s="223" t="s">
        <v>175</v>
      </c>
      <c r="AU169" s="223" t="s">
        <v>185</v>
      </c>
      <c r="AY169" s="17" t="s">
        <v>173</v>
      </c>
      <c r="BE169" s="115">
        <f>IF(N169="základní",J169,0)</f>
        <v>0</v>
      </c>
      <c r="BF169" s="115">
        <f>IF(N169="snížená",J169,0)</f>
        <v>0</v>
      </c>
      <c r="BG169" s="115">
        <f>IF(N169="zákl. přenesená",J169,0)</f>
        <v>0</v>
      </c>
      <c r="BH169" s="115">
        <f>IF(N169="sníž. přenesená",J169,0)</f>
        <v>0</v>
      </c>
      <c r="BI169" s="115">
        <f>IF(N169="nulová",J169,0)</f>
        <v>0</v>
      </c>
      <c r="BJ169" s="17" t="s">
        <v>89</v>
      </c>
      <c r="BK169" s="115">
        <f>ROUND(I169*H169,2)</f>
        <v>0</v>
      </c>
      <c r="BL169" s="17" t="s">
        <v>179</v>
      </c>
      <c r="BM169" s="223" t="s">
        <v>235</v>
      </c>
    </row>
    <row r="170" spans="1:65" s="2" customFormat="1" ht="24.2" customHeight="1">
      <c r="A170" s="35"/>
      <c r="B170" s="36"/>
      <c r="C170" s="211" t="s">
        <v>236</v>
      </c>
      <c r="D170" s="211" t="s">
        <v>175</v>
      </c>
      <c r="E170" s="212" t="s">
        <v>237</v>
      </c>
      <c r="F170" s="213" t="s">
        <v>238</v>
      </c>
      <c r="G170" s="214" t="s">
        <v>226</v>
      </c>
      <c r="H170" s="215">
        <v>8</v>
      </c>
      <c r="I170" s="216"/>
      <c r="J170" s="217">
        <f>ROUND(I170*H170,2)</f>
        <v>0</v>
      </c>
      <c r="K170" s="218"/>
      <c r="L170" s="38"/>
      <c r="M170" s="219" t="s">
        <v>1</v>
      </c>
      <c r="N170" s="220" t="s">
        <v>46</v>
      </c>
      <c r="O170" s="72"/>
      <c r="P170" s="221">
        <f>O170*H170</f>
        <v>0</v>
      </c>
      <c r="Q170" s="221">
        <v>0</v>
      </c>
      <c r="R170" s="221">
        <f>Q170*H170</f>
        <v>0</v>
      </c>
      <c r="S170" s="221">
        <v>0</v>
      </c>
      <c r="T170" s="222">
        <f>S170*H170</f>
        <v>0</v>
      </c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R170" s="223" t="s">
        <v>179</v>
      </c>
      <c r="AT170" s="223" t="s">
        <v>175</v>
      </c>
      <c r="AU170" s="223" t="s">
        <v>185</v>
      </c>
      <c r="AY170" s="17" t="s">
        <v>173</v>
      </c>
      <c r="BE170" s="115">
        <f>IF(N170="základní",J170,0)</f>
        <v>0</v>
      </c>
      <c r="BF170" s="115">
        <f>IF(N170="snížená",J170,0)</f>
        <v>0</v>
      </c>
      <c r="BG170" s="115">
        <f>IF(N170="zákl. přenesená",J170,0)</f>
        <v>0</v>
      </c>
      <c r="BH170" s="115">
        <f>IF(N170="sníž. přenesená",J170,0)</f>
        <v>0</v>
      </c>
      <c r="BI170" s="115">
        <f>IF(N170="nulová",J170,0)</f>
        <v>0</v>
      </c>
      <c r="BJ170" s="17" t="s">
        <v>89</v>
      </c>
      <c r="BK170" s="115">
        <f>ROUND(I170*H170,2)</f>
        <v>0</v>
      </c>
      <c r="BL170" s="17" t="s">
        <v>179</v>
      </c>
      <c r="BM170" s="223" t="s">
        <v>239</v>
      </c>
    </row>
    <row r="171" spans="1:65" s="2" customFormat="1" ht="24.2" customHeight="1">
      <c r="A171" s="35"/>
      <c r="B171" s="36"/>
      <c r="C171" s="211" t="s">
        <v>240</v>
      </c>
      <c r="D171" s="211" t="s">
        <v>175</v>
      </c>
      <c r="E171" s="212" t="s">
        <v>241</v>
      </c>
      <c r="F171" s="213" t="s">
        <v>242</v>
      </c>
      <c r="G171" s="214" t="s">
        <v>226</v>
      </c>
      <c r="H171" s="215">
        <v>8</v>
      </c>
      <c r="I171" s="216"/>
      <c r="J171" s="217">
        <f>ROUND(I171*H171,2)</f>
        <v>0</v>
      </c>
      <c r="K171" s="218"/>
      <c r="L171" s="38"/>
      <c r="M171" s="219" t="s">
        <v>1</v>
      </c>
      <c r="N171" s="220" t="s">
        <v>46</v>
      </c>
      <c r="O171" s="72"/>
      <c r="P171" s="221">
        <f>O171*H171</f>
        <v>0</v>
      </c>
      <c r="Q171" s="221">
        <v>0</v>
      </c>
      <c r="R171" s="221">
        <f>Q171*H171</f>
        <v>0</v>
      </c>
      <c r="S171" s="221">
        <v>0</v>
      </c>
      <c r="T171" s="222">
        <f>S171*H171</f>
        <v>0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223" t="s">
        <v>179</v>
      </c>
      <c r="AT171" s="223" t="s">
        <v>175</v>
      </c>
      <c r="AU171" s="223" t="s">
        <v>185</v>
      </c>
      <c r="AY171" s="17" t="s">
        <v>173</v>
      </c>
      <c r="BE171" s="115">
        <f>IF(N171="základní",J171,0)</f>
        <v>0</v>
      </c>
      <c r="BF171" s="115">
        <f>IF(N171="snížená",J171,0)</f>
        <v>0</v>
      </c>
      <c r="BG171" s="115">
        <f>IF(N171="zákl. přenesená",J171,0)</f>
        <v>0</v>
      </c>
      <c r="BH171" s="115">
        <f>IF(N171="sníž. přenesená",J171,0)</f>
        <v>0</v>
      </c>
      <c r="BI171" s="115">
        <f>IF(N171="nulová",J171,0)</f>
        <v>0</v>
      </c>
      <c r="BJ171" s="17" t="s">
        <v>89</v>
      </c>
      <c r="BK171" s="115">
        <f>ROUND(I171*H171,2)</f>
        <v>0</v>
      </c>
      <c r="BL171" s="17" t="s">
        <v>179</v>
      </c>
      <c r="BM171" s="223" t="s">
        <v>243</v>
      </c>
    </row>
    <row r="172" spans="2:63" s="12" customFormat="1" ht="20.85" customHeight="1">
      <c r="B172" s="195"/>
      <c r="C172" s="196"/>
      <c r="D172" s="197" t="s">
        <v>80</v>
      </c>
      <c r="E172" s="209" t="s">
        <v>244</v>
      </c>
      <c r="F172" s="209" t="s">
        <v>245</v>
      </c>
      <c r="G172" s="196"/>
      <c r="H172" s="196"/>
      <c r="I172" s="199"/>
      <c r="J172" s="210">
        <f>BK172</f>
        <v>0</v>
      </c>
      <c r="K172" s="196"/>
      <c r="L172" s="201"/>
      <c r="M172" s="202"/>
      <c r="N172" s="203"/>
      <c r="O172" s="203"/>
      <c r="P172" s="204">
        <f>SUM(P173:P184)</f>
        <v>0</v>
      </c>
      <c r="Q172" s="203"/>
      <c r="R172" s="204">
        <f>SUM(R173:R184)</f>
        <v>0.06118</v>
      </c>
      <c r="S172" s="203"/>
      <c r="T172" s="205">
        <f>SUM(T173:T184)</f>
        <v>1.6122</v>
      </c>
      <c r="AR172" s="206" t="s">
        <v>89</v>
      </c>
      <c r="AT172" s="207" t="s">
        <v>80</v>
      </c>
      <c r="AU172" s="207" t="s">
        <v>91</v>
      </c>
      <c r="AY172" s="206" t="s">
        <v>173</v>
      </c>
      <c r="BK172" s="208">
        <f>SUM(BK173:BK184)</f>
        <v>0</v>
      </c>
    </row>
    <row r="173" spans="1:65" s="2" customFormat="1" ht="24.2" customHeight="1">
      <c r="A173" s="35"/>
      <c r="B173" s="36"/>
      <c r="C173" s="211" t="s">
        <v>8</v>
      </c>
      <c r="D173" s="211" t="s">
        <v>175</v>
      </c>
      <c r="E173" s="212" t="s">
        <v>246</v>
      </c>
      <c r="F173" s="213" t="s">
        <v>247</v>
      </c>
      <c r="G173" s="214" t="s">
        <v>178</v>
      </c>
      <c r="H173" s="215">
        <v>2</v>
      </c>
      <c r="I173" s="216"/>
      <c r="J173" s="217">
        <f>ROUND(I173*H173,2)</f>
        <v>0</v>
      </c>
      <c r="K173" s="218"/>
      <c r="L173" s="38"/>
      <c r="M173" s="219" t="s">
        <v>1</v>
      </c>
      <c r="N173" s="220" t="s">
        <v>46</v>
      </c>
      <c r="O173" s="72"/>
      <c r="P173" s="221">
        <f>O173*H173</f>
        <v>0</v>
      </c>
      <c r="Q173" s="221">
        <v>4E-05</v>
      </c>
      <c r="R173" s="221">
        <f>Q173*H173</f>
        <v>8E-05</v>
      </c>
      <c r="S173" s="221">
        <v>0</v>
      </c>
      <c r="T173" s="222">
        <f>S173*H173</f>
        <v>0</v>
      </c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R173" s="223" t="s">
        <v>179</v>
      </c>
      <c r="AT173" s="223" t="s">
        <v>175</v>
      </c>
      <c r="AU173" s="223" t="s">
        <v>185</v>
      </c>
      <c r="AY173" s="17" t="s">
        <v>173</v>
      </c>
      <c r="BE173" s="115">
        <f>IF(N173="základní",J173,0)</f>
        <v>0</v>
      </c>
      <c r="BF173" s="115">
        <f>IF(N173="snížená",J173,0)</f>
        <v>0</v>
      </c>
      <c r="BG173" s="115">
        <f>IF(N173="zákl. přenesená",J173,0)</f>
        <v>0</v>
      </c>
      <c r="BH173" s="115">
        <f>IF(N173="sníž. přenesená",J173,0)</f>
        <v>0</v>
      </c>
      <c r="BI173" s="115">
        <f>IF(N173="nulová",J173,0)</f>
        <v>0</v>
      </c>
      <c r="BJ173" s="17" t="s">
        <v>89</v>
      </c>
      <c r="BK173" s="115">
        <f>ROUND(I173*H173,2)</f>
        <v>0</v>
      </c>
      <c r="BL173" s="17" t="s">
        <v>179</v>
      </c>
      <c r="BM173" s="223" t="s">
        <v>248</v>
      </c>
    </row>
    <row r="174" spans="1:65" s="2" customFormat="1" ht="24.2" customHeight="1">
      <c r="A174" s="35"/>
      <c r="B174" s="36"/>
      <c r="C174" s="211" t="s">
        <v>249</v>
      </c>
      <c r="D174" s="211" t="s">
        <v>175</v>
      </c>
      <c r="E174" s="212" t="s">
        <v>250</v>
      </c>
      <c r="F174" s="213" t="s">
        <v>251</v>
      </c>
      <c r="G174" s="214" t="s">
        <v>252</v>
      </c>
      <c r="H174" s="215">
        <v>8</v>
      </c>
      <c r="I174" s="216"/>
      <c r="J174" s="217">
        <f>ROUND(I174*H174,2)</f>
        <v>0</v>
      </c>
      <c r="K174" s="218"/>
      <c r="L174" s="38"/>
      <c r="M174" s="219" t="s">
        <v>1</v>
      </c>
      <c r="N174" s="220" t="s">
        <v>46</v>
      </c>
      <c r="O174" s="72"/>
      <c r="P174" s="221">
        <f>O174*H174</f>
        <v>0</v>
      </c>
      <c r="Q174" s="221">
        <v>0.00034</v>
      </c>
      <c r="R174" s="221">
        <f>Q174*H174</f>
        <v>0.00272</v>
      </c>
      <c r="S174" s="221">
        <v>0.004</v>
      </c>
      <c r="T174" s="222">
        <f>S174*H174</f>
        <v>0.032</v>
      </c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R174" s="223" t="s">
        <v>179</v>
      </c>
      <c r="AT174" s="223" t="s">
        <v>175</v>
      </c>
      <c r="AU174" s="223" t="s">
        <v>185</v>
      </c>
      <c r="AY174" s="17" t="s">
        <v>173</v>
      </c>
      <c r="BE174" s="115">
        <f>IF(N174="základní",J174,0)</f>
        <v>0</v>
      </c>
      <c r="BF174" s="115">
        <f>IF(N174="snížená",J174,0)</f>
        <v>0</v>
      </c>
      <c r="BG174" s="115">
        <f>IF(N174="zákl. přenesená",J174,0)</f>
        <v>0</v>
      </c>
      <c r="BH174" s="115">
        <f>IF(N174="sníž. přenesená",J174,0)</f>
        <v>0</v>
      </c>
      <c r="BI174" s="115">
        <f>IF(N174="nulová",J174,0)</f>
        <v>0</v>
      </c>
      <c r="BJ174" s="17" t="s">
        <v>89</v>
      </c>
      <c r="BK174" s="115">
        <f>ROUND(I174*H174,2)</f>
        <v>0</v>
      </c>
      <c r="BL174" s="17" t="s">
        <v>179</v>
      </c>
      <c r="BM174" s="223" t="s">
        <v>253</v>
      </c>
    </row>
    <row r="175" spans="2:51" s="14" customFormat="1" ht="12">
      <c r="B175" s="236"/>
      <c r="C175" s="237"/>
      <c r="D175" s="226" t="s">
        <v>189</v>
      </c>
      <c r="E175" s="238" t="s">
        <v>1</v>
      </c>
      <c r="F175" s="239" t="s">
        <v>254</v>
      </c>
      <c r="G175" s="237"/>
      <c r="H175" s="238" t="s">
        <v>1</v>
      </c>
      <c r="I175" s="240"/>
      <c r="J175" s="237"/>
      <c r="K175" s="237"/>
      <c r="L175" s="241"/>
      <c r="M175" s="242"/>
      <c r="N175" s="243"/>
      <c r="O175" s="243"/>
      <c r="P175" s="243"/>
      <c r="Q175" s="243"/>
      <c r="R175" s="243"/>
      <c r="S175" s="243"/>
      <c r="T175" s="244"/>
      <c r="AT175" s="245" t="s">
        <v>189</v>
      </c>
      <c r="AU175" s="245" t="s">
        <v>185</v>
      </c>
      <c r="AV175" s="14" t="s">
        <v>89</v>
      </c>
      <c r="AW175" s="14" t="s">
        <v>34</v>
      </c>
      <c r="AX175" s="14" t="s">
        <v>81</v>
      </c>
      <c r="AY175" s="245" t="s">
        <v>173</v>
      </c>
    </row>
    <row r="176" spans="2:51" s="13" customFormat="1" ht="12">
      <c r="B176" s="224"/>
      <c r="C176" s="225"/>
      <c r="D176" s="226" t="s">
        <v>189</v>
      </c>
      <c r="E176" s="227" t="s">
        <v>1</v>
      </c>
      <c r="F176" s="228" t="s">
        <v>255</v>
      </c>
      <c r="G176" s="225"/>
      <c r="H176" s="229">
        <v>4</v>
      </c>
      <c r="I176" s="230"/>
      <c r="J176" s="225"/>
      <c r="K176" s="225"/>
      <c r="L176" s="231"/>
      <c r="M176" s="232"/>
      <c r="N176" s="233"/>
      <c r="O176" s="233"/>
      <c r="P176" s="233"/>
      <c r="Q176" s="233"/>
      <c r="R176" s="233"/>
      <c r="S176" s="233"/>
      <c r="T176" s="234"/>
      <c r="AT176" s="235" t="s">
        <v>189</v>
      </c>
      <c r="AU176" s="235" t="s">
        <v>185</v>
      </c>
      <c r="AV176" s="13" t="s">
        <v>91</v>
      </c>
      <c r="AW176" s="13" t="s">
        <v>34</v>
      </c>
      <c r="AX176" s="13" t="s">
        <v>81</v>
      </c>
      <c r="AY176" s="235" t="s">
        <v>173</v>
      </c>
    </row>
    <row r="177" spans="2:51" s="13" customFormat="1" ht="12">
      <c r="B177" s="224"/>
      <c r="C177" s="225"/>
      <c r="D177" s="226" t="s">
        <v>189</v>
      </c>
      <c r="E177" s="227" t="s">
        <v>1</v>
      </c>
      <c r="F177" s="228" t="s">
        <v>256</v>
      </c>
      <c r="G177" s="225"/>
      <c r="H177" s="229">
        <v>4</v>
      </c>
      <c r="I177" s="230"/>
      <c r="J177" s="225"/>
      <c r="K177" s="225"/>
      <c r="L177" s="231"/>
      <c r="M177" s="232"/>
      <c r="N177" s="233"/>
      <c r="O177" s="233"/>
      <c r="P177" s="233"/>
      <c r="Q177" s="233"/>
      <c r="R177" s="233"/>
      <c r="S177" s="233"/>
      <c r="T177" s="234"/>
      <c r="AT177" s="235" t="s">
        <v>189</v>
      </c>
      <c r="AU177" s="235" t="s">
        <v>185</v>
      </c>
      <c r="AV177" s="13" t="s">
        <v>91</v>
      </c>
      <c r="AW177" s="13" t="s">
        <v>34</v>
      </c>
      <c r="AX177" s="13" t="s">
        <v>81</v>
      </c>
      <c r="AY177" s="235" t="s">
        <v>173</v>
      </c>
    </row>
    <row r="178" spans="2:51" s="15" customFormat="1" ht="12">
      <c r="B178" s="246"/>
      <c r="C178" s="247"/>
      <c r="D178" s="226" t="s">
        <v>189</v>
      </c>
      <c r="E178" s="248" t="s">
        <v>1</v>
      </c>
      <c r="F178" s="249" t="s">
        <v>257</v>
      </c>
      <c r="G178" s="247"/>
      <c r="H178" s="250">
        <v>8</v>
      </c>
      <c r="I178" s="251"/>
      <c r="J178" s="247"/>
      <c r="K178" s="247"/>
      <c r="L178" s="252"/>
      <c r="M178" s="253"/>
      <c r="N178" s="254"/>
      <c r="O178" s="254"/>
      <c r="P178" s="254"/>
      <c r="Q178" s="254"/>
      <c r="R178" s="254"/>
      <c r="S178" s="254"/>
      <c r="T178" s="255"/>
      <c r="AT178" s="256" t="s">
        <v>189</v>
      </c>
      <c r="AU178" s="256" t="s">
        <v>185</v>
      </c>
      <c r="AV178" s="15" t="s">
        <v>179</v>
      </c>
      <c r="AW178" s="15" t="s">
        <v>34</v>
      </c>
      <c r="AX178" s="15" t="s">
        <v>89</v>
      </c>
      <c r="AY178" s="256" t="s">
        <v>173</v>
      </c>
    </row>
    <row r="179" spans="1:65" s="2" customFormat="1" ht="24.2" customHeight="1">
      <c r="A179" s="35"/>
      <c r="B179" s="36"/>
      <c r="C179" s="211" t="s">
        <v>258</v>
      </c>
      <c r="D179" s="211" t="s">
        <v>175</v>
      </c>
      <c r="E179" s="212" t="s">
        <v>259</v>
      </c>
      <c r="F179" s="213" t="s">
        <v>260</v>
      </c>
      <c r="G179" s="214" t="s">
        <v>252</v>
      </c>
      <c r="H179" s="215">
        <v>14</v>
      </c>
      <c r="I179" s="216"/>
      <c r="J179" s="217">
        <f>ROUND(I179*H179,2)</f>
        <v>0</v>
      </c>
      <c r="K179" s="218"/>
      <c r="L179" s="38"/>
      <c r="M179" s="219" t="s">
        <v>1</v>
      </c>
      <c r="N179" s="220" t="s">
        <v>46</v>
      </c>
      <c r="O179" s="72"/>
      <c r="P179" s="221">
        <f>O179*H179</f>
        <v>0</v>
      </c>
      <c r="Q179" s="221">
        <v>0.00417</v>
      </c>
      <c r="R179" s="221">
        <f>Q179*H179</f>
        <v>0.05838</v>
      </c>
      <c r="S179" s="221">
        <v>0.0283</v>
      </c>
      <c r="T179" s="222">
        <f>S179*H179</f>
        <v>0.3962</v>
      </c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R179" s="223" t="s">
        <v>179</v>
      </c>
      <c r="AT179" s="223" t="s">
        <v>175</v>
      </c>
      <c r="AU179" s="223" t="s">
        <v>185</v>
      </c>
      <c r="AY179" s="17" t="s">
        <v>173</v>
      </c>
      <c r="BE179" s="115">
        <f>IF(N179="základní",J179,0)</f>
        <v>0</v>
      </c>
      <c r="BF179" s="115">
        <f>IF(N179="snížená",J179,0)</f>
        <v>0</v>
      </c>
      <c r="BG179" s="115">
        <f>IF(N179="zákl. přenesená",J179,0)</f>
        <v>0</v>
      </c>
      <c r="BH179" s="115">
        <f>IF(N179="sníž. přenesená",J179,0)</f>
        <v>0</v>
      </c>
      <c r="BI179" s="115">
        <f>IF(N179="nulová",J179,0)</f>
        <v>0</v>
      </c>
      <c r="BJ179" s="17" t="s">
        <v>89</v>
      </c>
      <c r="BK179" s="115">
        <f>ROUND(I179*H179,2)</f>
        <v>0</v>
      </c>
      <c r="BL179" s="17" t="s">
        <v>179</v>
      </c>
      <c r="BM179" s="223" t="s">
        <v>261</v>
      </c>
    </row>
    <row r="180" spans="2:51" s="13" customFormat="1" ht="12">
      <c r="B180" s="224"/>
      <c r="C180" s="225"/>
      <c r="D180" s="226" t="s">
        <v>189</v>
      </c>
      <c r="E180" s="227" t="s">
        <v>1</v>
      </c>
      <c r="F180" s="228" t="s">
        <v>262</v>
      </c>
      <c r="G180" s="225"/>
      <c r="H180" s="229">
        <v>14</v>
      </c>
      <c r="I180" s="230"/>
      <c r="J180" s="225"/>
      <c r="K180" s="225"/>
      <c r="L180" s="231"/>
      <c r="M180" s="232"/>
      <c r="N180" s="233"/>
      <c r="O180" s="233"/>
      <c r="P180" s="233"/>
      <c r="Q180" s="233"/>
      <c r="R180" s="233"/>
      <c r="S180" s="233"/>
      <c r="T180" s="234"/>
      <c r="AT180" s="235" t="s">
        <v>189</v>
      </c>
      <c r="AU180" s="235" t="s">
        <v>185</v>
      </c>
      <c r="AV180" s="13" t="s">
        <v>91</v>
      </c>
      <c r="AW180" s="13" t="s">
        <v>34</v>
      </c>
      <c r="AX180" s="13" t="s">
        <v>81</v>
      </c>
      <c r="AY180" s="235" t="s">
        <v>173</v>
      </c>
    </row>
    <row r="181" spans="2:51" s="15" customFormat="1" ht="12">
      <c r="B181" s="246"/>
      <c r="C181" s="247"/>
      <c r="D181" s="226" t="s">
        <v>189</v>
      </c>
      <c r="E181" s="248" t="s">
        <v>1</v>
      </c>
      <c r="F181" s="249" t="s">
        <v>257</v>
      </c>
      <c r="G181" s="247"/>
      <c r="H181" s="250">
        <v>14</v>
      </c>
      <c r="I181" s="251"/>
      <c r="J181" s="247"/>
      <c r="K181" s="247"/>
      <c r="L181" s="252"/>
      <c r="M181" s="253"/>
      <c r="N181" s="254"/>
      <c r="O181" s="254"/>
      <c r="P181" s="254"/>
      <c r="Q181" s="254"/>
      <c r="R181" s="254"/>
      <c r="S181" s="254"/>
      <c r="T181" s="255"/>
      <c r="AT181" s="256" t="s">
        <v>189</v>
      </c>
      <c r="AU181" s="256" t="s">
        <v>185</v>
      </c>
      <c r="AV181" s="15" t="s">
        <v>179</v>
      </c>
      <c r="AW181" s="15" t="s">
        <v>34</v>
      </c>
      <c r="AX181" s="15" t="s">
        <v>89</v>
      </c>
      <c r="AY181" s="256" t="s">
        <v>173</v>
      </c>
    </row>
    <row r="182" spans="1:65" s="2" customFormat="1" ht="24.2" customHeight="1">
      <c r="A182" s="35"/>
      <c r="B182" s="36"/>
      <c r="C182" s="211" t="s">
        <v>263</v>
      </c>
      <c r="D182" s="211" t="s">
        <v>175</v>
      </c>
      <c r="E182" s="212" t="s">
        <v>264</v>
      </c>
      <c r="F182" s="213" t="s">
        <v>265</v>
      </c>
      <c r="G182" s="214" t="s">
        <v>226</v>
      </c>
      <c r="H182" s="215">
        <v>16</v>
      </c>
      <c r="I182" s="216"/>
      <c r="J182" s="217">
        <f>ROUND(I182*H182,2)</f>
        <v>0</v>
      </c>
      <c r="K182" s="218"/>
      <c r="L182" s="38"/>
      <c r="M182" s="219" t="s">
        <v>1</v>
      </c>
      <c r="N182" s="220" t="s">
        <v>46</v>
      </c>
      <c r="O182" s="72"/>
      <c r="P182" s="221">
        <f>O182*H182</f>
        <v>0</v>
      </c>
      <c r="Q182" s="221">
        <v>0</v>
      </c>
      <c r="R182" s="221">
        <f>Q182*H182</f>
        <v>0</v>
      </c>
      <c r="S182" s="221">
        <v>0.074</v>
      </c>
      <c r="T182" s="222">
        <f>S182*H182</f>
        <v>1.184</v>
      </c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R182" s="223" t="s">
        <v>179</v>
      </c>
      <c r="AT182" s="223" t="s">
        <v>175</v>
      </c>
      <c r="AU182" s="223" t="s">
        <v>185</v>
      </c>
      <c r="AY182" s="17" t="s">
        <v>173</v>
      </c>
      <c r="BE182" s="115">
        <f>IF(N182="základní",J182,0)</f>
        <v>0</v>
      </c>
      <c r="BF182" s="115">
        <f>IF(N182="snížená",J182,0)</f>
        <v>0</v>
      </c>
      <c r="BG182" s="115">
        <f>IF(N182="zákl. přenesená",J182,0)</f>
        <v>0</v>
      </c>
      <c r="BH182" s="115">
        <f>IF(N182="sníž. přenesená",J182,0)</f>
        <v>0</v>
      </c>
      <c r="BI182" s="115">
        <f>IF(N182="nulová",J182,0)</f>
        <v>0</v>
      </c>
      <c r="BJ182" s="17" t="s">
        <v>89</v>
      </c>
      <c r="BK182" s="115">
        <f>ROUND(I182*H182,2)</f>
        <v>0</v>
      </c>
      <c r="BL182" s="17" t="s">
        <v>179</v>
      </c>
      <c r="BM182" s="223" t="s">
        <v>266</v>
      </c>
    </row>
    <row r="183" spans="2:51" s="13" customFormat="1" ht="12">
      <c r="B183" s="224"/>
      <c r="C183" s="225"/>
      <c r="D183" s="226" t="s">
        <v>189</v>
      </c>
      <c r="E183" s="227" t="s">
        <v>1</v>
      </c>
      <c r="F183" s="228" t="s">
        <v>267</v>
      </c>
      <c r="G183" s="225"/>
      <c r="H183" s="229">
        <v>16</v>
      </c>
      <c r="I183" s="230"/>
      <c r="J183" s="225"/>
      <c r="K183" s="225"/>
      <c r="L183" s="231"/>
      <c r="M183" s="232"/>
      <c r="N183" s="233"/>
      <c r="O183" s="233"/>
      <c r="P183" s="233"/>
      <c r="Q183" s="233"/>
      <c r="R183" s="233"/>
      <c r="S183" s="233"/>
      <c r="T183" s="234"/>
      <c r="AT183" s="235" t="s">
        <v>189</v>
      </c>
      <c r="AU183" s="235" t="s">
        <v>185</v>
      </c>
      <c r="AV183" s="13" t="s">
        <v>91</v>
      </c>
      <c r="AW183" s="13" t="s">
        <v>34</v>
      </c>
      <c r="AX183" s="13" t="s">
        <v>81</v>
      </c>
      <c r="AY183" s="235" t="s">
        <v>173</v>
      </c>
    </row>
    <row r="184" spans="2:51" s="15" customFormat="1" ht="12">
      <c r="B184" s="246"/>
      <c r="C184" s="247"/>
      <c r="D184" s="226" t="s">
        <v>189</v>
      </c>
      <c r="E184" s="248" t="s">
        <v>268</v>
      </c>
      <c r="F184" s="249" t="s">
        <v>257</v>
      </c>
      <c r="G184" s="247"/>
      <c r="H184" s="250">
        <v>16</v>
      </c>
      <c r="I184" s="251"/>
      <c r="J184" s="247"/>
      <c r="K184" s="247"/>
      <c r="L184" s="252"/>
      <c r="M184" s="253"/>
      <c r="N184" s="254"/>
      <c r="O184" s="254"/>
      <c r="P184" s="254"/>
      <c r="Q184" s="254"/>
      <c r="R184" s="254"/>
      <c r="S184" s="254"/>
      <c r="T184" s="255"/>
      <c r="AT184" s="256" t="s">
        <v>189</v>
      </c>
      <c r="AU184" s="256" t="s">
        <v>185</v>
      </c>
      <c r="AV184" s="15" t="s">
        <v>179</v>
      </c>
      <c r="AW184" s="15" t="s">
        <v>34</v>
      </c>
      <c r="AX184" s="15" t="s">
        <v>89</v>
      </c>
      <c r="AY184" s="256" t="s">
        <v>173</v>
      </c>
    </row>
    <row r="185" spans="2:63" s="12" customFormat="1" ht="22.9" customHeight="1">
      <c r="B185" s="195"/>
      <c r="C185" s="196"/>
      <c r="D185" s="197" t="s">
        <v>80</v>
      </c>
      <c r="E185" s="209" t="s">
        <v>269</v>
      </c>
      <c r="F185" s="209" t="s">
        <v>270</v>
      </c>
      <c r="G185" s="196"/>
      <c r="H185" s="196"/>
      <c r="I185" s="199"/>
      <c r="J185" s="210">
        <f>BK185</f>
        <v>0</v>
      </c>
      <c r="K185" s="196"/>
      <c r="L185" s="201"/>
      <c r="M185" s="202"/>
      <c r="N185" s="203"/>
      <c r="O185" s="203"/>
      <c r="P185" s="204">
        <f>SUM(P186:P191)</f>
        <v>0</v>
      </c>
      <c r="Q185" s="203"/>
      <c r="R185" s="204">
        <f>SUM(R186:R191)</f>
        <v>0</v>
      </c>
      <c r="S185" s="203"/>
      <c r="T185" s="205">
        <f>SUM(T186:T191)</f>
        <v>0</v>
      </c>
      <c r="AR185" s="206" t="s">
        <v>89</v>
      </c>
      <c r="AT185" s="207" t="s">
        <v>80</v>
      </c>
      <c r="AU185" s="207" t="s">
        <v>89</v>
      </c>
      <c r="AY185" s="206" t="s">
        <v>173</v>
      </c>
      <c r="BK185" s="208">
        <f>SUM(BK186:BK191)</f>
        <v>0</v>
      </c>
    </row>
    <row r="186" spans="1:65" s="2" customFormat="1" ht="24.2" customHeight="1">
      <c r="A186" s="35"/>
      <c r="B186" s="36"/>
      <c r="C186" s="211" t="s">
        <v>271</v>
      </c>
      <c r="D186" s="211" t="s">
        <v>175</v>
      </c>
      <c r="E186" s="212" t="s">
        <v>272</v>
      </c>
      <c r="F186" s="213" t="s">
        <v>273</v>
      </c>
      <c r="G186" s="214" t="s">
        <v>274</v>
      </c>
      <c r="H186" s="215">
        <v>29.8</v>
      </c>
      <c r="I186" s="216"/>
      <c r="J186" s="217">
        <f>ROUND(I186*H186,2)</f>
        <v>0</v>
      </c>
      <c r="K186" s="218"/>
      <c r="L186" s="38"/>
      <c r="M186" s="219" t="s">
        <v>1</v>
      </c>
      <c r="N186" s="220" t="s">
        <v>46</v>
      </c>
      <c r="O186" s="72"/>
      <c r="P186" s="221">
        <f>O186*H186</f>
        <v>0</v>
      </c>
      <c r="Q186" s="221">
        <v>0</v>
      </c>
      <c r="R186" s="221">
        <f>Q186*H186</f>
        <v>0</v>
      </c>
      <c r="S186" s="221">
        <v>0</v>
      </c>
      <c r="T186" s="222">
        <f>S186*H186</f>
        <v>0</v>
      </c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R186" s="223" t="s">
        <v>179</v>
      </c>
      <c r="AT186" s="223" t="s">
        <v>175</v>
      </c>
      <c r="AU186" s="223" t="s">
        <v>91</v>
      </c>
      <c r="AY186" s="17" t="s">
        <v>173</v>
      </c>
      <c r="BE186" s="115">
        <f>IF(N186="základní",J186,0)</f>
        <v>0</v>
      </c>
      <c r="BF186" s="115">
        <f>IF(N186="snížená",J186,0)</f>
        <v>0</v>
      </c>
      <c r="BG186" s="115">
        <f>IF(N186="zákl. přenesená",J186,0)</f>
        <v>0</v>
      </c>
      <c r="BH186" s="115">
        <f>IF(N186="sníž. přenesená",J186,0)</f>
        <v>0</v>
      </c>
      <c r="BI186" s="115">
        <f>IF(N186="nulová",J186,0)</f>
        <v>0</v>
      </c>
      <c r="BJ186" s="17" t="s">
        <v>89</v>
      </c>
      <c r="BK186" s="115">
        <f>ROUND(I186*H186,2)</f>
        <v>0</v>
      </c>
      <c r="BL186" s="17" t="s">
        <v>179</v>
      </c>
      <c r="BM186" s="223" t="s">
        <v>275</v>
      </c>
    </row>
    <row r="187" spans="1:65" s="2" customFormat="1" ht="24.2" customHeight="1">
      <c r="A187" s="35"/>
      <c r="B187" s="36"/>
      <c r="C187" s="211" t="s">
        <v>276</v>
      </c>
      <c r="D187" s="211" t="s">
        <v>175</v>
      </c>
      <c r="E187" s="212" t="s">
        <v>277</v>
      </c>
      <c r="F187" s="213" t="s">
        <v>278</v>
      </c>
      <c r="G187" s="214" t="s">
        <v>274</v>
      </c>
      <c r="H187" s="215">
        <v>29.8</v>
      </c>
      <c r="I187" s="216"/>
      <c r="J187" s="217">
        <f>ROUND(I187*H187,2)</f>
        <v>0</v>
      </c>
      <c r="K187" s="218"/>
      <c r="L187" s="38"/>
      <c r="M187" s="219" t="s">
        <v>1</v>
      </c>
      <c r="N187" s="220" t="s">
        <v>46</v>
      </c>
      <c r="O187" s="72"/>
      <c r="P187" s="221">
        <f>O187*H187</f>
        <v>0</v>
      </c>
      <c r="Q187" s="221">
        <v>0</v>
      </c>
      <c r="R187" s="221">
        <f>Q187*H187</f>
        <v>0</v>
      </c>
      <c r="S187" s="221">
        <v>0</v>
      </c>
      <c r="T187" s="222">
        <f>S187*H187</f>
        <v>0</v>
      </c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R187" s="223" t="s">
        <v>179</v>
      </c>
      <c r="AT187" s="223" t="s">
        <v>175</v>
      </c>
      <c r="AU187" s="223" t="s">
        <v>91</v>
      </c>
      <c r="AY187" s="17" t="s">
        <v>173</v>
      </c>
      <c r="BE187" s="115">
        <f>IF(N187="základní",J187,0)</f>
        <v>0</v>
      </c>
      <c r="BF187" s="115">
        <f>IF(N187="snížená",J187,0)</f>
        <v>0</v>
      </c>
      <c r="BG187" s="115">
        <f>IF(N187="zákl. přenesená",J187,0)</f>
        <v>0</v>
      </c>
      <c r="BH187" s="115">
        <f>IF(N187="sníž. přenesená",J187,0)</f>
        <v>0</v>
      </c>
      <c r="BI187" s="115">
        <f>IF(N187="nulová",J187,0)</f>
        <v>0</v>
      </c>
      <c r="BJ187" s="17" t="s">
        <v>89</v>
      </c>
      <c r="BK187" s="115">
        <f>ROUND(I187*H187,2)</f>
        <v>0</v>
      </c>
      <c r="BL187" s="17" t="s">
        <v>179</v>
      </c>
      <c r="BM187" s="223" t="s">
        <v>279</v>
      </c>
    </row>
    <row r="188" spans="1:65" s="2" customFormat="1" ht="24.2" customHeight="1">
      <c r="A188" s="35"/>
      <c r="B188" s="36"/>
      <c r="C188" s="211" t="s">
        <v>7</v>
      </c>
      <c r="D188" s="211" t="s">
        <v>175</v>
      </c>
      <c r="E188" s="212" t="s">
        <v>280</v>
      </c>
      <c r="F188" s="213" t="s">
        <v>281</v>
      </c>
      <c r="G188" s="214" t="s">
        <v>274</v>
      </c>
      <c r="H188" s="215">
        <v>29.8</v>
      </c>
      <c r="I188" s="216"/>
      <c r="J188" s="217">
        <f>ROUND(I188*H188,2)</f>
        <v>0</v>
      </c>
      <c r="K188" s="218"/>
      <c r="L188" s="38"/>
      <c r="M188" s="219" t="s">
        <v>1</v>
      </c>
      <c r="N188" s="220" t="s">
        <v>46</v>
      </c>
      <c r="O188" s="72"/>
      <c r="P188" s="221">
        <f>O188*H188</f>
        <v>0</v>
      </c>
      <c r="Q188" s="221">
        <v>0</v>
      </c>
      <c r="R188" s="221">
        <f>Q188*H188</f>
        <v>0</v>
      </c>
      <c r="S188" s="221">
        <v>0</v>
      </c>
      <c r="T188" s="222">
        <f>S188*H188</f>
        <v>0</v>
      </c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R188" s="223" t="s">
        <v>179</v>
      </c>
      <c r="AT188" s="223" t="s">
        <v>175</v>
      </c>
      <c r="AU188" s="223" t="s">
        <v>91</v>
      </c>
      <c r="AY188" s="17" t="s">
        <v>173</v>
      </c>
      <c r="BE188" s="115">
        <f>IF(N188="základní",J188,0)</f>
        <v>0</v>
      </c>
      <c r="BF188" s="115">
        <f>IF(N188="snížená",J188,0)</f>
        <v>0</v>
      </c>
      <c r="BG188" s="115">
        <f>IF(N188="zákl. přenesená",J188,0)</f>
        <v>0</v>
      </c>
      <c r="BH188" s="115">
        <f>IF(N188="sníž. přenesená",J188,0)</f>
        <v>0</v>
      </c>
      <c r="BI188" s="115">
        <f>IF(N188="nulová",J188,0)</f>
        <v>0</v>
      </c>
      <c r="BJ188" s="17" t="s">
        <v>89</v>
      </c>
      <c r="BK188" s="115">
        <f>ROUND(I188*H188,2)</f>
        <v>0</v>
      </c>
      <c r="BL188" s="17" t="s">
        <v>179</v>
      </c>
      <c r="BM188" s="223" t="s">
        <v>282</v>
      </c>
    </row>
    <row r="189" spans="1:65" s="2" customFormat="1" ht="24.2" customHeight="1">
      <c r="A189" s="35"/>
      <c r="B189" s="36"/>
      <c r="C189" s="211" t="s">
        <v>283</v>
      </c>
      <c r="D189" s="211" t="s">
        <v>175</v>
      </c>
      <c r="E189" s="212" t="s">
        <v>284</v>
      </c>
      <c r="F189" s="213" t="s">
        <v>285</v>
      </c>
      <c r="G189" s="214" t="s">
        <v>274</v>
      </c>
      <c r="H189" s="215">
        <v>745</v>
      </c>
      <c r="I189" s="216"/>
      <c r="J189" s="217">
        <f>ROUND(I189*H189,2)</f>
        <v>0</v>
      </c>
      <c r="K189" s="218"/>
      <c r="L189" s="38"/>
      <c r="M189" s="219" t="s">
        <v>1</v>
      </c>
      <c r="N189" s="220" t="s">
        <v>46</v>
      </c>
      <c r="O189" s="72"/>
      <c r="P189" s="221">
        <f>O189*H189</f>
        <v>0</v>
      </c>
      <c r="Q189" s="221">
        <v>0</v>
      </c>
      <c r="R189" s="221">
        <f>Q189*H189</f>
        <v>0</v>
      </c>
      <c r="S189" s="221">
        <v>0</v>
      </c>
      <c r="T189" s="222">
        <f>S189*H189</f>
        <v>0</v>
      </c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R189" s="223" t="s">
        <v>179</v>
      </c>
      <c r="AT189" s="223" t="s">
        <v>175</v>
      </c>
      <c r="AU189" s="223" t="s">
        <v>91</v>
      </c>
      <c r="AY189" s="17" t="s">
        <v>173</v>
      </c>
      <c r="BE189" s="115">
        <f>IF(N189="základní",J189,0)</f>
        <v>0</v>
      </c>
      <c r="BF189" s="115">
        <f>IF(N189="snížená",J189,0)</f>
        <v>0</v>
      </c>
      <c r="BG189" s="115">
        <f>IF(N189="zákl. přenesená",J189,0)</f>
        <v>0</v>
      </c>
      <c r="BH189" s="115">
        <f>IF(N189="sníž. přenesená",J189,0)</f>
        <v>0</v>
      </c>
      <c r="BI189" s="115">
        <f>IF(N189="nulová",J189,0)</f>
        <v>0</v>
      </c>
      <c r="BJ189" s="17" t="s">
        <v>89</v>
      </c>
      <c r="BK189" s="115">
        <f>ROUND(I189*H189,2)</f>
        <v>0</v>
      </c>
      <c r="BL189" s="17" t="s">
        <v>179</v>
      </c>
      <c r="BM189" s="223" t="s">
        <v>286</v>
      </c>
    </row>
    <row r="190" spans="2:51" s="13" customFormat="1" ht="12">
      <c r="B190" s="224"/>
      <c r="C190" s="225"/>
      <c r="D190" s="226" t="s">
        <v>189</v>
      </c>
      <c r="E190" s="225"/>
      <c r="F190" s="228" t="s">
        <v>287</v>
      </c>
      <c r="G190" s="225"/>
      <c r="H190" s="229">
        <v>745</v>
      </c>
      <c r="I190" s="230"/>
      <c r="J190" s="225"/>
      <c r="K190" s="225"/>
      <c r="L190" s="231"/>
      <c r="M190" s="232"/>
      <c r="N190" s="233"/>
      <c r="O190" s="233"/>
      <c r="P190" s="233"/>
      <c r="Q190" s="233"/>
      <c r="R190" s="233"/>
      <c r="S190" s="233"/>
      <c r="T190" s="234"/>
      <c r="AT190" s="235" t="s">
        <v>189</v>
      </c>
      <c r="AU190" s="235" t="s">
        <v>91</v>
      </c>
      <c r="AV190" s="13" t="s">
        <v>91</v>
      </c>
      <c r="AW190" s="13" t="s">
        <v>4</v>
      </c>
      <c r="AX190" s="13" t="s">
        <v>89</v>
      </c>
      <c r="AY190" s="235" t="s">
        <v>173</v>
      </c>
    </row>
    <row r="191" spans="1:65" s="2" customFormat="1" ht="24.2" customHeight="1">
      <c r="A191" s="35"/>
      <c r="B191" s="36"/>
      <c r="C191" s="211" t="s">
        <v>288</v>
      </c>
      <c r="D191" s="211" t="s">
        <v>175</v>
      </c>
      <c r="E191" s="212" t="s">
        <v>289</v>
      </c>
      <c r="F191" s="213" t="s">
        <v>290</v>
      </c>
      <c r="G191" s="214" t="s">
        <v>274</v>
      </c>
      <c r="H191" s="215">
        <v>29.8</v>
      </c>
      <c r="I191" s="216"/>
      <c r="J191" s="217">
        <f>ROUND(I191*H191,2)</f>
        <v>0</v>
      </c>
      <c r="K191" s="218"/>
      <c r="L191" s="38"/>
      <c r="M191" s="219" t="s">
        <v>1</v>
      </c>
      <c r="N191" s="220" t="s">
        <v>46</v>
      </c>
      <c r="O191" s="72"/>
      <c r="P191" s="221">
        <f>O191*H191</f>
        <v>0</v>
      </c>
      <c r="Q191" s="221">
        <v>0</v>
      </c>
      <c r="R191" s="221">
        <f>Q191*H191</f>
        <v>0</v>
      </c>
      <c r="S191" s="221">
        <v>0</v>
      </c>
      <c r="T191" s="222">
        <f>S191*H191</f>
        <v>0</v>
      </c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R191" s="223" t="s">
        <v>179</v>
      </c>
      <c r="AT191" s="223" t="s">
        <v>175</v>
      </c>
      <c r="AU191" s="223" t="s">
        <v>91</v>
      </c>
      <c r="AY191" s="17" t="s">
        <v>173</v>
      </c>
      <c r="BE191" s="115">
        <f>IF(N191="základní",J191,0)</f>
        <v>0</v>
      </c>
      <c r="BF191" s="115">
        <f>IF(N191="snížená",J191,0)</f>
        <v>0</v>
      </c>
      <c r="BG191" s="115">
        <f>IF(N191="zákl. přenesená",J191,0)</f>
        <v>0</v>
      </c>
      <c r="BH191" s="115">
        <f>IF(N191="sníž. přenesená",J191,0)</f>
        <v>0</v>
      </c>
      <c r="BI191" s="115">
        <f>IF(N191="nulová",J191,0)</f>
        <v>0</v>
      </c>
      <c r="BJ191" s="17" t="s">
        <v>89</v>
      </c>
      <c r="BK191" s="115">
        <f>ROUND(I191*H191,2)</f>
        <v>0</v>
      </c>
      <c r="BL191" s="17" t="s">
        <v>179</v>
      </c>
      <c r="BM191" s="223" t="s">
        <v>291</v>
      </c>
    </row>
    <row r="192" spans="2:63" s="12" customFormat="1" ht="22.9" customHeight="1">
      <c r="B192" s="195"/>
      <c r="C192" s="196"/>
      <c r="D192" s="197" t="s">
        <v>80</v>
      </c>
      <c r="E192" s="209" t="s">
        <v>292</v>
      </c>
      <c r="F192" s="209" t="s">
        <v>293</v>
      </c>
      <c r="G192" s="196"/>
      <c r="H192" s="196"/>
      <c r="I192" s="199"/>
      <c r="J192" s="210">
        <f>BK192</f>
        <v>0</v>
      </c>
      <c r="K192" s="196"/>
      <c r="L192" s="201"/>
      <c r="M192" s="202"/>
      <c r="N192" s="203"/>
      <c r="O192" s="203"/>
      <c r="P192" s="204">
        <f>SUM(P193:P194)</f>
        <v>0</v>
      </c>
      <c r="Q192" s="203"/>
      <c r="R192" s="204">
        <f>SUM(R193:R194)</f>
        <v>0</v>
      </c>
      <c r="S192" s="203"/>
      <c r="T192" s="205">
        <f>SUM(T193:T194)</f>
        <v>0</v>
      </c>
      <c r="AR192" s="206" t="s">
        <v>89</v>
      </c>
      <c r="AT192" s="207" t="s">
        <v>80</v>
      </c>
      <c r="AU192" s="207" t="s">
        <v>89</v>
      </c>
      <c r="AY192" s="206" t="s">
        <v>173</v>
      </c>
      <c r="BK192" s="208">
        <f>SUM(BK193:BK194)</f>
        <v>0</v>
      </c>
    </row>
    <row r="193" spans="1:65" s="2" customFormat="1" ht="14.45" customHeight="1">
      <c r="A193" s="35"/>
      <c r="B193" s="36"/>
      <c r="C193" s="211" t="s">
        <v>202</v>
      </c>
      <c r="D193" s="211" t="s">
        <v>175</v>
      </c>
      <c r="E193" s="212" t="s">
        <v>294</v>
      </c>
      <c r="F193" s="213" t="s">
        <v>295</v>
      </c>
      <c r="G193" s="214" t="s">
        <v>274</v>
      </c>
      <c r="H193" s="215">
        <v>5.72</v>
      </c>
      <c r="I193" s="216"/>
      <c r="J193" s="217">
        <f>ROUND(I193*H193,2)</f>
        <v>0</v>
      </c>
      <c r="K193" s="218"/>
      <c r="L193" s="38"/>
      <c r="M193" s="219" t="s">
        <v>1</v>
      </c>
      <c r="N193" s="220" t="s">
        <v>46</v>
      </c>
      <c r="O193" s="72"/>
      <c r="P193" s="221">
        <f>O193*H193</f>
        <v>0</v>
      </c>
      <c r="Q193" s="221">
        <v>0</v>
      </c>
      <c r="R193" s="221">
        <f>Q193*H193</f>
        <v>0</v>
      </c>
      <c r="S193" s="221">
        <v>0</v>
      </c>
      <c r="T193" s="222">
        <f>S193*H193</f>
        <v>0</v>
      </c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R193" s="223" t="s">
        <v>179</v>
      </c>
      <c r="AT193" s="223" t="s">
        <v>175</v>
      </c>
      <c r="AU193" s="223" t="s">
        <v>91</v>
      </c>
      <c r="AY193" s="17" t="s">
        <v>173</v>
      </c>
      <c r="BE193" s="115">
        <f>IF(N193="základní",J193,0)</f>
        <v>0</v>
      </c>
      <c r="BF193" s="115">
        <f>IF(N193="snížená",J193,0)</f>
        <v>0</v>
      </c>
      <c r="BG193" s="115">
        <f>IF(N193="zákl. přenesená",J193,0)</f>
        <v>0</v>
      </c>
      <c r="BH193" s="115">
        <f>IF(N193="sníž. přenesená",J193,0)</f>
        <v>0</v>
      </c>
      <c r="BI193" s="115">
        <f>IF(N193="nulová",J193,0)</f>
        <v>0</v>
      </c>
      <c r="BJ193" s="17" t="s">
        <v>89</v>
      </c>
      <c r="BK193" s="115">
        <f>ROUND(I193*H193,2)</f>
        <v>0</v>
      </c>
      <c r="BL193" s="17" t="s">
        <v>179</v>
      </c>
      <c r="BM193" s="223" t="s">
        <v>296</v>
      </c>
    </row>
    <row r="194" spans="1:65" s="2" customFormat="1" ht="24.2" customHeight="1">
      <c r="A194" s="35"/>
      <c r="B194" s="36"/>
      <c r="C194" s="211" t="s">
        <v>297</v>
      </c>
      <c r="D194" s="211" t="s">
        <v>175</v>
      </c>
      <c r="E194" s="212" t="s">
        <v>298</v>
      </c>
      <c r="F194" s="213" t="s">
        <v>299</v>
      </c>
      <c r="G194" s="214" t="s">
        <v>274</v>
      </c>
      <c r="H194" s="215">
        <v>5.72</v>
      </c>
      <c r="I194" s="216"/>
      <c r="J194" s="217">
        <f>ROUND(I194*H194,2)</f>
        <v>0</v>
      </c>
      <c r="K194" s="218"/>
      <c r="L194" s="38"/>
      <c r="M194" s="219" t="s">
        <v>1</v>
      </c>
      <c r="N194" s="220" t="s">
        <v>46</v>
      </c>
      <c r="O194" s="72"/>
      <c r="P194" s="221">
        <f>O194*H194</f>
        <v>0</v>
      </c>
      <c r="Q194" s="221">
        <v>0</v>
      </c>
      <c r="R194" s="221">
        <f>Q194*H194</f>
        <v>0</v>
      </c>
      <c r="S194" s="221">
        <v>0</v>
      </c>
      <c r="T194" s="222">
        <f>S194*H194</f>
        <v>0</v>
      </c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R194" s="223" t="s">
        <v>179</v>
      </c>
      <c r="AT194" s="223" t="s">
        <v>175</v>
      </c>
      <c r="AU194" s="223" t="s">
        <v>91</v>
      </c>
      <c r="AY194" s="17" t="s">
        <v>173</v>
      </c>
      <c r="BE194" s="115">
        <f>IF(N194="základní",J194,0)</f>
        <v>0</v>
      </c>
      <c r="BF194" s="115">
        <f>IF(N194="snížená",J194,0)</f>
        <v>0</v>
      </c>
      <c r="BG194" s="115">
        <f>IF(N194="zákl. přenesená",J194,0)</f>
        <v>0</v>
      </c>
      <c r="BH194" s="115">
        <f>IF(N194="sníž. přenesená",J194,0)</f>
        <v>0</v>
      </c>
      <c r="BI194" s="115">
        <f>IF(N194="nulová",J194,0)</f>
        <v>0</v>
      </c>
      <c r="BJ194" s="17" t="s">
        <v>89</v>
      </c>
      <c r="BK194" s="115">
        <f>ROUND(I194*H194,2)</f>
        <v>0</v>
      </c>
      <c r="BL194" s="17" t="s">
        <v>179</v>
      </c>
      <c r="BM194" s="223" t="s">
        <v>300</v>
      </c>
    </row>
    <row r="195" spans="2:63" s="12" customFormat="1" ht="25.9" customHeight="1">
      <c r="B195" s="195"/>
      <c r="C195" s="196"/>
      <c r="D195" s="197" t="s">
        <v>80</v>
      </c>
      <c r="E195" s="198" t="s">
        <v>301</v>
      </c>
      <c r="F195" s="198" t="s">
        <v>302</v>
      </c>
      <c r="G195" s="196"/>
      <c r="H195" s="196"/>
      <c r="I195" s="199"/>
      <c r="J195" s="200">
        <f>BK195</f>
        <v>0</v>
      </c>
      <c r="K195" s="196"/>
      <c r="L195" s="201"/>
      <c r="M195" s="202"/>
      <c r="N195" s="203"/>
      <c r="O195" s="203"/>
      <c r="P195" s="204">
        <f>P196+P207+P210+P212+P222+P243+P248+P255+P257+P271</f>
        <v>0</v>
      </c>
      <c r="Q195" s="203"/>
      <c r="R195" s="204">
        <f>R196+R207+R210+R212+R222+R243+R248+R255+R257+R271</f>
        <v>14.53442</v>
      </c>
      <c r="S195" s="203"/>
      <c r="T195" s="205">
        <f>T196+T207+T210+T212+T222+T243+T248+T255+T257+T271</f>
        <v>0</v>
      </c>
      <c r="AR195" s="206" t="s">
        <v>91</v>
      </c>
      <c r="AT195" s="207" t="s">
        <v>80</v>
      </c>
      <c r="AU195" s="207" t="s">
        <v>81</v>
      </c>
      <c r="AY195" s="206" t="s">
        <v>173</v>
      </c>
      <c r="BK195" s="208">
        <f>BK196+BK207+BK210+BK212+BK222+BK243+BK248+BK255+BK257+BK271</f>
        <v>0</v>
      </c>
    </row>
    <row r="196" spans="2:63" s="12" customFormat="1" ht="22.9" customHeight="1">
      <c r="B196" s="195"/>
      <c r="C196" s="196"/>
      <c r="D196" s="197" t="s">
        <v>80</v>
      </c>
      <c r="E196" s="209" t="s">
        <v>303</v>
      </c>
      <c r="F196" s="209" t="s">
        <v>304</v>
      </c>
      <c r="G196" s="196"/>
      <c r="H196" s="196"/>
      <c r="I196" s="199"/>
      <c r="J196" s="210">
        <f>BK196</f>
        <v>0</v>
      </c>
      <c r="K196" s="196"/>
      <c r="L196" s="201"/>
      <c r="M196" s="202"/>
      <c r="N196" s="203"/>
      <c r="O196" s="203"/>
      <c r="P196" s="204">
        <f>SUM(P197:P206)</f>
        <v>0</v>
      </c>
      <c r="Q196" s="203"/>
      <c r="R196" s="204">
        <f>SUM(R197:R206)</f>
        <v>0.0032</v>
      </c>
      <c r="S196" s="203"/>
      <c r="T196" s="205">
        <f>SUM(T197:T206)</f>
        <v>0</v>
      </c>
      <c r="AR196" s="206" t="s">
        <v>91</v>
      </c>
      <c r="AT196" s="207" t="s">
        <v>80</v>
      </c>
      <c r="AU196" s="207" t="s">
        <v>89</v>
      </c>
      <c r="AY196" s="206" t="s">
        <v>173</v>
      </c>
      <c r="BK196" s="208">
        <f>SUM(BK197:BK206)</f>
        <v>0</v>
      </c>
    </row>
    <row r="197" spans="1:65" s="2" customFormat="1" ht="14.45" customHeight="1">
      <c r="A197" s="35"/>
      <c r="B197" s="36"/>
      <c r="C197" s="211" t="s">
        <v>305</v>
      </c>
      <c r="D197" s="211" t="s">
        <v>175</v>
      </c>
      <c r="E197" s="212" t="s">
        <v>306</v>
      </c>
      <c r="F197" s="213" t="s">
        <v>307</v>
      </c>
      <c r="G197" s="214" t="s">
        <v>183</v>
      </c>
      <c r="H197" s="215">
        <v>8</v>
      </c>
      <c r="I197" s="216"/>
      <c r="J197" s="217">
        <f>ROUND(I197*H197,2)</f>
        <v>0</v>
      </c>
      <c r="K197" s="218"/>
      <c r="L197" s="38"/>
      <c r="M197" s="219" t="s">
        <v>1</v>
      </c>
      <c r="N197" s="220" t="s">
        <v>46</v>
      </c>
      <c r="O197" s="72"/>
      <c r="P197" s="221">
        <f>O197*H197</f>
        <v>0</v>
      </c>
      <c r="Q197" s="221">
        <v>0.0004</v>
      </c>
      <c r="R197" s="221">
        <f>Q197*H197</f>
        <v>0.0032</v>
      </c>
      <c r="S197" s="221">
        <v>0</v>
      </c>
      <c r="T197" s="222">
        <f>S197*H197</f>
        <v>0</v>
      </c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R197" s="223" t="s">
        <v>249</v>
      </c>
      <c r="AT197" s="223" t="s">
        <v>175</v>
      </c>
      <c r="AU197" s="223" t="s">
        <v>91</v>
      </c>
      <c r="AY197" s="17" t="s">
        <v>173</v>
      </c>
      <c r="BE197" s="115">
        <f>IF(N197="základní",J197,0)</f>
        <v>0</v>
      </c>
      <c r="BF197" s="115">
        <f>IF(N197="snížená",J197,0)</f>
        <v>0</v>
      </c>
      <c r="BG197" s="115">
        <f>IF(N197="zákl. přenesená",J197,0)</f>
        <v>0</v>
      </c>
      <c r="BH197" s="115">
        <f>IF(N197="sníž. přenesená",J197,0)</f>
        <v>0</v>
      </c>
      <c r="BI197" s="115">
        <f>IF(N197="nulová",J197,0)</f>
        <v>0</v>
      </c>
      <c r="BJ197" s="17" t="s">
        <v>89</v>
      </c>
      <c r="BK197" s="115">
        <f>ROUND(I197*H197,2)</f>
        <v>0</v>
      </c>
      <c r="BL197" s="17" t="s">
        <v>249</v>
      </c>
      <c r="BM197" s="223" t="s">
        <v>308</v>
      </c>
    </row>
    <row r="198" spans="2:51" s="14" customFormat="1" ht="12">
      <c r="B198" s="236"/>
      <c r="C198" s="237"/>
      <c r="D198" s="226" t="s">
        <v>189</v>
      </c>
      <c r="E198" s="238" t="s">
        <v>1</v>
      </c>
      <c r="F198" s="239" t="s">
        <v>309</v>
      </c>
      <c r="G198" s="237"/>
      <c r="H198" s="238" t="s">
        <v>1</v>
      </c>
      <c r="I198" s="240"/>
      <c r="J198" s="237"/>
      <c r="K198" s="237"/>
      <c r="L198" s="241"/>
      <c r="M198" s="242"/>
      <c r="N198" s="243"/>
      <c r="O198" s="243"/>
      <c r="P198" s="243"/>
      <c r="Q198" s="243"/>
      <c r="R198" s="243"/>
      <c r="S198" s="243"/>
      <c r="T198" s="244"/>
      <c r="AT198" s="245" t="s">
        <v>189</v>
      </c>
      <c r="AU198" s="245" t="s">
        <v>91</v>
      </c>
      <c r="AV198" s="14" t="s">
        <v>89</v>
      </c>
      <c r="AW198" s="14" t="s">
        <v>34</v>
      </c>
      <c r="AX198" s="14" t="s">
        <v>81</v>
      </c>
      <c r="AY198" s="245" t="s">
        <v>173</v>
      </c>
    </row>
    <row r="199" spans="2:51" s="14" customFormat="1" ht="12">
      <c r="B199" s="236"/>
      <c r="C199" s="237"/>
      <c r="D199" s="226" t="s">
        <v>189</v>
      </c>
      <c r="E199" s="238" t="s">
        <v>1</v>
      </c>
      <c r="F199" s="239" t="s">
        <v>310</v>
      </c>
      <c r="G199" s="237"/>
      <c r="H199" s="238" t="s">
        <v>1</v>
      </c>
      <c r="I199" s="240"/>
      <c r="J199" s="237"/>
      <c r="K199" s="237"/>
      <c r="L199" s="241"/>
      <c r="M199" s="242"/>
      <c r="N199" s="243"/>
      <c r="O199" s="243"/>
      <c r="P199" s="243"/>
      <c r="Q199" s="243"/>
      <c r="R199" s="243"/>
      <c r="S199" s="243"/>
      <c r="T199" s="244"/>
      <c r="AT199" s="245" t="s">
        <v>189</v>
      </c>
      <c r="AU199" s="245" t="s">
        <v>91</v>
      </c>
      <c r="AV199" s="14" t="s">
        <v>89</v>
      </c>
      <c r="AW199" s="14" t="s">
        <v>34</v>
      </c>
      <c r="AX199" s="14" t="s">
        <v>81</v>
      </c>
      <c r="AY199" s="245" t="s">
        <v>173</v>
      </c>
    </row>
    <row r="200" spans="2:51" s="14" customFormat="1" ht="12">
      <c r="B200" s="236"/>
      <c r="C200" s="237"/>
      <c r="D200" s="226" t="s">
        <v>189</v>
      </c>
      <c r="E200" s="238" t="s">
        <v>1</v>
      </c>
      <c r="F200" s="239" t="s">
        <v>311</v>
      </c>
      <c r="G200" s="237"/>
      <c r="H200" s="238" t="s">
        <v>1</v>
      </c>
      <c r="I200" s="240"/>
      <c r="J200" s="237"/>
      <c r="K200" s="237"/>
      <c r="L200" s="241"/>
      <c r="M200" s="242"/>
      <c r="N200" s="243"/>
      <c r="O200" s="243"/>
      <c r="P200" s="243"/>
      <c r="Q200" s="243"/>
      <c r="R200" s="243"/>
      <c r="S200" s="243"/>
      <c r="T200" s="244"/>
      <c r="AT200" s="245" t="s">
        <v>189</v>
      </c>
      <c r="AU200" s="245" t="s">
        <v>91</v>
      </c>
      <c r="AV200" s="14" t="s">
        <v>89</v>
      </c>
      <c r="AW200" s="14" t="s">
        <v>34</v>
      </c>
      <c r="AX200" s="14" t="s">
        <v>81</v>
      </c>
      <c r="AY200" s="245" t="s">
        <v>173</v>
      </c>
    </row>
    <row r="201" spans="2:51" s="14" customFormat="1" ht="12">
      <c r="B201" s="236"/>
      <c r="C201" s="237"/>
      <c r="D201" s="226" t="s">
        <v>189</v>
      </c>
      <c r="E201" s="238" t="s">
        <v>1</v>
      </c>
      <c r="F201" s="239" t="s">
        <v>312</v>
      </c>
      <c r="G201" s="237"/>
      <c r="H201" s="238" t="s">
        <v>1</v>
      </c>
      <c r="I201" s="240"/>
      <c r="J201" s="237"/>
      <c r="K201" s="237"/>
      <c r="L201" s="241"/>
      <c r="M201" s="242"/>
      <c r="N201" s="243"/>
      <c r="O201" s="243"/>
      <c r="P201" s="243"/>
      <c r="Q201" s="243"/>
      <c r="R201" s="243"/>
      <c r="S201" s="243"/>
      <c r="T201" s="244"/>
      <c r="AT201" s="245" t="s">
        <v>189</v>
      </c>
      <c r="AU201" s="245" t="s">
        <v>91</v>
      </c>
      <c r="AV201" s="14" t="s">
        <v>89</v>
      </c>
      <c r="AW201" s="14" t="s">
        <v>34</v>
      </c>
      <c r="AX201" s="14" t="s">
        <v>81</v>
      </c>
      <c r="AY201" s="245" t="s">
        <v>173</v>
      </c>
    </row>
    <row r="202" spans="2:51" s="14" customFormat="1" ht="12">
      <c r="B202" s="236"/>
      <c r="C202" s="237"/>
      <c r="D202" s="226" t="s">
        <v>189</v>
      </c>
      <c r="E202" s="238" t="s">
        <v>1</v>
      </c>
      <c r="F202" s="239" t="s">
        <v>313</v>
      </c>
      <c r="G202" s="237"/>
      <c r="H202" s="238" t="s">
        <v>1</v>
      </c>
      <c r="I202" s="240"/>
      <c r="J202" s="237"/>
      <c r="K202" s="237"/>
      <c r="L202" s="241"/>
      <c r="M202" s="242"/>
      <c r="N202" s="243"/>
      <c r="O202" s="243"/>
      <c r="P202" s="243"/>
      <c r="Q202" s="243"/>
      <c r="R202" s="243"/>
      <c r="S202" s="243"/>
      <c r="T202" s="244"/>
      <c r="AT202" s="245" t="s">
        <v>189</v>
      </c>
      <c r="AU202" s="245" t="s">
        <v>91</v>
      </c>
      <c r="AV202" s="14" t="s">
        <v>89</v>
      </c>
      <c r="AW202" s="14" t="s">
        <v>34</v>
      </c>
      <c r="AX202" s="14" t="s">
        <v>81</v>
      </c>
      <c r="AY202" s="245" t="s">
        <v>173</v>
      </c>
    </row>
    <row r="203" spans="2:51" s="14" customFormat="1" ht="12">
      <c r="B203" s="236"/>
      <c r="C203" s="237"/>
      <c r="D203" s="226" t="s">
        <v>189</v>
      </c>
      <c r="E203" s="238" t="s">
        <v>1</v>
      </c>
      <c r="F203" s="239" t="s">
        <v>314</v>
      </c>
      <c r="G203" s="237"/>
      <c r="H203" s="238" t="s">
        <v>1</v>
      </c>
      <c r="I203" s="240"/>
      <c r="J203" s="237"/>
      <c r="K203" s="237"/>
      <c r="L203" s="241"/>
      <c r="M203" s="242"/>
      <c r="N203" s="243"/>
      <c r="O203" s="243"/>
      <c r="P203" s="243"/>
      <c r="Q203" s="243"/>
      <c r="R203" s="243"/>
      <c r="S203" s="243"/>
      <c r="T203" s="244"/>
      <c r="AT203" s="245" t="s">
        <v>189</v>
      </c>
      <c r="AU203" s="245" t="s">
        <v>91</v>
      </c>
      <c r="AV203" s="14" t="s">
        <v>89</v>
      </c>
      <c r="AW203" s="14" t="s">
        <v>34</v>
      </c>
      <c r="AX203" s="14" t="s">
        <v>81</v>
      </c>
      <c r="AY203" s="245" t="s">
        <v>173</v>
      </c>
    </row>
    <row r="204" spans="2:51" s="14" customFormat="1" ht="12">
      <c r="B204" s="236"/>
      <c r="C204" s="237"/>
      <c r="D204" s="226" t="s">
        <v>189</v>
      </c>
      <c r="E204" s="238" t="s">
        <v>1</v>
      </c>
      <c r="F204" s="239" t="s">
        <v>315</v>
      </c>
      <c r="G204" s="237"/>
      <c r="H204" s="238" t="s">
        <v>1</v>
      </c>
      <c r="I204" s="240"/>
      <c r="J204" s="237"/>
      <c r="K204" s="237"/>
      <c r="L204" s="241"/>
      <c r="M204" s="242"/>
      <c r="N204" s="243"/>
      <c r="O204" s="243"/>
      <c r="P204" s="243"/>
      <c r="Q204" s="243"/>
      <c r="R204" s="243"/>
      <c r="S204" s="243"/>
      <c r="T204" s="244"/>
      <c r="AT204" s="245" t="s">
        <v>189</v>
      </c>
      <c r="AU204" s="245" t="s">
        <v>91</v>
      </c>
      <c r="AV204" s="14" t="s">
        <v>89</v>
      </c>
      <c r="AW204" s="14" t="s">
        <v>34</v>
      </c>
      <c r="AX204" s="14" t="s">
        <v>81</v>
      </c>
      <c r="AY204" s="245" t="s">
        <v>173</v>
      </c>
    </row>
    <row r="205" spans="2:51" s="14" customFormat="1" ht="12">
      <c r="B205" s="236"/>
      <c r="C205" s="237"/>
      <c r="D205" s="226" t="s">
        <v>189</v>
      </c>
      <c r="E205" s="238" t="s">
        <v>1</v>
      </c>
      <c r="F205" s="239" t="s">
        <v>316</v>
      </c>
      <c r="G205" s="237"/>
      <c r="H205" s="238" t="s">
        <v>1</v>
      </c>
      <c r="I205" s="240"/>
      <c r="J205" s="237"/>
      <c r="K205" s="237"/>
      <c r="L205" s="241"/>
      <c r="M205" s="242"/>
      <c r="N205" s="243"/>
      <c r="O205" s="243"/>
      <c r="P205" s="243"/>
      <c r="Q205" s="243"/>
      <c r="R205" s="243"/>
      <c r="S205" s="243"/>
      <c r="T205" s="244"/>
      <c r="AT205" s="245" t="s">
        <v>189</v>
      </c>
      <c r="AU205" s="245" t="s">
        <v>91</v>
      </c>
      <c r="AV205" s="14" t="s">
        <v>89</v>
      </c>
      <c r="AW205" s="14" t="s">
        <v>34</v>
      </c>
      <c r="AX205" s="14" t="s">
        <v>81</v>
      </c>
      <c r="AY205" s="245" t="s">
        <v>173</v>
      </c>
    </row>
    <row r="206" spans="2:51" s="13" customFormat="1" ht="12">
      <c r="B206" s="224"/>
      <c r="C206" s="225"/>
      <c r="D206" s="226" t="s">
        <v>189</v>
      </c>
      <c r="E206" s="227" t="s">
        <v>1</v>
      </c>
      <c r="F206" s="228" t="s">
        <v>210</v>
      </c>
      <c r="G206" s="225"/>
      <c r="H206" s="229">
        <v>8</v>
      </c>
      <c r="I206" s="230"/>
      <c r="J206" s="225"/>
      <c r="K206" s="225"/>
      <c r="L206" s="231"/>
      <c r="M206" s="232"/>
      <c r="N206" s="233"/>
      <c r="O206" s="233"/>
      <c r="P206" s="233"/>
      <c r="Q206" s="233"/>
      <c r="R206" s="233"/>
      <c r="S206" s="233"/>
      <c r="T206" s="234"/>
      <c r="AT206" s="235" t="s">
        <v>189</v>
      </c>
      <c r="AU206" s="235" t="s">
        <v>91</v>
      </c>
      <c r="AV206" s="13" t="s">
        <v>91</v>
      </c>
      <c r="AW206" s="13" t="s">
        <v>34</v>
      </c>
      <c r="AX206" s="13" t="s">
        <v>89</v>
      </c>
      <c r="AY206" s="235" t="s">
        <v>173</v>
      </c>
    </row>
    <row r="207" spans="2:63" s="12" customFormat="1" ht="22.9" customHeight="1">
      <c r="B207" s="195"/>
      <c r="C207" s="196"/>
      <c r="D207" s="197" t="s">
        <v>80</v>
      </c>
      <c r="E207" s="209" t="s">
        <v>317</v>
      </c>
      <c r="F207" s="209" t="s">
        <v>318</v>
      </c>
      <c r="G207" s="196"/>
      <c r="H207" s="196"/>
      <c r="I207" s="199"/>
      <c r="J207" s="210">
        <f>BK207</f>
        <v>0</v>
      </c>
      <c r="K207" s="196"/>
      <c r="L207" s="201"/>
      <c r="M207" s="202"/>
      <c r="N207" s="203"/>
      <c r="O207" s="203"/>
      <c r="P207" s="204">
        <f>SUM(P208:P209)</f>
        <v>0</v>
      </c>
      <c r="Q207" s="203"/>
      <c r="R207" s="204">
        <f>SUM(R208:R209)</f>
        <v>0</v>
      </c>
      <c r="S207" s="203"/>
      <c r="T207" s="205">
        <f>SUM(T208:T209)</f>
        <v>0</v>
      </c>
      <c r="AR207" s="206" t="s">
        <v>91</v>
      </c>
      <c r="AT207" s="207" t="s">
        <v>80</v>
      </c>
      <c r="AU207" s="207" t="s">
        <v>89</v>
      </c>
      <c r="AY207" s="206" t="s">
        <v>173</v>
      </c>
      <c r="BK207" s="208">
        <f>SUM(BK208:BK209)</f>
        <v>0</v>
      </c>
    </row>
    <row r="208" spans="1:65" s="2" customFormat="1" ht="24.2" customHeight="1">
      <c r="A208" s="35"/>
      <c r="B208" s="36"/>
      <c r="C208" s="211" t="s">
        <v>319</v>
      </c>
      <c r="D208" s="211" t="s">
        <v>175</v>
      </c>
      <c r="E208" s="212" t="s">
        <v>320</v>
      </c>
      <c r="F208" s="213" t="s">
        <v>321</v>
      </c>
      <c r="G208" s="214" t="s">
        <v>178</v>
      </c>
      <c r="H208" s="215">
        <v>2</v>
      </c>
      <c r="I208" s="216"/>
      <c r="J208" s="217">
        <f>ROUND(I208*H208,2)</f>
        <v>0</v>
      </c>
      <c r="K208" s="218"/>
      <c r="L208" s="38"/>
      <c r="M208" s="219" t="s">
        <v>1</v>
      </c>
      <c r="N208" s="220" t="s">
        <v>46</v>
      </c>
      <c r="O208" s="72"/>
      <c r="P208" s="221">
        <f>O208*H208</f>
        <v>0</v>
      </c>
      <c r="Q208" s="221">
        <v>0</v>
      </c>
      <c r="R208" s="221">
        <f>Q208*H208</f>
        <v>0</v>
      </c>
      <c r="S208" s="221">
        <v>0</v>
      </c>
      <c r="T208" s="222">
        <f>S208*H208</f>
        <v>0</v>
      </c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R208" s="223" t="s">
        <v>249</v>
      </c>
      <c r="AT208" s="223" t="s">
        <v>175</v>
      </c>
      <c r="AU208" s="223" t="s">
        <v>91</v>
      </c>
      <c r="AY208" s="17" t="s">
        <v>173</v>
      </c>
      <c r="BE208" s="115">
        <f>IF(N208="základní",J208,0)</f>
        <v>0</v>
      </c>
      <c r="BF208" s="115">
        <f>IF(N208="snížená",J208,0)</f>
        <v>0</v>
      </c>
      <c r="BG208" s="115">
        <f>IF(N208="zákl. přenesená",J208,0)</f>
        <v>0</v>
      </c>
      <c r="BH208" s="115">
        <f>IF(N208="sníž. přenesená",J208,0)</f>
        <v>0</v>
      </c>
      <c r="BI208" s="115">
        <f>IF(N208="nulová",J208,0)</f>
        <v>0</v>
      </c>
      <c r="BJ208" s="17" t="s">
        <v>89</v>
      </c>
      <c r="BK208" s="115">
        <f>ROUND(I208*H208,2)</f>
        <v>0</v>
      </c>
      <c r="BL208" s="17" t="s">
        <v>249</v>
      </c>
      <c r="BM208" s="223" t="s">
        <v>322</v>
      </c>
    </row>
    <row r="209" spans="2:51" s="13" customFormat="1" ht="12">
      <c r="B209" s="224"/>
      <c r="C209" s="225"/>
      <c r="D209" s="226" t="s">
        <v>189</v>
      </c>
      <c r="E209" s="227" t="s">
        <v>1</v>
      </c>
      <c r="F209" s="228" t="s">
        <v>91</v>
      </c>
      <c r="G209" s="225"/>
      <c r="H209" s="229">
        <v>2</v>
      </c>
      <c r="I209" s="230"/>
      <c r="J209" s="225"/>
      <c r="K209" s="225"/>
      <c r="L209" s="231"/>
      <c r="M209" s="232"/>
      <c r="N209" s="233"/>
      <c r="O209" s="233"/>
      <c r="P209" s="233"/>
      <c r="Q209" s="233"/>
      <c r="R209" s="233"/>
      <c r="S209" s="233"/>
      <c r="T209" s="234"/>
      <c r="AT209" s="235" t="s">
        <v>189</v>
      </c>
      <c r="AU209" s="235" t="s">
        <v>91</v>
      </c>
      <c r="AV209" s="13" t="s">
        <v>91</v>
      </c>
      <c r="AW209" s="13" t="s">
        <v>34</v>
      </c>
      <c r="AX209" s="13" t="s">
        <v>89</v>
      </c>
      <c r="AY209" s="235" t="s">
        <v>173</v>
      </c>
    </row>
    <row r="210" spans="2:63" s="12" customFormat="1" ht="22.9" customHeight="1">
      <c r="B210" s="195"/>
      <c r="C210" s="196"/>
      <c r="D210" s="197" t="s">
        <v>80</v>
      </c>
      <c r="E210" s="209" t="s">
        <v>323</v>
      </c>
      <c r="F210" s="209" t="s">
        <v>324</v>
      </c>
      <c r="G210" s="196"/>
      <c r="H210" s="196"/>
      <c r="I210" s="199"/>
      <c r="J210" s="210">
        <f>BK210</f>
        <v>0</v>
      </c>
      <c r="K210" s="196"/>
      <c r="L210" s="201"/>
      <c r="M210" s="202"/>
      <c r="N210" s="203"/>
      <c r="O210" s="203"/>
      <c r="P210" s="204">
        <f>P211</f>
        <v>0</v>
      </c>
      <c r="Q210" s="203"/>
      <c r="R210" s="204">
        <f>R211</f>
        <v>0</v>
      </c>
      <c r="S210" s="203"/>
      <c r="T210" s="205">
        <f>T211</f>
        <v>0</v>
      </c>
      <c r="AR210" s="206" t="s">
        <v>91</v>
      </c>
      <c r="AT210" s="207" t="s">
        <v>80</v>
      </c>
      <c r="AU210" s="207" t="s">
        <v>89</v>
      </c>
      <c r="AY210" s="206" t="s">
        <v>173</v>
      </c>
      <c r="BK210" s="208">
        <f>BK211</f>
        <v>0</v>
      </c>
    </row>
    <row r="211" spans="1:65" s="2" customFormat="1" ht="24.2" customHeight="1">
      <c r="A211" s="35"/>
      <c r="B211" s="36"/>
      <c r="C211" s="211" t="s">
        <v>325</v>
      </c>
      <c r="D211" s="211" t="s">
        <v>175</v>
      </c>
      <c r="E211" s="212" t="s">
        <v>326</v>
      </c>
      <c r="F211" s="213" t="s">
        <v>327</v>
      </c>
      <c r="G211" s="214" t="s">
        <v>226</v>
      </c>
      <c r="H211" s="215">
        <v>2</v>
      </c>
      <c r="I211" s="216"/>
      <c r="J211" s="217">
        <f>ROUND(I211*H211,2)</f>
        <v>0</v>
      </c>
      <c r="K211" s="218"/>
      <c r="L211" s="38"/>
      <c r="M211" s="219" t="s">
        <v>1</v>
      </c>
      <c r="N211" s="220" t="s">
        <v>46</v>
      </c>
      <c r="O211" s="72"/>
      <c r="P211" s="221">
        <f>O211*H211</f>
        <v>0</v>
      </c>
      <c r="Q211" s="221">
        <v>0</v>
      </c>
      <c r="R211" s="221">
        <f>Q211*H211</f>
        <v>0</v>
      </c>
      <c r="S211" s="221">
        <v>0</v>
      </c>
      <c r="T211" s="222">
        <f>S211*H211</f>
        <v>0</v>
      </c>
      <c r="U211" s="35"/>
      <c r="V211" s="35"/>
      <c r="W211" s="35"/>
      <c r="X211" s="35"/>
      <c r="Y211" s="35"/>
      <c r="Z211" s="35"/>
      <c r="AA211" s="35"/>
      <c r="AB211" s="35"/>
      <c r="AC211" s="35"/>
      <c r="AD211" s="35"/>
      <c r="AE211" s="35"/>
      <c r="AR211" s="223" t="s">
        <v>249</v>
      </c>
      <c r="AT211" s="223" t="s">
        <v>175</v>
      </c>
      <c r="AU211" s="223" t="s">
        <v>91</v>
      </c>
      <c r="AY211" s="17" t="s">
        <v>173</v>
      </c>
      <c r="BE211" s="115">
        <f>IF(N211="základní",J211,0)</f>
        <v>0</v>
      </c>
      <c r="BF211" s="115">
        <f>IF(N211="snížená",J211,0)</f>
        <v>0</v>
      </c>
      <c r="BG211" s="115">
        <f>IF(N211="zákl. přenesená",J211,0)</f>
        <v>0</v>
      </c>
      <c r="BH211" s="115">
        <f>IF(N211="sníž. přenesená",J211,0)</f>
        <v>0</v>
      </c>
      <c r="BI211" s="115">
        <f>IF(N211="nulová",J211,0)</f>
        <v>0</v>
      </c>
      <c r="BJ211" s="17" t="s">
        <v>89</v>
      </c>
      <c r="BK211" s="115">
        <f>ROUND(I211*H211,2)</f>
        <v>0</v>
      </c>
      <c r="BL211" s="17" t="s">
        <v>249</v>
      </c>
      <c r="BM211" s="223" t="s">
        <v>328</v>
      </c>
    </row>
    <row r="212" spans="2:63" s="12" customFormat="1" ht="22.9" customHeight="1">
      <c r="B212" s="195"/>
      <c r="C212" s="196"/>
      <c r="D212" s="197" t="s">
        <v>80</v>
      </c>
      <c r="E212" s="209" t="s">
        <v>329</v>
      </c>
      <c r="F212" s="209" t="s">
        <v>330</v>
      </c>
      <c r="G212" s="196"/>
      <c r="H212" s="196"/>
      <c r="I212" s="199"/>
      <c r="J212" s="210">
        <f>BK212</f>
        <v>0</v>
      </c>
      <c r="K212" s="196"/>
      <c r="L212" s="201"/>
      <c r="M212" s="202"/>
      <c r="N212" s="203"/>
      <c r="O212" s="203"/>
      <c r="P212" s="204">
        <f>SUM(P213:P221)</f>
        <v>0</v>
      </c>
      <c r="Q212" s="203"/>
      <c r="R212" s="204">
        <f>SUM(R213:R221)</f>
        <v>0.00884</v>
      </c>
      <c r="S212" s="203"/>
      <c r="T212" s="205">
        <f>SUM(T213:T221)</f>
        <v>0</v>
      </c>
      <c r="AR212" s="206" t="s">
        <v>91</v>
      </c>
      <c r="AT212" s="207" t="s">
        <v>80</v>
      </c>
      <c r="AU212" s="207" t="s">
        <v>89</v>
      </c>
      <c r="AY212" s="206" t="s">
        <v>173</v>
      </c>
      <c r="BK212" s="208">
        <f>SUM(BK213:BK221)</f>
        <v>0</v>
      </c>
    </row>
    <row r="213" spans="1:65" s="2" customFormat="1" ht="14.45" customHeight="1">
      <c r="A213" s="35"/>
      <c r="B213" s="36"/>
      <c r="C213" s="211" t="s">
        <v>331</v>
      </c>
      <c r="D213" s="211" t="s">
        <v>175</v>
      </c>
      <c r="E213" s="212" t="s">
        <v>332</v>
      </c>
      <c r="F213" s="213" t="s">
        <v>333</v>
      </c>
      <c r="G213" s="214" t="s">
        <v>178</v>
      </c>
      <c r="H213" s="215">
        <v>1</v>
      </c>
      <c r="I213" s="216"/>
      <c r="J213" s="217">
        <f>ROUND(I213*H213,2)</f>
        <v>0</v>
      </c>
      <c r="K213" s="218"/>
      <c r="L213" s="38"/>
      <c r="M213" s="219" t="s">
        <v>1</v>
      </c>
      <c r="N213" s="220" t="s">
        <v>46</v>
      </c>
      <c r="O213" s="72"/>
      <c r="P213" s="221">
        <f>O213*H213</f>
        <v>0</v>
      </c>
      <c r="Q213" s="221">
        <v>0</v>
      </c>
      <c r="R213" s="221">
        <f>Q213*H213</f>
        <v>0</v>
      </c>
      <c r="S213" s="221">
        <v>0</v>
      </c>
      <c r="T213" s="222">
        <f>S213*H213</f>
        <v>0</v>
      </c>
      <c r="U213" s="35"/>
      <c r="V213" s="35"/>
      <c r="W213" s="35"/>
      <c r="X213" s="35"/>
      <c r="Y213" s="35"/>
      <c r="Z213" s="35"/>
      <c r="AA213" s="35"/>
      <c r="AB213" s="35"/>
      <c r="AC213" s="35"/>
      <c r="AD213" s="35"/>
      <c r="AE213" s="35"/>
      <c r="AR213" s="223" t="s">
        <v>249</v>
      </c>
      <c r="AT213" s="223" t="s">
        <v>175</v>
      </c>
      <c r="AU213" s="223" t="s">
        <v>91</v>
      </c>
      <c r="AY213" s="17" t="s">
        <v>173</v>
      </c>
      <c r="BE213" s="115">
        <f>IF(N213="základní",J213,0)</f>
        <v>0</v>
      </c>
      <c r="BF213" s="115">
        <f>IF(N213="snížená",J213,0)</f>
        <v>0</v>
      </c>
      <c r="BG213" s="115">
        <f>IF(N213="zákl. přenesená",J213,0)</f>
        <v>0</v>
      </c>
      <c r="BH213" s="115">
        <f>IF(N213="sníž. přenesená",J213,0)</f>
        <v>0</v>
      </c>
      <c r="BI213" s="115">
        <f>IF(N213="nulová",J213,0)</f>
        <v>0</v>
      </c>
      <c r="BJ213" s="17" t="s">
        <v>89</v>
      </c>
      <c r="BK213" s="115">
        <f>ROUND(I213*H213,2)</f>
        <v>0</v>
      </c>
      <c r="BL213" s="17" t="s">
        <v>249</v>
      </c>
      <c r="BM213" s="223" t="s">
        <v>334</v>
      </c>
    </row>
    <row r="214" spans="2:51" s="14" customFormat="1" ht="12">
      <c r="B214" s="236"/>
      <c r="C214" s="237"/>
      <c r="D214" s="226" t="s">
        <v>189</v>
      </c>
      <c r="E214" s="238" t="s">
        <v>1</v>
      </c>
      <c r="F214" s="239" t="s">
        <v>335</v>
      </c>
      <c r="G214" s="237"/>
      <c r="H214" s="238" t="s">
        <v>1</v>
      </c>
      <c r="I214" s="240"/>
      <c r="J214" s="237"/>
      <c r="K214" s="237"/>
      <c r="L214" s="241"/>
      <c r="M214" s="242"/>
      <c r="N214" s="243"/>
      <c r="O214" s="243"/>
      <c r="P214" s="243"/>
      <c r="Q214" s="243"/>
      <c r="R214" s="243"/>
      <c r="S214" s="243"/>
      <c r="T214" s="244"/>
      <c r="AT214" s="245" t="s">
        <v>189</v>
      </c>
      <c r="AU214" s="245" t="s">
        <v>91</v>
      </c>
      <c r="AV214" s="14" t="s">
        <v>89</v>
      </c>
      <c r="AW214" s="14" t="s">
        <v>34</v>
      </c>
      <c r="AX214" s="14" t="s">
        <v>81</v>
      </c>
      <c r="AY214" s="245" t="s">
        <v>173</v>
      </c>
    </row>
    <row r="215" spans="2:51" s="14" customFormat="1" ht="22.5">
      <c r="B215" s="236"/>
      <c r="C215" s="237"/>
      <c r="D215" s="226" t="s">
        <v>189</v>
      </c>
      <c r="E215" s="238" t="s">
        <v>1</v>
      </c>
      <c r="F215" s="239" t="s">
        <v>336</v>
      </c>
      <c r="G215" s="237"/>
      <c r="H215" s="238" t="s">
        <v>1</v>
      </c>
      <c r="I215" s="240"/>
      <c r="J215" s="237"/>
      <c r="K215" s="237"/>
      <c r="L215" s="241"/>
      <c r="M215" s="242"/>
      <c r="N215" s="243"/>
      <c r="O215" s="243"/>
      <c r="P215" s="243"/>
      <c r="Q215" s="243"/>
      <c r="R215" s="243"/>
      <c r="S215" s="243"/>
      <c r="T215" s="244"/>
      <c r="AT215" s="245" t="s">
        <v>189</v>
      </c>
      <c r="AU215" s="245" t="s">
        <v>91</v>
      </c>
      <c r="AV215" s="14" t="s">
        <v>89</v>
      </c>
      <c r="AW215" s="14" t="s">
        <v>34</v>
      </c>
      <c r="AX215" s="14" t="s">
        <v>81</v>
      </c>
      <c r="AY215" s="245" t="s">
        <v>173</v>
      </c>
    </row>
    <row r="216" spans="2:51" s="14" customFormat="1" ht="12">
      <c r="B216" s="236"/>
      <c r="C216" s="237"/>
      <c r="D216" s="226" t="s">
        <v>189</v>
      </c>
      <c r="E216" s="238" t="s">
        <v>1</v>
      </c>
      <c r="F216" s="239" t="s">
        <v>337</v>
      </c>
      <c r="G216" s="237"/>
      <c r="H216" s="238" t="s">
        <v>1</v>
      </c>
      <c r="I216" s="240"/>
      <c r="J216" s="237"/>
      <c r="K216" s="237"/>
      <c r="L216" s="241"/>
      <c r="M216" s="242"/>
      <c r="N216" s="243"/>
      <c r="O216" s="243"/>
      <c r="P216" s="243"/>
      <c r="Q216" s="243"/>
      <c r="R216" s="243"/>
      <c r="S216" s="243"/>
      <c r="T216" s="244"/>
      <c r="AT216" s="245" t="s">
        <v>189</v>
      </c>
      <c r="AU216" s="245" t="s">
        <v>91</v>
      </c>
      <c r="AV216" s="14" t="s">
        <v>89</v>
      </c>
      <c r="AW216" s="14" t="s">
        <v>34</v>
      </c>
      <c r="AX216" s="14" t="s">
        <v>81</v>
      </c>
      <c r="AY216" s="245" t="s">
        <v>173</v>
      </c>
    </row>
    <row r="217" spans="2:51" s="14" customFormat="1" ht="12">
      <c r="B217" s="236"/>
      <c r="C217" s="237"/>
      <c r="D217" s="226" t="s">
        <v>189</v>
      </c>
      <c r="E217" s="238" t="s">
        <v>1</v>
      </c>
      <c r="F217" s="239" t="s">
        <v>338</v>
      </c>
      <c r="G217" s="237"/>
      <c r="H217" s="238" t="s">
        <v>1</v>
      </c>
      <c r="I217" s="240"/>
      <c r="J217" s="237"/>
      <c r="K217" s="237"/>
      <c r="L217" s="241"/>
      <c r="M217" s="242"/>
      <c r="N217" s="243"/>
      <c r="O217" s="243"/>
      <c r="P217" s="243"/>
      <c r="Q217" s="243"/>
      <c r="R217" s="243"/>
      <c r="S217" s="243"/>
      <c r="T217" s="244"/>
      <c r="AT217" s="245" t="s">
        <v>189</v>
      </c>
      <c r="AU217" s="245" t="s">
        <v>91</v>
      </c>
      <c r="AV217" s="14" t="s">
        <v>89</v>
      </c>
      <c r="AW217" s="14" t="s">
        <v>34</v>
      </c>
      <c r="AX217" s="14" t="s">
        <v>81</v>
      </c>
      <c r="AY217" s="245" t="s">
        <v>173</v>
      </c>
    </row>
    <row r="218" spans="2:51" s="13" customFormat="1" ht="12">
      <c r="B218" s="224"/>
      <c r="C218" s="225"/>
      <c r="D218" s="226" t="s">
        <v>189</v>
      </c>
      <c r="E218" s="227" t="s">
        <v>1</v>
      </c>
      <c r="F218" s="228" t="s">
        <v>89</v>
      </c>
      <c r="G218" s="225"/>
      <c r="H218" s="229">
        <v>1</v>
      </c>
      <c r="I218" s="230"/>
      <c r="J218" s="225"/>
      <c r="K218" s="225"/>
      <c r="L218" s="231"/>
      <c r="M218" s="232"/>
      <c r="N218" s="233"/>
      <c r="O218" s="233"/>
      <c r="P218" s="233"/>
      <c r="Q218" s="233"/>
      <c r="R218" s="233"/>
      <c r="S218" s="233"/>
      <c r="T218" s="234"/>
      <c r="AT218" s="235" t="s">
        <v>189</v>
      </c>
      <c r="AU218" s="235" t="s">
        <v>91</v>
      </c>
      <c r="AV218" s="13" t="s">
        <v>91</v>
      </c>
      <c r="AW218" s="13" t="s">
        <v>34</v>
      </c>
      <c r="AX218" s="13" t="s">
        <v>89</v>
      </c>
      <c r="AY218" s="235" t="s">
        <v>173</v>
      </c>
    </row>
    <row r="219" spans="1:65" s="2" customFormat="1" ht="14.45" customHeight="1">
      <c r="A219" s="35"/>
      <c r="B219" s="36"/>
      <c r="C219" s="211" t="s">
        <v>339</v>
      </c>
      <c r="D219" s="211" t="s">
        <v>175</v>
      </c>
      <c r="E219" s="212" t="s">
        <v>340</v>
      </c>
      <c r="F219" s="213" t="s">
        <v>341</v>
      </c>
      <c r="G219" s="214" t="s">
        <v>226</v>
      </c>
      <c r="H219" s="215">
        <v>4</v>
      </c>
      <c r="I219" s="216"/>
      <c r="J219" s="217">
        <f>ROUND(I219*H219,2)</f>
        <v>0</v>
      </c>
      <c r="K219" s="218"/>
      <c r="L219" s="38"/>
      <c r="M219" s="219" t="s">
        <v>1</v>
      </c>
      <c r="N219" s="220" t="s">
        <v>46</v>
      </c>
      <c r="O219" s="72"/>
      <c r="P219" s="221">
        <f>O219*H219</f>
        <v>0</v>
      </c>
      <c r="Q219" s="221">
        <v>0</v>
      </c>
      <c r="R219" s="221">
        <f>Q219*H219</f>
        <v>0</v>
      </c>
      <c r="S219" s="221">
        <v>0</v>
      </c>
      <c r="T219" s="222">
        <f>S219*H219</f>
        <v>0</v>
      </c>
      <c r="U219" s="35"/>
      <c r="V219" s="35"/>
      <c r="W219" s="35"/>
      <c r="X219" s="35"/>
      <c r="Y219" s="35"/>
      <c r="Z219" s="35"/>
      <c r="AA219" s="35"/>
      <c r="AB219" s="35"/>
      <c r="AC219" s="35"/>
      <c r="AD219" s="35"/>
      <c r="AE219" s="35"/>
      <c r="AR219" s="223" t="s">
        <v>249</v>
      </c>
      <c r="AT219" s="223" t="s">
        <v>175</v>
      </c>
      <c r="AU219" s="223" t="s">
        <v>91</v>
      </c>
      <c r="AY219" s="17" t="s">
        <v>173</v>
      </c>
      <c r="BE219" s="115">
        <f>IF(N219="základní",J219,0)</f>
        <v>0</v>
      </c>
      <c r="BF219" s="115">
        <f>IF(N219="snížená",J219,0)</f>
        <v>0</v>
      </c>
      <c r="BG219" s="115">
        <f>IF(N219="zákl. přenesená",J219,0)</f>
        <v>0</v>
      </c>
      <c r="BH219" s="115">
        <f>IF(N219="sníž. přenesená",J219,0)</f>
        <v>0</v>
      </c>
      <c r="BI219" s="115">
        <f>IF(N219="nulová",J219,0)</f>
        <v>0</v>
      </c>
      <c r="BJ219" s="17" t="s">
        <v>89</v>
      </c>
      <c r="BK219" s="115">
        <f>ROUND(I219*H219,2)</f>
        <v>0</v>
      </c>
      <c r="BL219" s="17" t="s">
        <v>249</v>
      </c>
      <c r="BM219" s="223" t="s">
        <v>342</v>
      </c>
    </row>
    <row r="220" spans="1:65" s="2" customFormat="1" ht="24.2" customHeight="1">
      <c r="A220" s="35"/>
      <c r="B220" s="36"/>
      <c r="C220" s="257" t="s">
        <v>343</v>
      </c>
      <c r="D220" s="257" t="s">
        <v>344</v>
      </c>
      <c r="E220" s="258" t="s">
        <v>345</v>
      </c>
      <c r="F220" s="259" t="s">
        <v>346</v>
      </c>
      <c r="G220" s="260" t="s">
        <v>226</v>
      </c>
      <c r="H220" s="261">
        <v>4</v>
      </c>
      <c r="I220" s="262"/>
      <c r="J220" s="263">
        <f>ROUND(I220*H220,2)</f>
        <v>0</v>
      </c>
      <c r="K220" s="264"/>
      <c r="L220" s="265"/>
      <c r="M220" s="266" t="s">
        <v>1</v>
      </c>
      <c r="N220" s="267" t="s">
        <v>46</v>
      </c>
      <c r="O220" s="72"/>
      <c r="P220" s="221">
        <f>O220*H220</f>
        <v>0</v>
      </c>
      <c r="Q220" s="221">
        <v>0.00221</v>
      </c>
      <c r="R220" s="221">
        <f>Q220*H220</f>
        <v>0.00884</v>
      </c>
      <c r="S220" s="221">
        <v>0</v>
      </c>
      <c r="T220" s="222">
        <f>S220*H220</f>
        <v>0</v>
      </c>
      <c r="U220" s="35"/>
      <c r="V220" s="35"/>
      <c r="W220" s="35"/>
      <c r="X220" s="35"/>
      <c r="Y220" s="35"/>
      <c r="Z220" s="35"/>
      <c r="AA220" s="35"/>
      <c r="AB220" s="35"/>
      <c r="AC220" s="35"/>
      <c r="AD220" s="35"/>
      <c r="AE220" s="35"/>
      <c r="AR220" s="223" t="s">
        <v>210</v>
      </c>
      <c r="AT220" s="223" t="s">
        <v>344</v>
      </c>
      <c r="AU220" s="223" t="s">
        <v>91</v>
      </c>
      <c r="AY220" s="17" t="s">
        <v>173</v>
      </c>
      <c r="BE220" s="115">
        <f>IF(N220="základní",J220,0)</f>
        <v>0</v>
      </c>
      <c r="BF220" s="115">
        <f>IF(N220="snížená",J220,0)</f>
        <v>0</v>
      </c>
      <c r="BG220" s="115">
        <f>IF(N220="zákl. přenesená",J220,0)</f>
        <v>0</v>
      </c>
      <c r="BH220" s="115">
        <f>IF(N220="sníž. přenesená",J220,0)</f>
        <v>0</v>
      </c>
      <c r="BI220" s="115">
        <f>IF(N220="nulová",J220,0)</f>
        <v>0</v>
      </c>
      <c r="BJ220" s="17" t="s">
        <v>89</v>
      </c>
      <c r="BK220" s="115">
        <f>ROUND(I220*H220,2)</f>
        <v>0</v>
      </c>
      <c r="BL220" s="17" t="s">
        <v>179</v>
      </c>
      <c r="BM220" s="223" t="s">
        <v>347</v>
      </c>
    </row>
    <row r="221" spans="1:65" s="2" customFormat="1" ht="14.45" customHeight="1">
      <c r="A221" s="35"/>
      <c r="B221" s="36"/>
      <c r="C221" s="257" t="s">
        <v>348</v>
      </c>
      <c r="D221" s="257" t="s">
        <v>344</v>
      </c>
      <c r="E221" s="258" t="s">
        <v>349</v>
      </c>
      <c r="F221" s="259" t="s">
        <v>350</v>
      </c>
      <c r="G221" s="260" t="s">
        <v>226</v>
      </c>
      <c r="H221" s="261">
        <v>8</v>
      </c>
      <c r="I221" s="262"/>
      <c r="J221" s="263">
        <f>ROUND(I221*H221,2)</f>
        <v>0</v>
      </c>
      <c r="K221" s="264"/>
      <c r="L221" s="265"/>
      <c r="M221" s="266" t="s">
        <v>1</v>
      </c>
      <c r="N221" s="267" t="s">
        <v>46</v>
      </c>
      <c r="O221" s="72"/>
      <c r="P221" s="221">
        <f>O221*H221</f>
        <v>0</v>
      </c>
      <c r="Q221" s="221">
        <v>0</v>
      </c>
      <c r="R221" s="221">
        <f>Q221*H221</f>
        <v>0</v>
      </c>
      <c r="S221" s="221">
        <v>0</v>
      </c>
      <c r="T221" s="222">
        <f>S221*H221</f>
        <v>0</v>
      </c>
      <c r="U221" s="35"/>
      <c r="V221" s="35"/>
      <c r="W221" s="35"/>
      <c r="X221" s="35"/>
      <c r="Y221" s="35"/>
      <c r="Z221" s="35"/>
      <c r="AA221" s="35"/>
      <c r="AB221" s="35"/>
      <c r="AC221" s="35"/>
      <c r="AD221" s="35"/>
      <c r="AE221" s="35"/>
      <c r="AR221" s="223" t="s">
        <v>210</v>
      </c>
      <c r="AT221" s="223" t="s">
        <v>344</v>
      </c>
      <c r="AU221" s="223" t="s">
        <v>91</v>
      </c>
      <c r="AY221" s="17" t="s">
        <v>173</v>
      </c>
      <c r="BE221" s="115">
        <f>IF(N221="základní",J221,0)</f>
        <v>0</v>
      </c>
      <c r="BF221" s="115">
        <f>IF(N221="snížená",J221,0)</f>
        <v>0</v>
      </c>
      <c r="BG221" s="115">
        <f>IF(N221="zákl. přenesená",J221,0)</f>
        <v>0</v>
      </c>
      <c r="BH221" s="115">
        <f>IF(N221="sníž. přenesená",J221,0)</f>
        <v>0</v>
      </c>
      <c r="BI221" s="115">
        <f>IF(N221="nulová",J221,0)</f>
        <v>0</v>
      </c>
      <c r="BJ221" s="17" t="s">
        <v>89</v>
      </c>
      <c r="BK221" s="115">
        <f>ROUND(I221*H221,2)</f>
        <v>0</v>
      </c>
      <c r="BL221" s="17" t="s">
        <v>179</v>
      </c>
      <c r="BM221" s="223" t="s">
        <v>351</v>
      </c>
    </row>
    <row r="222" spans="2:63" s="12" customFormat="1" ht="22.9" customHeight="1">
      <c r="B222" s="195"/>
      <c r="C222" s="196"/>
      <c r="D222" s="197" t="s">
        <v>80</v>
      </c>
      <c r="E222" s="209" t="s">
        <v>352</v>
      </c>
      <c r="F222" s="209" t="s">
        <v>353</v>
      </c>
      <c r="G222" s="196"/>
      <c r="H222" s="196"/>
      <c r="I222" s="199"/>
      <c r="J222" s="210">
        <f>BK222</f>
        <v>0</v>
      </c>
      <c r="K222" s="196"/>
      <c r="L222" s="201"/>
      <c r="M222" s="202"/>
      <c r="N222" s="203"/>
      <c r="O222" s="203"/>
      <c r="P222" s="204">
        <f>SUM(P223:P242)</f>
        <v>0</v>
      </c>
      <c r="Q222" s="203"/>
      <c r="R222" s="204">
        <f>SUM(R223:R242)</f>
        <v>12.28432</v>
      </c>
      <c r="S222" s="203"/>
      <c r="T222" s="205">
        <f>SUM(T223:T242)</f>
        <v>0</v>
      </c>
      <c r="AR222" s="206" t="s">
        <v>91</v>
      </c>
      <c r="AT222" s="207" t="s">
        <v>80</v>
      </c>
      <c r="AU222" s="207" t="s">
        <v>89</v>
      </c>
      <c r="AY222" s="206" t="s">
        <v>173</v>
      </c>
      <c r="BK222" s="208">
        <f>SUM(BK223:BK242)</f>
        <v>0</v>
      </c>
    </row>
    <row r="223" spans="1:65" s="2" customFormat="1" ht="24.2" customHeight="1">
      <c r="A223" s="35"/>
      <c r="B223" s="36"/>
      <c r="C223" s="211" t="s">
        <v>354</v>
      </c>
      <c r="D223" s="211" t="s">
        <v>175</v>
      </c>
      <c r="E223" s="212" t="s">
        <v>355</v>
      </c>
      <c r="F223" s="213" t="s">
        <v>356</v>
      </c>
      <c r="G223" s="214" t="s">
        <v>112</v>
      </c>
      <c r="H223" s="215">
        <v>128</v>
      </c>
      <c r="I223" s="216"/>
      <c r="J223" s="217">
        <f>ROUND(I223*H223,2)</f>
        <v>0</v>
      </c>
      <c r="K223" s="218"/>
      <c r="L223" s="38"/>
      <c r="M223" s="219" t="s">
        <v>1</v>
      </c>
      <c r="N223" s="220" t="s">
        <v>46</v>
      </c>
      <c r="O223" s="72"/>
      <c r="P223" s="221">
        <f>O223*H223</f>
        <v>0</v>
      </c>
      <c r="Q223" s="221">
        <v>0.05696</v>
      </c>
      <c r="R223" s="221">
        <f>Q223*H223</f>
        <v>7.29088</v>
      </c>
      <c r="S223" s="221">
        <v>0</v>
      </c>
      <c r="T223" s="222">
        <f>S223*H223</f>
        <v>0</v>
      </c>
      <c r="U223" s="35"/>
      <c r="V223" s="35"/>
      <c r="W223" s="35"/>
      <c r="X223" s="35"/>
      <c r="Y223" s="35"/>
      <c r="Z223" s="35"/>
      <c r="AA223" s="35"/>
      <c r="AB223" s="35"/>
      <c r="AC223" s="35"/>
      <c r="AD223" s="35"/>
      <c r="AE223" s="35"/>
      <c r="AR223" s="223" t="s">
        <v>249</v>
      </c>
      <c r="AT223" s="223" t="s">
        <v>175</v>
      </c>
      <c r="AU223" s="223" t="s">
        <v>91</v>
      </c>
      <c r="AY223" s="17" t="s">
        <v>173</v>
      </c>
      <c r="BE223" s="115">
        <f>IF(N223="základní",J223,0)</f>
        <v>0</v>
      </c>
      <c r="BF223" s="115">
        <f>IF(N223="snížená",J223,0)</f>
        <v>0</v>
      </c>
      <c r="BG223" s="115">
        <f>IF(N223="zákl. přenesená",J223,0)</f>
        <v>0</v>
      </c>
      <c r="BH223" s="115">
        <f>IF(N223="sníž. přenesená",J223,0)</f>
        <v>0</v>
      </c>
      <c r="BI223" s="115">
        <f>IF(N223="nulová",J223,0)</f>
        <v>0</v>
      </c>
      <c r="BJ223" s="17" t="s">
        <v>89</v>
      </c>
      <c r="BK223" s="115">
        <f>ROUND(I223*H223,2)</f>
        <v>0</v>
      </c>
      <c r="BL223" s="17" t="s">
        <v>249</v>
      </c>
      <c r="BM223" s="223" t="s">
        <v>357</v>
      </c>
    </row>
    <row r="224" spans="2:51" s="13" customFormat="1" ht="12">
      <c r="B224" s="224"/>
      <c r="C224" s="225"/>
      <c r="D224" s="226" t="s">
        <v>189</v>
      </c>
      <c r="E224" s="227" t="s">
        <v>114</v>
      </c>
      <c r="F224" s="228" t="s">
        <v>358</v>
      </c>
      <c r="G224" s="225"/>
      <c r="H224" s="229">
        <v>128</v>
      </c>
      <c r="I224" s="230"/>
      <c r="J224" s="225"/>
      <c r="K224" s="225"/>
      <c r="L224" s="231"/>
      <c r="M224" s="232"/>
      <c r="N224" s="233"/>
      <c r="O224" s="233"/>
      <c r="P224" s="233"/>
      <c r="Q224" s="233"/>
      <c r="R224" s="233"/>
      <c r="S224" s="233"/>
      <c r="T224" s="234"/>
      <c r="AT224" s="235" t="s">
        <v>189</v>
      </c>
      <c r="AU224" s="235" t="s">
        <v>91</v>
      </c>
      <c r="AV224" s="13" t="s">
        <v>91</v>
      </c>
      <c r="AW224" s="13" t="s">
        <v>34</v>
      </c>
      <c r="AX224" s="13" t="s">
        <v>89</v>
      </c>
      <c r="AY224" s="235" t="s">
        <v>173</v>
      </c>
    </row>
    <row r="225" spans="1:65" s="2" customFormat="1" ht="14.45" customHeight="1">
      <c r="A225" s="35"/>
      <c r="B225" s="36"/>
      <c r="C225" s="211" t="s">
        <v>359</v>
      </c>
      <c r="D225" s="211" t="s">
        <v>175</v>
      </c>
      <c r="E225" s="212" t="s">
        <v>360</v>
      </c>
      <c r="F225" s="213" t="s">
        <v>361</v>
      </c>
      <c r="G225" s="214" t="s">
        <v>252</v>
      </c>
      <c r="H225" s="215">
        <v>24</v>
      </c>
      <c r="I225" s="216"/>
      <c r="J225" s="217">
        <f>ROUND(I225*H225,2)</f>
        <v>0</v>
      </c>
      <c r="K225" s="218"/>
      <c r="L225" s="38"/>
      <c r="M225" s="219" t="s">
        <v>1</v>
      </c>
      <c r="N225" s="220" t="s">
        <v>46</v>
      </c>
      <c r="O225" s="72"/>
      <c r="P225" s="221">
        <f>O225*H225</f>
        <v>0</v>
      </c>
      <c r="Q225" s="221">
        <v>0.00091</v>
      </c>
      <c r="R225" s="221">
        <f>Q225*H225</f>
        <v>0.02184</v>
      </c>
      <c r="S225" s="221">
        <v>0</v>
      </c>
      <c r="T225" s="222">
        <f>S225*H225</f>
        <v>0</v>
      </c>
      <c r="U225" s="35"/>
      <c r="V225" s="35"/>
      <c r="W225" s="35"/>
      <c r="X225" s="35"/>
      <c r="Y225" s="35"/>
      <c r="Z225" s="35"/>
      <c r="AA225" s="35"/>
      <c r="AB225" s="35"/>
      <c r="AC225" s="35"/>
      <c r="AD225" s="35"/>
      <c r="AE225" s="35"/>
      <c r="AR225" s="223" t="s">
        <v>249</v>
      </c>
      <c r="AT225" s="223" t="s">
        <v>175</v>
      </c>
      <c r="AU225" s="223" t="s">
        <v>91</v>
      </c>
      <c r="AY225" s="17" t="s">
        <v>173</v>
      </c>
      <c r="BE225" s="115">
        <f>IF(N225="základní",J225,0)</f>
        <v>0</v>
      </c>
      <c r="BF225" s="115">
        <f>IF(N225="snížená",J225,0)</f>
        <v>0</v>
      </c>
      <c r="BG225" s="115">
        <f>IF(N225="zákl. přenesená",J225,0)</f>
        <v>0</v>
      </c>
      <c r="BH225" s="115">
        <f>IF(N225="sníž. přenesená",J225,0)</f>
        <v>0</v>
      </c>
      <c r="BI225" s="115">
        <f>IF(N225="nulová",J225,0)</f>
        <v>0</v>
      </c>
      <c r="BJ225" s="17" t="s">
        <v>89</v>
      </c>
      <c r="BK225" s="115">
        <f>ROUND(I225*H225,2)</f>
        <v>0</v>
      </c>
      <c r="BL225" s="17" t="s">
        <v>249</v>
      </c>
      <c r="BM225" s="223" t="s">
        <v>362</v>
      </c>
    </row>
    <row r="226" spans="2:51" s="13" customFormat="1" ht="12">
      <c r="B226" s="224"/>
      <c r="C226" s="225"/>
      <c r="D226" s="226" t="s">
        <v>189</v>
      </c>
      <c r="E226" s="227" t="s">
        <v>1</v>
      </c>
      <c r="F226" s="228" t="s">
        <v>363</v>
      </c>
      <c r="G226" s="225"/>
      <c r="H226" s="229">
        <v>24</v>
      </c>
      <c r="I226" s="230"/>
      <c r="J226" s="225"/>
      <c r="K226" s="225"/>
      <c r="L226" s="231"/>
      <c r="M226" s="232"/>
      <c r="N226" s="233"/>
      <c r="O226" s="233"/>
      <c r="P226" s="233"/>
      <c r="Q226" s="233"/>
      <c r="R226" s="233"/>
      <c r="S226" s="233"/>
      <c r="T226" s="234"/>
      <c r="AT226" s="235" t="s">
        <v>189</v>
      </c>
      <c r="AU226" s="235" t="s">
        <v>91</v>
      </c>
      <c r="AV226" s="13" t="s">
        <v>91</v>
      </c>
      <c r="AW226" s="13" t="s">
        <v>34</v>
      </c>
      <c r="AX226" s="13" t="s">
        <v>89</v>
      </c>
      <c r="AY226" s="235" t="s">
        <v>173</v>
      </c>
    </row>
    <row r="227" spans="1:65" s="2" customFormat="1" ht="14.45" customHeight="1">
      <c r="A227" s="35"/>
      <c r="B227" s="36"/>
      <c r="C227" s="211" t="s">
        <v>364</v>
      </c>
      <c r="D227" s="211" t="s">
        <v>175</v>
      </c>
      <c r="E227" s="212" t="s">
        <v>365</v>
      </c>
      <c r="F227" s="213" t="s">
        <v>366</v>
      </c>
      <c r="G227" s="214" t="s">
        <v>252</v>
      </c>
      <c r="H227" s="215">
        <v>24</v>
      </c>
      <c r="I227" s="216"/>
      <c r="J227" s="217">
        <f>ROUND(I227*H227,2)</f>
        <v>0</v>
      </c>
      <c r="K227" s="218"/>
      <c r="L227" s="38"/>
      <c r="M227" s="219" t="s">
        <v>1</v>
      </c>
      <c r="N227" s="220" t="s">
        <v>46</v>
      </c>
      <c r="O227" s="72"/>
      <c r="P227" s="221">
        <f>O227*H227</f>
        <v>0</v>
      </c>
      <c r="Q227" s="221">
        <v>0.00015</v>
      </c>
      <c r="R227" s="221">
        <f>Q227*H227</f>
        <v>0.0036</v>
      </c>
      <c r="S227" s="221">
        <v>0</v>
      </c>
      <c r="T227" s="222">
        <f>S227*H227</f>
        <v>0</v>
      </c>
      <c r="U227" s="35"/>
      <c r="V227" s="35"/>
      <c r="W227" s="35"/>
      <c r="X227" s="35"/>
      <c r="Y227" s="35"/>
      <c r="Z227" s="35"/>
      <c r="AA227" s="35"/>
      <c r="AB227" s="35"/>
      <c r="AC227" s="35"/>
      <c r="AD227" s="35"/>
      <c r="AE227" s="35"/>
      <c r="AR227" s="223" t="s">
        <v>249</v>
      </c>
      <c r="AT227" s="223" t="s">
        <v>175</v>
      </c>
      <c r="AU227" s="223" t="s">
        <v>91</v>
      </c>
      <c r="AY227" s="17" t="s">
        <v>173</v>
      </c>
      <c r="BE227" s="115">
        <f>IF(N227="základní",J227,0)</f>
        <v>0</v>
      </c>
      <c r="BF227" s="115">
        <f>IF(N227="snížená",J227,0)</f>
        <v>0</v>
      </c>
      <c r="BG227" s="115">
        <f>IF(N227="zákl. přenesená",J227,0)</f>
        <v>0</v>
      </c>
      <c r="BH227" s="115">
        <f>IF(N227="sníž. přenesená",J227,0)</f>
        <v>0</v>
      </c>
      <c r="BI227" s="115">
        <f>IF(N227="nulová",J227,0)</f>
        <v>0</v>
      </c>
      <c r="BJ227" s="17" t="s">
        <v>89</v>
      </c>
      <c r="BK227" s="115">
        <f>ROUND(I227*H227,2)</f>
        <v>0</v>
      </c>
      <c r="BL227" s="17" t="s">
        <v>249</v>
      </c>
      <c r="BM227" s="223" t="s">
        <v>367</v>
      </c>
    </row>
    <row r="228" spans="1:65" s="2" customFormat="1" ht="14.45" customHeight="1">
      <c r="A228" s="35"/>
      <c r="B228" s="36"/>
      <c r="C228" s="211" t="s">
        <v>368</v>
      </c>
      <c r="D228" s="211" t="s">
        <v>175</v>
      </c>
      <c r="E228" s="212" t="s">
        <v>369</v>
      </c>
      <c r="F228" s="213" t="s">
        <v>370</v>
      </c>
      <c r="G228" s="214" t="s">
        <v>112</v>
      </c>
      <c r="H228" s="215">
        <v>266</v>
      </c>
      <c r="I228" s="216"/>
      <c r="J228" s="217">
        <f>ROUND(I228*H228,2)</f>
        <v>0</v>
      </c>
      <c r="K228" s="218"/>
      <c r="L228" s="38"/>
      <c r="M228" s="219" t="s">
        <v>1</v>
      </c>
      <c r="N228" s="220" t="s">
        <v>46</v>
      </c>
      <c r="O228" s="72"/>
      <c r="P228" s="221">
        <f>O228*H228</f>
        <v>0</v>
      </c>
      <c r="Q228" s="221">
        <v>0.01802</v>
      </c>
      <c r="R228" s="221">
        <f>Q228*H228</f>
        <v>4.7933200000000005</v>
      </c>
      <c r="S228" s="221">
        <v>0</v>
      </c>
      <c r="T228" s="222">
        <f>S228*H228</f>
        <v>0</v>
      </c>
      <c r="U228" s="35"/>
      <c r="V228" s="35"/>
      <c r="W228" s="35"/>
      <c r="X228" s="35"/>
      <c r="Y228" s="35"/>
      <c r="Z228" s="35"/>
      <c r="AA228" s="35"/>
      <c r="AB228" s="35"/>
      <c r="AC228" s="35"/>
      <c r="AD228" s="35"/>
      <c r="AE228" s="35"/>
      <c r="AR228" s="223" t="s">
        <v>249</v>
      </c>
      <c r="AT228" s="223" t="s">
        <v>175</v>
      </c>
      <c r="AU228" s="223" t="s">
        <v>91</v>
      </c>
      <c r="AY228" s="17" t="s">
        <v>173</v>
      </c>
      <c r="BE228" s="115">
        <f>IF(N228="základní",J228,0)</f>
        <v>0</v>
      </c>
      <c r="BF228" s="115">
        <f>IF(N228="snížená",J228,0)</f>
        <v>0</v>
      </c>
      <c r="BG228" s="115">
        <f>IF(N228="zákl. přenesená",J228,0)</f>
        <v>0</v>
      </c>
      <c r="BH228" s="115">
        <f>IF(N228="sníž. přenesená",J228,0)</f>
        <v>0</v>
      </c>
      <c r="BI228" s="115">
        <f>IF(N228="nulová",J228,0)</f>
        <v>0</v>
      </c>
      <c r="BJ228" s="17" t="s">
        <v>89</v>
      </c>
      <c r="BK228" s="115">
        <f>ROUND(I228*H228,2)</f>
        <v>0</v>
      </c>
      <c r="BL228" s="17" t="s">
        <v>249</v>
      </c>
      <c r="BM228" s="223" t="s">
        <v>371</v>
      </c>
    </row>
    <row r="229" spans="2:51" s="14" customFormat="1" ht="12">
      <c r="B229" s="236"/>
      <c r="C229" s="237"/>
      <c r="D229" s="226" t="s">
        <v>189</v>
      </c>
      <c r="E229" s="238" t="s">
        <v>1</v>
      </c>
      <c r="F229" s="239" t="s">
        <v>372</v>
      </c>
      <c r="G229" s="237"/>
      <c r="H229" s="238" t="s">
        <v>1</v>
      </c>
      <c r="I229" s="240"/>
      <c r="J229" s="237"/>
      <c r="K229" s="237"/>
      <c r="L229" s="241"/>
      <c r="M229" s="242"/>
      <c r="N229" s="243"/>
      <c r="O229" s="243"/>
      <c r="P229" s="243"/>
      <c r="Q229" s="243"/>
      <c r="R229" s="243"/>
      <c r="S229" s="243"/>
      <c r="T229" s="244"/>
      <c r="AT229" s="245" t="s">
        <v>189</v>
      </c>
      <c r="AU229" s="245" t="s">
        <v>91</v>
      </c>
      <c r="AV229" s="14" t="s">
        <v>89</v>
      </c>
      <c r="AW229" s="14" t="s">
        <v>34</v>
      </c>
      <c r="AX229" s="14" t="s">
        <v>81</v>
      </c>
      <c r="AY229" s="245" t="s">
        <v>173</v>
      </c>
    </row>
    <row r="230" spans="2:51" s="14" customFormat="1" ht="12">
      <c r="B230" s="236"/>
      <c r="C230" s="237"/>
      <c r="D230" s="226" t="s">
        <v>189</v>
      </c>
      <c r="E230" s="238" t="s">
        <v>1</v>
      </c>
      <c r="F230" s="239" t="s">
        <v>373</v>
      </c>
      <c r="G230" s="237"/>
      <c r="H230" s="238" t="s">
        <v>1</v>
      </c>
      <c r="I230" s="240"/>
      <c r="J230" s="237"/>
      <c r="K230" s="237"/>
      <c r="L230" s="241"/>
      <c r="M230" s="242"/>
      <c r="N230" s="243"/>
      <c r="O230" s="243"/>
      <c r="P230" s="243"/>
      <c r="Q230" s="243"/>
      <c r="R230" s="243"/>
      <c r="S230" s="243"/>
      <c r="T230" s="244"/>
      <c r="AT230" s="245" t="s">
        <v>189</v>
      </c>
      <c r="AU230" s="245" t="s">
        <v>91</v>
      </c>
      <c r="AV230" s="14" t="s">
        <v>89</v>
      </c>
      <c r="AW230" s="14" t="s">
        <v>34</v>
      </c>
      <c r="AX230" s="14" t="s">
        <v>81</v>
      </c>
      <c r="AY230" s="245" t="s">
        <v>173</v>
      </c>
    </row>
    <row r="231" spans="2:51" s="14" customFormat="1" ht="12">
      <c r="B231" s="236"/>
      <c r="C231" s="237"/>
      <c r="D231" s="226" t="s">
        <v>189</v>
      </c>
      <c r="E231" s="238" t="s">
        <v>1</v>
      </c>
      <c r="F231" s="239" t="s">
        <v>374</v>
      </c>
      <c r="G231" s="237"/>
      <c r="H231" s="238" t="s">
        <v>1</v>
      </c>
      <c r="I231" s="240"/>
      <c r="J231" s="237"/>
      <c r="K231" s="237"/>
      <c r="L231" s="241"/>
      <c r="M231" s="242"/>
      <c r="N231" s="243"/>
      <c r="O231" s="243"/>
      <c r="P231" s="243"/>
      <c r="Q231" s="243"/>
      <c r="R231" s="243"/>
      <c r="S231" s="243"/>
      <c r="T231" s="244"/>
      <c r="AT231" s="245" t="s">
        <v>189</v>
      </c>
      <c r="AU231" s="245" t="s">
        <v>91</v>
      </c>
      <c r="AV231" s="14" t="s">
        <v>89</v>
      </c>
      <c r="AW231" s="14" t="s">
        <v>34</v>
      </c>
      <c r="AX231" s="14" t="s">
        <v>81</v>
      </c>
      <c r="AY231" s="245" t="s">
        <v>173</v>
      </c>
    </row>
    <row r="232" spans="2:51" s="14" customFormat="1" ht="12">
      <c r="B232" s="236"/>
      <c r="C232" s="237"/>
      <c r="D232" s="226" t="s">
        <v>189</v>
      </c>
      <c r="E232" s="238" t="s">
        <v>1</v>
      </c>
      <c r="F232" s="239" t="s">
        <v>375</v>
      </c>
      <c r="G232" s="237"/>
      <c r="H232" s="238" t="s">
        <v>1</v>
      </c>
      <c r="I232" s="240"/>
      <c r="J232" s="237"/>
      <c r="K232" s="237"/>
      <c r="L232" s="241"/>
      <c r="M232" s="242"/>
      <c r="N232" s="243"/>
      <c r="O232" s="243"/>
      <c r="P232" s="243"/>
      <c r="Q232" s="243"/>
      <c r="R232" s="243"/>
      <c r="S232" s="243"/>
      <c r="T232" s="244"/>
      <c r="AT232" s="245" t="s">
        <v>189</v>
      </c>
      <c r="AU232" s="245" t="s">
        <v>91</v>
      </c>
      <c r="AV232" s="14" t="s">
        <v>89</v>
      </c>
      <c r="AW232" s="14" t="s">
        <v>34</v>
      </c>
      <c r="AX232" s="14" t="s">
        <v>81</v>
      </c>
      <c r="AY232" s="245" t="s">
        <v>173</v>
      </c>
    </row>
    <row r="233" spans="2:51" s="13" customFormat="1" ht="12">
      <c r="B233" s="224"/>
      <c r="C233" s="225"/>
      <c r="D233" s="226" t="s">
        <v>189</v>
      </c>
      <c r="E233" s="227" t="s">
        <v>118</v>
      </c>
      <c r="F233" s="228" t="s">
        <v>376</v>
      </c>
      <c r="G233" s="225"/>
      <c r="H233" s="229">
        <v>266</v>
      </c>
      <c r="I233" s="230"/>
      <c r="J233" s="225"/>
      <c r="K233" s="225"/>
      <c r="L233" s="231"/>
      <c r="M233" s="232"/>
      <c r="N233" s="233"/>
      <c r="O233" s="233"/>
      <c r="P233" s="233"/>
      <c r="Q233" s="233"/>
      <c r="R233" s="233"/>
      <c r="S233" s="233"/>
      <c r="T233" s="234"/>
      <c r="AT233" s="235" t="s">
        <v>189</v>
      </c>
      <c r="AU233" s="235" t="s">
        <v>91</v>
      </c>
      <c r="AV233" s="13" t="s">
        <v>91</v>
      </c>
      <c r="AW233" s="13" t="s">
        <v>34</v>
      </c>
      <c r="AX233" s="13" t="s">
        <v>89</v>
      </c>
      <c r="AY233" s="235" t="s">
        <v>173</v>
      </c>
    </row>
    <row r="234" spans="1:65" s="2" customFormat="1" ht="14.45" customHeight="1">
      <c r="A234" s="35"/>
      <c r="B234" s="36"/>
      <c r="C234" s="211" t="s">
        <v>377</v>
      </c>
      <c r="D234" s="211" t="s">
        <v>175</v>
      </c>
      <c r="E234" s="212" t="s">
        <v>378</v>
      </c>
      <c r="F234" s="213" t="s">
        <v>379</v>
      </c>
      <c r="G234" s="214" t="s">
        <v>252</v>
      </c>
      <c r="H234" s="215">
        <v>85</v>
      </c>
      <c r="I234" s="216"/>
      <c r="J234" s="217">
        <f>ROUND(I234*H234,2)</f>
        <v>0</v>
      </c>
      <c r="K234" s="218"/>
      <c r="L234" s="38"/>
      <c r="M234" s="219" t="s">
        <v>1</v>
      </c>
      <c r="N234" s="220" t="s">
        <v>46</v>
      </c>
      <c r="O234" s="72"/>
      <c r="P234" s="221">
        <f>O234*H234</f>
        <v>0</v>
      </c>
      <c r="Q234" s="221">
        <v>4E-05</v>
      </c>
      <c r="R234" s="221">
        <f>Q234*H234</f>
        <v>0.0034000000000000002</v>
      </c>
      <c r="S234" s="221">
        <v>0</v>
      </c>
      <c r="T234" s="222">
        <f>S234*H234</f>
        <v>0</v>
      </c>
      <c r="U234" s="35"/>
      <c r="V234" s="35"/>
      <c r="W234" s="35"/>
      <c r="X234" s="35"/>
      <c r="Y234" s="35"/>
      <c r="Z234" s="35"/>
      <c r="AA234" s="35"/>
      <c r="AB234" s="35"/>
      <c r="AC234" s="35"/>
      <c r="AD234" s="35"/>
      <c r="AE234" s="35"/>
      <c r="AR234" s="223" t="s">
        <v>249</v>
      </c>
      <c r="AT234" s="223" t="s">
        <v>175</v>
      </c>
      <c r="AU234" s="223" t="s">
        <v>91</v>
      </c>
      <c r="AY234" s="17" t="s">
        <v>173</v>
      </c>
      <c r="BE234" s="115">
        <f>IF(N234="základní",J234,0)</f>
        <v>0</v>
      </c>
      <c r="BF234" s="115">
        <f>IF(N234="snížená",J234,0)</f>
        <v>0</v>
      </c>
      <c r="BG234" s="115">
        <f>IF(N234="zákl. přenesená",J234,0)</f>
        <v>0</v>
      </c>
      <c r="BH234" s="115">
        <f>IF(N234="sníž. přenesená",J234,0)</f>
        <v>0</v>
      </c>
      <c r="BI234" s="115">
        <f>IF(N234="nulová",J234,0)</f>
        <v>0</v>
      </c>
      <c r="BJ234" s="17" t="s">
        <v>89</v>
      </c>
      <c r="BK234" s="115">
        <f>ROUND(I234*H234,2)</f>
        <v>0</v>
      </c>
      <c r="BL234" s="17" t="s">
        <v>249</v>
      </c>
      <c r="BM234" s="223" t="s">
        <v>380</v>
      </c>
    </row>
    <row r="235" spans="2:51" s="14" customFormat="1" ht="12">
      <c r="B235" s="236"/>
      <c r="C235" s="237"/>
      <c r="D235" s="226" t="s">
        <v>189</v>
      </c>
      <c r="E235" s="238" t="s">
        <v>1</v>
      </c>
      <c r="F235" s="239" t="s">
        <v>381</v>
      </c>
      <c r="G235" s="237"/>
      <c r="H235" s="238" t="s">
        <v>1</v>
      </c>
      <c r="I235" s="240"/>
      <c r="J235" s="237"/>
      <c r="K235" s="237"/>
      <c r="L235" s="241"/>
      <c r="M235" s="242"/>
      <c r="N235" s="243"/>
      <c r="O235" s="243"/>
      <c r="P235" s="243"/>
      <c r="Q235" s="243"/>
      <c r="R235" s="243"/>
      <c r="S235" s="243"/>
      <c r="T235" s="244"/>
      <c r="AT235" s="245" t="s">
        <v>189</v>
      </c>
      <c r="AU235" s="245" t="s">
        <v>91</v>
      </c>
      <c r="AV235" s="14" t="s">
        <v>89</v>
      </c>
      <c r="AW235" s="14" t="s">
        <v>34</v>
      </c>
      <c r="AX235" s="14" t="s">
        <v>81</v>
      </c>
      <c r="AY235" s="245" t="s">
        <v>173</v>
      </c>
    </row>
    <row r="236" spans="2:51" s="13" customFormat="1" ht="12">
      <c r="B236" s="224"/>
      <c r="C236" s="225"/>
      <c r="D236" s="226" t="s">
        <v>189</v>
      </c>
      <c r="E236" s="227" t="s">
        <v>1</v>
      </c>
      <c r="F236" s="228" t="s">
        <v>382</v>
      </c>
      <c r="G236" s="225"/>
      <c r="H236" s="229">
        <v>85</v>
      </c>
      <c r="I236" s="230"/>
      <c r="J236" s="225"/>
      <c r="K236" s="225"/>
      <c r="L236" s="231"/>
      <c r="M236" s="232"/>
      <c r="N236" s="233"/>
      <c r="O236" s="233"/>
      <c r="P236" s="233"/>
      <c r="Q236" s="233"/>
      <c r="R236" s="233"/>
      <c r="S236" s="233"/>
      <c r="T236" s="234"/>
      <c r="AT236" s="235" t="s">
        <v>189</v>
      </c>
      <c r="AU236" s="235" t="s">
        <v>91</v>
      </c>
      <c r="AV236" s="13" t="s">
        <v>91</v>
      </c>
      <c r="AW236" s="13" t="s">
        <v>34</v>
      </c>
      <c r="AX236" s="13" t="s">
        <v>89</v>
      </c>
      <c r="AY236" s="235" t="s">
        <v>173</v>
      </c>
    </row>
    <row r="237" spans="1:65" s="2" customFormat="1" ht="24.2" customHeight="1">
      <c r="A237" s="35"/>
      <c r="B237" s="36"/>
      <c r="C237" s="211" t="s">
        <v>383</v>
      </c>
      <c r="D237" s="211" t="s">
        <v>175</v>
      </c>
      <c r="E237" s="212" t="s">
        <v>384</v>
      </c>
      <c r="F237" s="213" t="s">
        <v>385</v>
      </c>
      <c r="G237" s="214" t="s">
        <v>226</v>
      </c>
      <c r="H237" s="215">
        <v>8</v>
      </c>
      <c r="I237" s="216"/>
      <c r="J237" s="217">
        <f>ROUND(I237*H237,2)</f>
        <v>0</v>
      </c>
      <c r="K237" s="218"/>
      <c r="L237" s="38"/>
      <c r="M237" s="219" t="s">
        <v>1</v>
      </c>
      <c r="N237" s="220" t="s">
        <v>46</v>
      </c>
      <c r="O237" s="72"/>
      <c r="P237" s="221">
        <f>O237*H237</f>
        <v>0</v>
      </c>
      <c r="Q237" s="221">
        <v>0.00022</v>
      </c>
      <c r="R237" s="221">
        <f>Q237*H237</f>
        <v>0.00176</v>
      </c>
      <c r="S237" s="221">
        <v>0</v>
      </c>
      <c r="T237" s="222">
        <f>S237*H237</f>
        <v>0</v>
      </c>
      <c r="U237" s="35"/>
      <c r="V237" s="35"/>
      <c r="W237" s="35"/>
      <c r="X237" s="35"/>
      <c r="Y237" s="35"/>
      <c r="Z237" s="35"/>
      <c r="AA237" s="35"/>
      <c r="AB237" s="35"/>
      <c r="AC237" s="35"/>
      <c r="AD237" s="35"/>
      <c r="AE237" s="35"/>
      <c r="AR237" s="223" t="s">
        <v>249</v>
      </c>
      <c r="AT237" s="223" t="s">
        <v>175</v>
      </c>
      <c r="AU237" s="223" t="s">
        <v>91</v>
      </c>
      <c r="AY237" s="17" t="s">
        <v>173</v>
      </c>
      <c r="BE237" s="115">
        <f>IF(N237="základní",J237,0)</f>
        <v>0</v>
      </c>
      <c r="BF237" s="115">
        <f>IF(N237="snížená",J237,0)</f>
        <v>0</v>
      </c>
      <c r="BG237" s="115">
        <f>IF(N237="zákl. přenesená",J237,0)</f>
        <v>0</v>
      </c>
      <c r="BH237" s="115">
        <f>IF(N237="sníž. přenesená",J237,0)</f>
        <v>0</v>
      </c>
      <c r="BI237" s="115">
        <f>IF(N237="nulová",J237,0)</f>
        <v>0</v>
      </c>
      <c r="BJ237" s="17" t="s">
        <v>89</v>
      </c>
      <c r="BK237" s="115">
        <f>ROUND(I237*H237,2)</f>
        <v>0</v>
      </c>
      <c r="BL237" s="17" t="s">
        <v>249</v>
      </c>
      <c r="BM237" s="223" t="s">
        <v>386</v>
      </c>
    </row>
    <row r="238" spans="2:51" s="13" customFormat="1" ht="12">
      <c r="B238" s="224"/>
      <c r="C238" s="225"/>
      <c r="D238" s="226" t="s">
        <v>189</v>
      </c>
      <c r="E238" s="227" t="s">
        <v>1</v>
      </c>
      <c r="F238" s="228" t="s">
        <v>210</v>
      </c>
      <c r="G238" s="225"/>
      <c r="H238" s="229">
        <v>8</v>
      </c>
      <c r="I238" s="230"/>
      <c r="J238" s="225"/>
      <c r="K238" s="225"/>
      <c r="L238" s="231"/>
      <c r="M238" s="232"/>
      <c r="N238" s="233"/>
      <c r="O238" s="233"/>
      <c r="P238" s="233"/>
      <c r="Q238" s="233"/>
      <c r="R238" s="233"/>
      <c r="S238" s="233"/>
      <c r="T238" s="234"/>
      <c r="AT238" s="235" t="s">
        <v>189</v>
      </c>
      <c r="AU238" s="235" t="s">
        <v>91</v>
      </c>
      <c r="AV238" s="13" t="s">
        <v>91</v>
      </c>
      <c r="AW238" s="13" t="s">
        <v>34</v>
      </c>
      <c r="AX238" s="13" t="s">
        <v>89</v>
      </c>
      <c r="AY238" s="235" t="s">
        <v>173</v>
      </c>
    </row>
    <row r="239" spans="1:65" s="2" customFormat="1" ht="14.45" customHeight="1">
      <c r="A239" s="35"/>
      <c r="B239" s="36"/>
      <c r="C239" s="257" t="s">
        <v>387</v>
      </c>
      <c r="D239" s="257" t="s">
        <v>344</v>
      </c>
      <c r="E239" s="258" t="s">
        <v>388</v>
      </c>
      <c r="F239" s="259" t="s">
        <v>389</v>
      </c>
      <c r="G239" s="260" t="s">
        <v>226</v>
      </c>
      <c r="H239" s="261">
        <v>8</v>
      </c>
      <c r="I239" s="262"/>
      <c r="J239" s="263">
        <f>ROUND(I239*H239,2)</f>
        <v>0</v>
      </c>
      <c r="K239" s="264"/>
      <c r="L239" s="265"/>
      <c r="M239" s="266" t="s">
        <v>1</v>
      </c>
      <c r="N239" s="267" t="s">
        <v>46</v>
      </c>
      <c r="O239" s="72"/>
      <c r="P239" s="221">
        <f>O239*H239</f>
        <v>0</v>
      </c>
      <c r="Q239" s="221">
        <v>0.02119</v>
      </c>
      <c r="R239" s="221">
        <f>Q239*H239</f>
        <v>0.16952</v>
      </c>
      <c r="S239" s="221">
        <v>0</v>
      </c>
      <c r="T239" s="222">
        <f>S239*H239</f>
        <v>0</v>
      </c>
      <c r="U239" s="35"/>
      <c r="V239" s="35"/>
      <c r="W239" s="35"/>
      <c r="X239" s="35"/>
      <c r="Y239" s="35"/>
      <c r="Z239" s="35"/>
      <c r="AA239" s="35"/>
      <c r="AB239" s="35"/>
      <c r="AC239" s="35"/>
      <c r="AD239" s="35"/>
      <c r="AE239" s="35"/>
      <c r="AR239" s="223" t="s">
        <v>348</v>
      </c>
      <c r="AT239" s="223" t="s">
        <v>344</v>
      </c>
      <c r="AU239" s="223" t="s">
        <v>91</v>
      </c>
      <c r="AY239" s="17" t="s">
        <v>173</v>
      </c>
      <c r="BE239" s="115">
        <f>IF(N239="základní",J239,0)</f>
        <v>0</v>
      </c>
      <c r="BF239" s="115">
        <f>IF(N239="snížená",J239,0)</f>
        <v>0</v>
      </c>
      <c r="BG239" s="115">
        <f>IF(N239="zákl. přenesená",J239,0)</f>
        <v>0</v>
      </c>
      <c r="BH239" s="115">
        <f>IF(N239="sníž. přenesená",J239,0)</f>
        <v>0</v>
      </c>
      <c r="BI239" s="115">
        <f>IF(N239="nulová",J239,0)</f>
        <v>0</v>
      </c>
      <c r="BJ239" s="17" t="s">
        <v>89</v>
      </c>
      <c r="BK239" s="115">
        <f>ROUND(I239*H239,2)</f>
        <v>0</v>
      </c>
      <c r="BL239" s="17" t="s">
        <v>249</v>
      </c>
      <c r="BM239" s="223" t="s">
        <v>390</v>
      </c>
    </row>
    <row r="240" spans="1:65" s="2" customFormat="1" ht="24.2" customHeight="1">
      <c r="A240" s="35"/>
      <c r="B240" s="36"/>
      <c r="C240" s="211" t="s">
        <v>391</v>
      </c>
      <c r="D240" s="211" t="s">
        <v>175</v>
      </c>
      <c r="E240" s="212" t="s">
        <v>392</v>
      </c>
      <c r="F240" s="213" t="s">
        <v>393</v>
      </c>
      <c r="G240" s="214" t="s">
        <v>274</v>
      </c>
      <c r="H240" s="215">
        <v>12.284</v>
      </c>
      <c r="I240" s="216"/>
      <c r="J240" s="217">
        <f>ROUND(I240*H240,2)</f>
        <v>0</v>
      </c>
      <c r="K240" s="218"/>
      <c r="L240" s="38"/>
      <c r="M240" s="219" t="s">
        <v>1</v>
      </c>
      <c r="N240" s="220" t="s">
        <v>46</v>
      </c>
      <c r="O240" s="72"/>
      <c r="P240" s="221">
        <f>O240*H240</f>
        <v>0</v>
      </c>
      <c r="Q240" s="221">
        <v>0</v>
      </c>
      <c r="R240" s="221">
        <f>Q240*H240</f>
        <v>0</v>
      </c>
      <c r="S240" s="221">
        <v>0</v>
      </c>
      <c r="T240" s="222">
        <f>S240*H240</f>
        <v>0</v>
      </c>
      <c r="U240" s="35"/>
      <c r="V240" s="35"/>
      <c r="W240" s="35"/>
      <c r="X240" s="35"/>
      <c r="Y240" s="35"/>
      <c r="Z240" s="35"/>
      <c r="AA240" s="35"/>
      <c r="AB240" s="35"/>
      <c r="AC240" s="35"/>
      <c r="AD240" s="35"/>
      <c r="AE240" s="35"/>
      <c r="AR240" s="223" t="s">
        <v>249</v>
      </c>
      <c r="AT240" s="223" t="s">
        <v>175</v>
      </c>
      <c r="AU240" s="223" t="s">
        <v>91</v>
      </c>
      <c r="AY240" s="17" t="s">
        <v>173</v>
      </c>
      <c r="BE240" s="115">
        <f>IF(N240="základní",J240,0)</f>
        <v>0</v>
      </c>
      <c r="BF240" s="115">
        <f>IF(N240="snížená",J240,0)</f>
        <v>0</v>
      </c>
      <c r="BG240" s="115">
        <f>IF(N240="zákl. přenesená",J240,0)</f>
        <v>0</v>
      </c>
      <c r="BH240" s="115">
        <f>IF(N240="sníž. přenesená",J240,0)</f>
        <v>0</v>
      </c>
      <c r="BI240" s="115">
        <f>IF(N240="nulová",J240,0)</f>
        <v>0</v>
      </c>
      <c r="BJ240" s="17" t="s">
        <v>89</v>
      </c>
      <c r="BK240" s="115">
        <f>ROUND(I240*H240,2)</f>
        <v>0</v>
      </c>
      <c r="BL240" s="17" t="s">
        <v>249</v>
      </c>
      <c r="BM240" s="223" t="s">
        <v>394</v>
      </c>
    </row>
    <row r="241" spans="1:65" s="2" customFormat="1" ht="24.2" customHeight="1">
      <c r="A241" s="35"/>
      <c r="B241" s="36"/>
      <c r="C241" s="211" t="s">
        <v>395</v>
      </c>
      <c r="D241" s="211" t="s">
        <v>175</v>
      </c>
      <c r="E241" s="212" t="s">
        <v>396</v>
      </c>
      <c r="F241" s="213" t="s">
        <v>397</v>
      </c>
      <c r="G241" s="214" t="s">
        <v>274</v>
      </c>
      <c r="H241" s="215">
        <v>12.284</v>
      </c>
      <c r="I241" s="216"/>
      <c r="J241" s="217">
        <f>ROUND(I241*H241,2)</f>
        <v>0</v>
      </c>
      <c r="K241" s="218"/>
      <c r="L241" s="38"/>
      <c r="M241" s="219" t="s">
        <v>1</v>
      </c>
      <c r="N241" s="220" t="s">
        <v>46</v>
      </c>
      <c r="O241" s="72"/>
      <c r="P241" s="221">
        <f>O241*H241</f>
        <v>0</v>
      </c>
      <c r="Q241" s="221">
        <v>0</v>
      </c>
      <c r="R241" s="221">
        <f>Q241*H241</f>
        <v>0</v>
      </c>
      <c r="S241" s="221">
        <v>0</v>
      </c>
      <c r="T241" s="222">
        <f>S241*H241</f>
        <v>0</v>
      </c>
      <c r="U241" s="35"/>
      <c r="V241" s="35"/>
      <c r="W241" s="35"/>
      <c r="X241" s="35"/>
      <c r="Y241" s="35"/>
      <c r="Z241" s="35"/>
      <c r="AA241" s="35"/>
      <c r="AB241" s="35"/>
      <c r="AC241" s="35"/>
      <c r="AD241" s="35"/>
      <c r="AE241" s="35"/>
      <c r="AR241" s="223" t="s">
        <v>249</v>
      </c>
      <c r="AT241" s="223" t="s">
        <v>175</v>
      </c>
      <c r="AU241" s="223" t="s">
        <v>91</v>
      </c>
      <c r="AY241" s="17" t="s">
        <v>173</v>
      </c>
      <c r="BE241" s="115">
        <f>IF(N241="základní",J241,0)</f>
        <v>0</v>
      </c>
      <c r="BF241" s="115">
        <f>IF(N241="snížená",J241,0)</f>
        <v>0</v>
      </c>
      <c r="BG241" s="115">
        <f>IF(N241="zákl. přenesená",J241,0)</f>
        <v>0</v>
      </c>
      <c r="BH241" s="115">
        <f>IF(N241="sníž. přenesená",J241,0)</f>
        <v>0</v>
      </c>
      <c r="BI241" s="115">
        <f>IF(N241="nulová",J241,0)</f>
        <v>0</v>
      </c>
      <c r="BJ241" s="17" t="s">
        <v>89</v>
      </c>
      <c r="BK241" s="115">
        <f>ROUND(I241*H241,2)</f>
        <v>0</v>
      </c>
      <c r="BL241" s="17" t="s">
        <v>249</v>
      </c>
      <c r="BM241" s="223" t="s">
        <v>398</v>
      </c>
    </row>
    <row r="242" spans="1:65" s="2" customFormat="1" ht="24.2" customHeight="1">
      <c r="A242" s="35"/>
      <c r="B242" s="36"/>
      <c r="C242" s="211" t="s">
        <v>399</v>
      </c>
      <c r="D242" s="211" t="s">
        <v>175</v>
      </c>
      <c r="E242" s="212" t="s">
        <v>400</v>
      </c>
      <c r="F242" s="213" t="s">
        <v>401</v>
      </c>
      <c r="G242" s="214" t="s">
        <v>274</v>
      </c>
      <c r="H242" s="215">
        <v>12.284</v>
      </c>
      <c r="I242" s="216"/>
      <c r="J242" s="217">
        <f>ROUND(I242*H242,2)</f>
        <v>0</v>
      </c>
      <c r="K242" s="218"/>
      <c r="L242" s="38"/>
      <c r="M242" s="219" t="s">
        <v>1</v>
      </c>
      <c r="N242" s="220" t="s">
        <v>46</v>
      </c>
      <c r="O242" s="72"/>
      <c r="P242" s="221">
        <f>O242*H242</f>
        <v>0</v>
      </c>
      <c r="Q242" s="221">
        <v>0</v>
      </c>
      <c r="R242" s="221">
        <f>Q242*H242</f>
        <v>0</v>
      </c>
      <c r="S242" s="221">
        <v>0</v>
      </c>
      <c r="T242" s="222">
        <f>S242*H242</f>
        <v>0</v>
      </c>
      <c r="U242" s="35"/>
      <c r="V242" s="35"/>
      <c r="W242" s="35"/>
      <c r="X242" s="35"/>
      <c r="Y242" s="35"/>
      <c r="Z242" s="35"/>
      <c r="AA242" s="35"/>
      <c r="AB242" s="35"/>
      <c r="AC242" s="35"/>
      <c r="AD242" s="35"/>
      <c r="AE242" s="35"/>
      <c r="AR242" s="223" t="s">
        <v>249</v>
      </c>
      <c r="AT242" s="223" t="s">
        <v>175</v>
      </c>
      <c r="AU242" s="223" t="s">
        <v>91</v>
      </c>
      <c r="AY242" s="17" t="s">
        <v>173</v>
      </c>
      <c r="BE242" s="115">
        <f>IF(N242="základní",J242,0)</f>
        <v>0</v>
      </c>
      <c r="BF242" s="115">
        <f>IF(N242="snížená",J242,0)</f>
        <v>0</v>
      </c>
      <c r="BG242" s="115">
        <f>IF(N242="zákl. přenesená",J242,0)</f>
        <v>0</v>
      </c>
      <c r="BH242" s="115">
        <f>IF(N242="sníž. přenesená",J242,0)</f>
        <v>0</v>
      </c>
      <c r="BI242" s="115">
        <f>IF(N242="nulová",J242,0)</f>
        <v>0</v>
      </c>
      <c r="BJ242" s="17" t="s">
        <v>89</v>
      </c>
      <c r="BK242" s="115">
        <f>ROUND(I242*H242,2)</f>
        <v>0</v>
      </c>
      <c r="BL242" s="17" t="s">
        <v>249</v>
      </c>
      <c r="BM242" s="223" t="s">
        <v>402</v>
      </c>
    </row>
    <row r="243" spans="2:63" s="12" customFormat="1" ht="22.9" customHeight="1">
      <c r="B243" s="195"/>
      <c r="C243" s="196"/>
      <c r="D243" s="197" t="s">
        <v>80</v>
      </c>
      <c r="E243" s="209" t="s">
        <v>403</v>
      </c>
      <c r="F243" s="209" t="s">
        <v>404</v>
      </c>
      <c r="G243" s="196"/>
      <c r="H243" s="196"/>
      <c r="I243" s="199"/>
      <c r="J243" s="210">
        <f>BK243</f>
        <v>0</v>
      </c>
      <c r="K243" s="196"/>
      <c r="L243" s="201"/>
      <c r="M243" s="202"/>
      <c r="N243" s="203"/>
      <c r="O243" s="203"/>
      <c r="P243" s="204">
        <f>SUM(P244:P247)</f>
        <v>0</v>
      </c>
      <c r="Q243" s="203"/>
      <c r="R243" s="204">
        <f>SUM(R244:R247)</f>
        <v>0.030959999999999998</v>
      </c>
      <c r="S243" s="203"/>
      <c r="T243" s="205">
        <f>SUM(T244:T247)</f>
        <v>0</v>
      </c>
      <c r="AR243" s="206" t="s">
        <v>91</v>
      </c>
      <c r="AT243" s="207" t="s">
        <v>80</v>
      </c>
      <c r="AU243" s="207" t="s">
        <v>89</v>
      </c>
      <c r="AY243" s="206" t="s">
        <v>173</v>
      </c>
      <c r="BK243" s="208">
        <f>SUM(BK244:BK247)</f>
        <v>0</v>
      </c>
    </row>
    <row r="244" spans="1:65" s="2" customFormat="1" ht="24.2" customHeight="1">
      <c r="A244" s="35"/>
      <c r="B244" s="36"/>
      <c r="C244" s="211" t="s">
        <v>405</v>
      </c>
      <c r="D244" s="211" t="s">
        <v>175</v>
      </c>
      <c r="E244" s="212" t="s">
        <v>406</v>
      </c>
      <c r="F244" s="213" t="s">
        <v>407</v>
      </c>
      <c r="G244" s="214" t="s">
        <v>252</v>
      </c>
      <c r="H244" s="215">
        <v>36</v>
      </c>
      <c r="I244" s="216"/>
      <c r="J244" s="217">
        <f>ROUND(I244*H244,2)</f>
        <v>0</v>
      </c>
      <c r="K244" s="218"/>
      <c r="L244" s="38"/>
      <c r="M244" s="219" t="s">
        <v>1</v>
      </c>
      <c r="N244" s="220" t="s">
        <v>46</v>
      </c>
      <c r="O244" s="72"/>
      <c r="P244" s="221">
        <f>O244*H244</f>
        <v>0</v>
      </c>
      <c r="Q244" s="221">
        <v>0.00086</v>
      </c>
      <c r="R244" s="221">
        <f>Q244*H244</f>
        <v>0.030959999999999998</v>
      </c>
      <c r="S244" s="221">
        <v>0</v>
      </c>
      <c r="T244" s="222">
        <f>S244*H244</f>
        <v>0</v>
      </c>
      <c r="U244" s="35"/>
      <c r="V244" s="35"/>
      <c r="W244" s="35"/>
      <c r="X244" s="35"/>
      <c r="Y244" s="35"/>
      <c r="Z244" s="35"/>
      <c r="AA244" s="35"/>
      <c r="AB244" s="35"/>
      <c r="AC244" s="35"/>
      <c r="AD244" s="35"/>
      <c r="AE244" s="35"/>
      <c r="AR244" s="223" t="s">
        <v>249</v>
      </c>
      <c r="AT244" s="223" t="s">
        <v>175</v>
      </c>
      <c r="AU244" s="223" t="s">
        <v>91</v>
      </c>
      <c r="AY244" s="17" t="s">
        <v>173</v>
      </c>
      <c r="BE244" s="115">
        <f>IF(N244="základní",J244,0)</f>
        <v>0</v>
      </c>
      <c r="BF244" s="115">
        <f>IF(N244="snížená",J244,0)</f>
        <v>0</v>
      </c>
      <c r="BG244" s="115">
        <f>IF(N244="zákl. přenesená",J244,0)</f>
        <v>0</v>
      </c>
      <c r="BH244" s="115">
        <f>IF(N244="sníž. přenesená",J244,0)</f>
        <v>0</v>
      </c>
      <c r="BI244" s="115">
        <f>IF(N244="nulová",J244,0)</f>
        <v>0</v>
      </c>
      <c r="BJ244" s="17" t="s">
        <v>89</v>
      </c>
      <c r="BK244" s="115">
        <f>ROUND(I244*H244,2)</f>
        <v>0</v>
      </c>
      <c r="BL244" s="17" t="s">
        <v>249</v>
      </c>
      <c r="BM244" s="223" t="s">
        <v>408</v>
      </c>
    </row>
    <row r="245" spans="2:51" s="14" customFormat="1" ht="12">
      <c r="B245" s="236"/>
      <c r="C245" s="237"/>
      <c r="D245" s="226" t="s">
        <v>189</v>
      </c>
      <c r="E245" s="238" t="s">
        <v>1</v>
      </c>
      <c r="F245" s="239" t="s">
        <v>409</v>
      </c>
      <c r="G245" s="237"/>
      <c r="H245" s="238" t="s">
        <v>1</v>
      </c>
      <c r="I245" s="240"/>
      <c r="J245" s="237"/>
      <c r="K245" s="237"/>
      <c r="L245" s="241"/>
      <c r="M245" s="242"/>
      <c r="N245" s="243"/>
      <c r="O245" s="243"/>
      <c r="P245" s="243"/>
      <c r="Q245" s="243"/>
      <c r="R245" s="243"/>
      <c r="S245" s="243"/>
      <c r="T245" s="244"/>
      <c r="AT245" s="245" t="s">
        <v>189</v>
      </c>
      <c r="AU245" s="245" t="s">
        <v>91</v>
      </c>
      <c r="AV245" s="14" t="s">
        <v>89</v>
      </c>
      <c r="AW245" s="14" t="s">
        <v>34</v>
      </c>
      <c r="AX245" s="14" t="s">
        <v>81</v>
      </c>
      <c r="AY245" s="245" t="s">
        <v>173</v>
      </c>
    </row>
    <row r="246" spans="2:51" s="13" customFormat="1" ht="12">
      <c r="B246" s="224"/>
      <c r="C246" s="225"/>
      <c r="D246" s="226" t="s">
        <v>189</v>
      </c>
      <c r="E246" s="227" t="s">
        <v>1</v>
      </c>
      <c r="F246" s="228" t="s">
        <v>368</v>
      </c>
      <c r="G246" s="225"/>
      <c r="H246" s="229">
        <v>36</v>
      </c>
      <c r="I246" s="230"/>
      <c r="J246" s="225"/>
      <c r="K246" s="225"/>
      <c r="L246" s="231"/>
      <c r="M246" s="232"/>
      <c r="N246" s="233"/>
      <c r="O246" s="233"/>
      <c r="P246" s="233"/>
      <c r="Q246" s="233"/>
      <c r="R246" s="233"/>
      <c r="S246" s="233"/>
      <c r="T246" s="234"/>
      <c r="AT246" s="235" t="s">
        <v>189</v>
      </c>
      <c r="AU246" s="235" t="s">
        <v>91</v>
      </c>
      <c r="AV246" s="13" t="s">
        <v>91</v>
      </c>
      <c r="AW246" s="13" t="s">
        <v>34</v>
      </c>
      <c r="AX246" s="13" t="s">
        <v>89</v>
      </c>
      <c r="AY246" s="235" t="s">
        <v>173</v>
      </c>
    </row>
    <row r="247" spans="1:65" s="2" customFormat="1" ht="24.2" customHeight="1">
      <c r="A247" s="35"/>
      <c r="B247" s="36"/>
      <c r="C247" s="211" t="s">
        <v>410</v>
      </c>
      <c r="D247" s="211" t="s">
        <v>175</v>
      </c>
      <c r="E247" s="212" t="s">
        <v>411</v>
      </c>
      <c r="F247" s="213" t="s">
        <v>412</v>
      </c>
      <c r="G247" s="214" t="s">
        <v>274</v>
      </c>
      <c r="H247" s="215">
        <v>0.031</v>
      </c>
      <c r="I247" s="216"/>
      <c r="J247" s="217">
        <f>ROUND(I247*H247,2)</f>
        <v>0</v>
      </c>
      <c r="K247" s="218"/>
      <c r="L247" s="38"/>
      <c r="M247" s="219" t="s">
        <v>1</v>
      </c>
      <c r="N247" s="220" t="s">
        <v>46</v>
      </c>
      <c r="O247" s="72"/>
      <c r="P247" s="221">
        <f>O247*H247</f>
        <v>0</v>
      </c>
      <c r="Q247" s="221">
        <v>0</v>
      </c>
      <c r="R247" s="221">
        <f>Q247*H247</f>
        <v>0</v>
      </c>
      <c r="S247" s="221">
        <v>0</v>
      </c>
      <c r="T247" s="222">
        <f>S247*H247</f>
        <v>0</v>
      </c>
      <c r="U247" s="35"/>
      <c r="V247" s="35"/>
      <c r="W247" s="35"/>
      <c r="X247" s="35"/>
      <c r="Y247" s="35"/>
      <c r="Z247" s="35"/>
      <c r="AA247" s="35"/>
      <c r="AB247" s="35"/>
      <c r="AC247" s="35"/>
      <c r="AD247" s="35"/>
      <c r="AE247" s="35"/>
      <c r="AR247" s="223" t="s">
        <v>249</v>
      </c>
      <c r="AT247" s="223" t="s">
        <v>175</v>
      </c>
      <c r="AU247" s="223" t="s">
        <v>91</v>
      </c>
      <c r="AY247" s="17" t="s">
        <v>173</v>
      </c>
      <c r="BE247" s="115">
        <f>IF(N247="základní",J247,0)</f>
        <v>0</v>
      </c>
      <c r="BF247" s="115">
        <f>IF(N247="snížená",J247,0)</f>
        <v>0</v>
      </c>
      <c r="BG247" s="115">
        <f>IF(N247="zákl. přenesená",J247,0)</f>
        <v>0</v>
      </c>
      <c r="BH247" s="115">
        <f>IF(N247="sníž. přenesená",J247,0)</f>
        <v>0</v>
      </c>
      <c r="BI247" s="115">
        <f>IF(N247="nulová",J247,0)</f>
        <v>0</v>
      </c>
      <c r="BJ247" s="17" t="s">
        <v>89</v>
      </c>
      <c r="BK247" s="115">
        <f>ROUND(I247*H247,2)</f>
        <v>0</v>
      </c>
      <c r="BL247" s="17" t="s">
        <v>249</v>
      </c>
      <c r="BM247" s="223" t="s">
        <v>413</v>
      </c>
    </row>
    <row r="248" spans="2:63" s="12" customFormat="1" ht="22.9" customHeight="1">
      <c r="B248" s="195"/>
      <c r="C248" s="196"/>
      <c r="D248" s="197" t="s">
        <v>80</v>
      </c>
      <c r="E248" s="209" t="s">
        <v>414</v>
      </c>
      <c r="F248" s="209" t="s">
        <v>415</v>
      </c>
      <c r="G248" s="196"/>
      <c r="H248" s="196"/>
      <c r="I248" s="199"/>
      <c r="J248" s="210">
        <f>BK248</f>
        <v>0</v>
      </c>
      <c r="K248" s="196"/>
      <c r="L248" s="201"/>
      <c r="M248" s="202"/>
      <c r="N248" s="203"/>
      <c r="O248" s="203"/>
      <c r="P248" s="204">
        <f>SUM(P249:P254)</f>
        <v>0</v>
      </c>
      <c r="Q248" s="203"/>
      <c r="R248" s="204">
        <f>SUM(R249:R254)</f>
        <v>0.2855</v>
      </c>
      <c r="S248" s="203"/>
      <c r="T248" s="205">
        <f>SUM(T249:T254)</f>
        <v>0</v>
      </c>
      <c r="AR248" s="206" t="s">
        <v>91</v>
      </c>
      <c r="AT248" s="207" t="s">
        <v>80</v>
      </c>
      <c r="AU248" s="207" t="s">
        <v>89</v>
      </c>
      <c r="AY248" s="206" t="s">
        <v>173</v>
      </c>
      <c r="BK248" s="208">
        <f>SUM(BK249:BK254)</f>
        <v>0</v>
      </c>
    </row>
    <row r="249" spans="1:65" s="2" customFormat="1" ht="24.2" customHeight="1">
      <c r="A249" s="35"/>
      <c r="B249" s="36"/>
      <c r="C249" s="211" t="s">
        <v>416</v>
      </c>
      <c r="D249" s="211" t="s">
        <v>175</v>
      </c>
      <c r="E249" s="212" t="s">
        <v>417</v>
      </c>
      <c r="F249" s="213" t="s">
        <v>418</v>
      </c>
      <c r="G249" s="214" t="s">
        <v>226</v>
      </c>
      <c r="H249" s="215">
        <v>8</v>
      </c>
      <c r="I249" s="216"/>
      <c r="J249" s="217">
        <f>ROUND(I249*H249,2)</f>
        <v>0</v>
      </c>
      <c r="K249" s="218"/>
      <c r="L249" s="38"/>
      <c r="M249" s="219" t="s">
        <v>1</v>
      </c>
      <c r="N249" s="220" t="s">
        <v>46</v>
      </c>
      <c r="O249" s="72"/>
      <c r="P249" s="221">
        <f>O249*H249</f>
        <v>0</v>
      </c>
      <c r="Q249" s="221">
        <v>0</v>
      </c>
      <c r="R249" s="221">
        <f>Q249*H249</f>
        <v>0</v>
      </c>
      <c r="S249" s="221">
        <v>0</v>
      </c>
      <c r="T249" s="222">
        <f>S249*H249</f>
        <v>0</v>
      </c>
      <c r="U249" s="35"/>
      <c r="V249" s="35"/>
      <c r="W249" s="35"/>
      <c r="X249" s="35"/>
      <c r="Y249" s="35"/>
      <c r="Z249" s="35"/>
      <c r="AA249" s="35"/>
      <c r="AB249" s="35"/>
      <c r="AC249" s="35"/>
      <c r="AD249" s="35"/>
      <c r="AE249" s="35"/>
      <c r="AR249" s="223" t="s">
        <v>249</v>
      </c>
      <c r="AT249" s="223" t="s">
        <v>175</v>
      </c>
      <c r="AU249" s="223" t="s">
        <v>91</v>
      </c>
      <c r="AY249" s="17" t="s">
        <v>173</v>
      </c>
      <c r="BE249" s="115">
        <f>IF(N249="základní",J249,0)</f>
        <v>0</v>
      </c>
      <c r="BF249" s="115">
        <f>IF(N249="snížená",J249,0)</f>
        <v>0</v>
      </c>
      <c r="BG249" s="115">
        <f>IF(N249="zákl. přenesená",J249,0)</f>
        <v>0</v>
      </c>
      <c r="BH249" s="115">
        <f>IF(N249="sníž. přenesená",J249,0)</f>
        <v>0</v>
      </c>
      <c r="BI249" s="115">
        <f>IF(N249="nulová",J249,0)</f>
        <v>0</v>
      </c>
      <c r="BJ249" s="17" t="s">
        <v>89</v>
      </c>
      <c r="BK249" s="115">
        <f>ROUND(I249*H249,2)</f>
        <v>0</v>
      </c>
      <c r="BL249" s="17" t="s">
        <v>249</v>
      </c>
      <c r="BM249" s="223" t="s">
        <v>419</v>
      </c>
    </row>
    <row r="250" spans="1:65" s="2" customFormat="1" ht="24.2" customHeight="1">
      <c r="A250" s="35"/>
      <c r="B250" s="36"/>
      <c r="C250" s="257" t="s">
        <v>420</v>
      </c>
      <c r="D250" s="257" t="s">
        <v>344</v>
      </c>
      <c r="E250" s="258" t="s">
        <v>421</v>
      </c>
      <c r="F250" s="259" t="s">
        <v>422</v>
      </c>
      <c r="G250" s="260" t="s">
        <v>226</v>
      </c>
      <c r="H250" s="261">
        <v>8</v>
      </c>
      <c r="I250" s="262"/>
      <c r="J250" s="263">
        <f>ROUND(I250*H250,2)</f>
        <v>0</v>
      </c>
      <c r="K250" s="264"/>
      <c r="L250" s="265"/>
      <c r="M250" s="266" t="s">
        <v>1</v>
      </c>
      <c r="N250" s="267" t="s">
        <v>46</v>
      </c>
      <c r="O250" s="72"/>
      <c r="P250" s="221">
        <f>O250*H250</f>
        <v>0</v>
      </c>
      <c r="Q250" s="221">
        <v>0.016</v>
      </c>
      <c r="R250" s="221">
        <f>Q250*H250</f>
        <v>0.128</v>
      </c>
      <c r="S250" s="221">
        <v>0</v>
      </c>
      <c r="T250" s="222">
        <f>S250*H250</f>
        <v>0</v>
      </c>
      <c r="U250" s="35"/>
      <c r="V250" s="35"/>
      <c r="W250" s="35"/>
      <c r="X250" s="35"/>
      <c r="Y250" s="35"/>
      <c r="Z250" s="35"/>
      <c r="AA250" s="35"/>
      <c r="AB250" s="35"/>
      <c r="AC250" s="35"/>
      <c r="AD250" s="35"/>
      <c r="AE250" s="35"/>
      <c r="AR250" s="223" t="s">
        <v>348</v>
      </c>
      <c r="AT250" s="223" t="s">
        <v>344</v>
      </c>
      <c r="AU250" s="223" t="s">
        <v>91</v>
      </c>
      <c r="AY250" s="17" t="s">
        <v>173</v>
      </c>
      <c r="BE250" s="115">
        <f>IF(N250="základní",J250,0)</f>
        <v>0</v>
      </c>
      <c r="BF250" s="115">
        <f>IF(N250="snížená",J250,0)</f>
        <v>0</v>
      </c>
      <c r="BG250" s="115">
        <f>IF(N250="zákl. přenesená",J250,0)</f>
        <v>0</v>
      </c>
      <c r="BH250" s="115">
        <f>IF(N250="sníž. přenesená",J250,0)</f>
        <v>0</v>
      </c>
      <c r="BI250" s="115">
        <f>IF(N250="nulová",J250,0)</f>
        <v>0</v>
      </c>
      <c r="BJ250" s="17" t="s">
        <v>89</v>
      </c>
      <c r="BK250" s="115">
        <f>ROUND(I250*H250,2)</f>
        <v>0</v>
      </c>
      <c r="BL250" s="17" t="s">
        <v>249</v>
      </c>
      <c r="BM250" s="223" t="s">
        <v>423</v>
      </c>
    </row>
    <row r="251" spans="1:65" s="2" customFormat="1" ht="24.2" customHeight="1">
      <c r="A251" s="35"/>
      <c r="B251" s="36"/>
      <c r="C251" s="211" t="s">
        <v>424</v>
      </c>
      <c r="D251" s="211" t="s">
        <v>175</v>
      </c>
      <c r="E251" s="212" t="s">
        <v>425</v>
      </c>
      <c r="F251" s="213" t="s">
        <v>426</v>
      </c>
      <c r="G251" s="214" t="s">
        <v>226</v>
      </c>
      <c r="H251" s="215">
        <v>8</v>
      </c>
      <c r="I251" s="216"/>
      <c r="J251" s="217">
        <f>ROUND(I251*H251,2)</f>
        <v>0</v>
      </c>
      <c r="K251" s="218"/>
      <c r="L251" s="38"/>
      <c r="M251" s="219" t="s">
        <v>1</v>
      </c>
      <c r="N251" s="220" t="s">
        <v>46</v>
      </c>
      <c r="O251" s="72"/>
      <c r="P251" s="221">
        <f>O251*H251</f>
        <v>0</v>
      </c>
      <c r="Q251" s="221">
        <v>0</v>
      </c>
      <c r="R251" s="221">
        <f>Q251*H251</f>
        <v>0</v>
      </c>
      <c r="S251" s="221">
        <v>0</v>
      </c>
      <c r="T251" s="222">
        <f>S251*H251</f>
        <v>0</v>
      </c>
      <c r="U251" s="35"/>
      <c r="V251" s="35"/>
      <c r="W251" s="35"/>
      <c r="X251" s="35"/>
      <c r="Y251" s="35"/>
      <c r="Z251" s="35"/>
      <c r="AA251" s="35"/>
      <c r="AB251" s="35"/>
      <c r="AC251" s="35"/>
      <c r="AD251" s="35"/>
      <c r="AE251" s="35"/>
      <c r="AR251" s="223" t="s">
        <v>249</v>
      </c>
      <c r="AT251" s="223" t="s">
        <v>175</v>
      </c>
      <c r="AU251" s="223" t="s">
        <v>91</v>
      </c>
      <c r="AY251" s="17" t="s">
        <v>173</v>
      </c>
      <c r="BE251" s="115">
        <f>IF(N251="základní",J251,0)</f>
        <v>0</v>
      </c>
      <c r="BF251" s="115">
        <f>IF(N251="snížená",J251,0)</f>
        <v>0</v>
      </c>
      <c r="BG251" s="115">
        <f>IF(N251="zákl. přenesená",J251,0)</f>
        <v>0</v>
      </c>
      <c r="BH251" s="115">
        <f>IF(N251="sníž. přenesená",J251,0)</f>
        <v>0</v>
      </c>
      <c r="BI251" s="115">
        <f>IF(N251="nulová",J251,0)</f>
        <v>0</v>
      </c>
      <c r="BJ251" s="17" t="s">
        <v>89</v>
      </c>
      <c r="BK251" s="115">
        <f>ROUND(I251*H251,2)</f>
        <v>0</v>
      </c>
      <c r="BL251" s="17" t="s">
        <v>249</v>
      </c>
      <c r="BM251" s="223" t="s">
        <v>427</v>
      </c>
    </row>
    <row r="252" spans="2:51" s="13" customFormat="1" ht="12">
      <c r="B252" s="224"/>
      <c r="C252" s="225"/>
      <c r="D252" s="226" t="s">
        <v>189</v>
      </c>
      <c r="E252" s="227" t="s">
        <v>1</v>
      </c>
      <c r="F252" s="228" t="s">
        <v>428</v>
      </c>
      <c r="G252" s="225"/>
      <c r="H252" s="229">
        <v>8</v>
      </c>
      <c r="I252" s="230"/>
      <c r="J252" s="225"/>
      <c r="K252" s="225"/>
      <c r="L252" s="231"/>
      <c r="M252" s="232"/>
      <c r="N252" s="233"/>
      <c r="O252" s="233"/>
      <c r="P252" s="233"/>
      <c r="Q252" s="233"/>
      <c r="R252" s="233"/>
      <c r="S252" s="233"/>
      <c r="T252" s="234"/>
      <c r="AT252" s="235" t="s">
        <v>189</v>
      </c>
      <c r="AU252" s="235" t="s">
        <v>91</v>
      </c>
      <c r="AV252" s="13" t="s">
        <v>91</v>
      </c>
      <c r="AW252" s="13" t="s">
        <v>34</v>
      </c>
      <c r="AX252" s="13" t="s">
        <v>89</v>
      </c>
      <c r="AY252" s="235" t="s">
        <v>173</v>
      </c>
    </row>
    <row r="253" spans="1:65" s="2" customFormat="1" ht="14.45" customHeight="1">
      <c r="A253" s="35"/>
      <c r="B253" s="36"/>
      <c r="C253" s="257" t="s">
        <v>429</v>
      </c>
      <c r="D253" s="257" t="s">
        <v>344</v>
      </c>
      <c r="E253" s="258" t="s">
        <v>430</v>
      </c>
      <c r="F253" s="259" t="s">
        <v>431</v>
      </c>
      <c r="G253" s="260" t="s">
        <v>252</v>
      </c>
      <c r="H253" s="261">
        <v>15.75</v>
      </c>
      <c r="I253" s="262"/>
      <c r="J253" s="263">
        <f>ROUND(I253*H253,2)</f>
        <v>0</v>
      </c>
      <c r="K253" s="264"/>
      <c r="L253" s="265"/>
      <c r="M253" s="266" t="s">
        <v>1</v>
      </c>
      <c r="N253" s="267" t="s">
        <v>46</v>
      </c>
      <c r="O253" s="72"/>
      <c r="P253" s="221">
        <f>O253*H253</f>
        <v>0</v>
      </c>
      <c r="Q253" s="221">
        <v>0.01</v>
      </c>
      <c r="R253" s="221">
        <f>Q253*H253</f>
        <v>0.1575</v>
      </c>
      <c r="S253" s="221">
        <v>0</v>
      </c>
      <c r="T253" s="222">
        <f>S253*H253</f>
        <v>0</v>
      </c>
      <c r="U253" s="35"/>
      <c r="V253" s="35"/>
      <c r="W253" s="35"/>
      <c r="X253" s="35"/>
      <c r="Y253" s="35"/>
      <c r="Z253" s="35"/>
      <c r="AA253" s="35"/>
      <c r="AB253" s="35"/>
      <c r="AC253" s="35"/>
      <c r="AD253" s="35"/>
      <c r="AE253" s="35"/>
      <c r="AR253" s="223" t="s">
        <v>348</v>
      </c>
      <c r="AT253" s="223" t="s">
        <v>344</v>
      </c>
      <c r="AU253" s="223" t="s">
        <v>91</v>
      </c>
      <c r="AY253" s="17" t="s">
        <v>173</v>
      </c>
      <c r="BE253" s="115">
        <f>IF(N253="základní",J253,0)</f>
        <v>0</v>
      </c>
      <c r="BF253" s="115">
        <f>IF(N253="snížená",J253,0)</f>
        <v>0</v>
      </c>
      <c r="BG253" s="115">
        <f>IF(N253="zákl. přenesená",J253,0)</f>
        <v>0</v>
      </c>
      <c r="BH253" s="115">
        <f>IF(N253="sníž. přenesená",J253,0)</f>
        <v>0</v>
      </c>
      <c r="BI253" s="115">
        <f>IF(N253="nulová",J253,0)</f>
        <v>0</v>
      </c>
      <c r="BJ253" s="17" t="s">
        <v>89</v>
      </c>
      <c r="BK253" s="115">
        <f>ROUND(I253*H253,2)</f>
        <v>0</v>
      </c>
      <c r="BL253" s="17" t="s">
        <v>249</v>
      </c>
      <c r="BM253" s="223" t="s">
        <v>432</v>
      </c>
    </row>
    <row r="254" spans="1:65" s="2" customFormat="1" ht="24.2" customHeight="1">
      <c r="A254" s="35"/>
      <c r="B254" s="36"/>
      <c r="C254" s="211" t="s">
        <v>433</v>
      </c>
      <c r="D254" s="211" t="s">
        <v>175</v>
      </c>
      <c r="E254" s="212" t="s">
        <v>434</v>
      </c>
      <c r="F254" s="213" t="s">
        <v>435</v>
      </c>
      <c r="G254" s="214" t="s">
        <v>274</v>
      </c>
      <c r="H254" s="215">
        <v>0.286</v>
      </c>
      <c r="I254" s="216"/>
      <c r="J254" s="217">
        <f>ROUND(I254*H254,2)</f>
        <v>0</v>
      </c>
      <c r="K254" s="218"/>
      <c r="L254" s="38"/>
      <c r="M254" s="219" t="s">
        <v>1</v>
      </c>
      <c r="N254" s="220" t="s">
        <v>46</v>
      </c>
      <c r="O254" s="72"/>
      <c r="P254" s="221">
        <f>O254*H254</f>
        <v>0</v>
      </c>
      <c r="Q254" s="221">
        <v>0</v>
      </c>
      <c r="R254" s="221">
        <f>Q254*H254</f>
        <v>0</v>
      </c>
      <c r="S254" s="221">
        <v>0</v>
      </c>
      <c r="T254" s="222">
        <f>S254*H254</f>
        <v>0</v>
      </c>
      <c r="U254" s="35"/>
      <c r="V254" s="35"/>
      <c r="W254" s="35"/>
      <c r="X254" s="35"/>
      <c r="Y254" s="35"/>
      <c r="Z254" s="35"/>
      <c r="AA254" s="35"/>
      <c r="AB254" s="35"/>
      <c r="AC254" s="35"/>
      <c r="AD254" s="35"/>
      <c r="AE254" s="35"/>
      <c r="AR254" s="223" t="s">
        <v>249</v>
      </c>
      <c r="AT254" s="223" t="s">
        <v>175</v>
      </c>
      <c r="AU254" s="223" t="s">
        <v>91</v>
      </c>
      <c r="AY254" s="17" t="s">
        <v>173</v>
      </c>
      <c r="BE254" s="115">
        <f>IF(N254="základní",J254,0)</f>
        <v>0</v>
      </c>
      <c r="BF254" s="115">
        <f>IF(N254="snížená",J254,0)</f>
        <v>0</v>
      </c>
      <c r="BG254" s="115">
        <f>IF(N254="zákl. přenesená",J254,0)</f>
        <v>0</v>
      </c>
      <c r="BH254" s="115">
        <f>IF(N254="sníž. přenesená",J254,0)</f>
        <v>0</v>
      </c>
      <c r="BI254" s="115">
        <f>IF(N254="nulová",J254,0)</f>
        <v>0</v>
      </c>
      <c r="BJ254" s="17" t="s">
        <v>89</v>
      </c>
      <c r="BK254" s="115">
        <f>ROUND(I254*H254,2)</f>
        <v>0</v>
      </c>
      <c r="BL254" s="17" t="s">
        <v>249</v>
      </c>
      <c r="BM254" s="223" t="s">
        <v>436</v>
      </c>
    </row>
    <row r="255" spans="2:63" s="12" customFormat="1" ht="22.9" customHeight="1">
      <c r="B255" s="195"/>
      <c r="C255" s="196"/>
      <c r="D255" s="197" t="s">
        <v>80</v>
      </c>
      <c r="E255" s="209" t="s">
        <v>437</v>
      </c>
      <c r="F255" s="209" t="s">
        <v>438</v>
      </c>
      <c r="G255" s="196"/>
      <c r="H255" s="196"/>
      <c r="I255" s="199"/>
      <c r="J255" s="210">
        <f>BK255</f>
        <v>0</v>
      </c>
      <c r="K255" s="196"/>
      <c r="L255" s="201"/>
      <c r="M255" s="202"/>
      <c r="N255" s="203"/>
      <c r="O255" s="203"/>
      <c r="P255" s="204">
        <f>P256</f>
        <v>0</v>
      </c>
      <c r="Q255" s="203"/>
      <c r="R255" s="204">
        <f>R256</f>
        <v>6E-05</v>
      </c>
      <c r="S255" s="203"/>
      <c r="T255" s="205">
        <f>T256</f>
        <v>0</v>
      </c>
      <c r="AR255" s="206" t="s">
        <v>91</v>
      </c>
      <c r="AT255" s="207" t="s">
        <v>80</v>
      </c>
      <c r="AU255" s="207" t="s">
        <v>89</v>
      </c>
      <c r="AY255" s="206" t="s">
        <v>173</v>
      </c>
      <c r="BK255" s="208">
        <f>BK256</f>
        <v>0</v>
      </c>
    </row>
    <row r="256" spans="1:65" s="2" customFormat="1" ht="14.45" customHeight="1">
      <c r="A256" s="35"/>
      <c r="B256" s="36"/>
      <c r="C256" s="211" t="s">
        <v>439</v>
      </c>
      <c r="D256" s="211" t="s">
        <v>175</v>
      </c>
      <c r="E256" s="212" t="s">
        <v>440</v>
      </c>
      <c r="F256" s="213" t="s">
        <v>441</v>
      </c>
      <c r="G256" s="214" t="s">
        <v>178</v>
      </c>
      <c r="H256" s="215">
        <v>1</v>
      </c>
      <c r="I256" s="216"/>
      <c r="J256" s="217">
        <f>ROUND(I256*H256,2)</f>
        <v>0</v>
      </c>
      <c r="K256" s="218"/>
      <c r="L256" s="38"/>
      <c r="M256" s="219" t="s">
        <v>1</v>
      </c>
      <c r="N256" s="220" t="s">
        <v>46</v>
      </c>
      <c r="O256" s="72"/>
      <c r="P256" s="221">
        <f>O256*H256</f>
        <v>0</v>
      </c>
      <c r="Q256" s="221">
        <v>6E-05</v>
      </c>
      <c r="R256" s="221">
        <f>Q256*H256</f>
        <v>6E-05</v>
      </c>
      <c r="S256" s="221">
        <v>0</v>
      </c>
      <c r="T256" s="222">
        <f>S256*H256</f>
        <v>0</v>
      </c>
      <c r="U256" s="35"/>
      <c r="V256" s="35"/>
      <c r="W256" s="35"/>
      <c r="X256" s="35"/>
      <c r="Y256" s="35"/>
      <c r="Z256" s="35"/>
      <c r="AA256" s="35"/>
      <c r="AB256" s="35"/>
      <c r="AC256" s="35"/>
      <c r="AD256" s="35"/>
      <c r="AE256" s="35"/>
      <c r="AR256" s="223" t="s">
        <v>249</v>
      </c>
      <c r="AT256" s="223" t="s">
        <v>175</v>
      </c>
      <c r="AU256" s="223" t="s">
        <v>91</v>
      </c>
      <c r="AY256" s="17" t="s">
        <v>173</v>
      </c>
      <c r="BE256" s="115">
        <f>IF(N256="základní",J256,0)</f>
        <v>0</v>
      </c>
      <c r="BF256" s="115">
        <f>IF(N256="snížená",J256,0)</f>
        <v>0</v>
      </c>
      <c r="BG256" s="115">
        <f>IF(N256="zákl. přenesená",J256,0)</f>
        <v>0</v>
      </c>
      <c r="BH256" s="115">
        <f>IF(N256="sníž. přenesená",J256,0)</f>
        <v>0</v>
      </c>
      <c r="BI256" s="115">
        <f>IF(N256="nulová",J256,0)</f>
        <v>0</v>
      </c>
      <c r="BJ256" s="17" t="s">
        <v>89</v>
      </c>
      <c r="BK256" s="115">
        <f>ROUND(I256*H256,2)</f>
        <v>0</v>
      </c>
      <c r="BL256" s="17" t="s">
        <v>249</v>
      </c>
      <c r="BM256" s="223" t="s">
        <v>442</v>
      </c>
    </row>
    <row r="257" spans="2:63" s="12" customFormat="1" ht="22.9" customHeight="1">
      <c r="B257" s="195"/>
      <c r="C257" s="196"/>
      <c r="D257" s="197" t="s">
        <v>80</v>
      </c>
      <c r="E257" s="209" t="s">
        <v>443</v>
      </c>
      <c r="F257" s="209" t="s">
        <v>444</v>
      </c>
      <c r="G257" s="196"/>
      <c r="H257" s="196"/>
      <c r="I257" s="199"/>
      <c r="J257" s="210">
        <f>BK257</f>
        <v>0</v>
      </c>
      <c r="K257" s="196"/>
      <c r="L257" s="201"/>
      <c r="M257" s="202"/>
      <c r="N257" s="203"/>
      <c r="O257" s="203"/>
      <c r="P257" s="204">
        <f>SUM(P258:P270)</f>
        <v>0</v>
      </c>
      <c r="Q257" s="203"/>
      <c r="R257" s="204">
        <f>SUM(R258:R270)</f>
        <v>1.92154</v>
      </c>
      <c r="S257" s="203"/>
      <c r="T257" s="205">
        <f>SUM(T258:T270)</f>
        <v>0</v>
      </c>
      <c r="AR257" s="206" t="s">
        <v>91</v>
      </c>
      <c r="AT257" s="207" t="s">
        <v>80</v>
      </c>
      <c r="AU257" s="207" t="s">
        <v>89</v>
      </c>
      <c r="AY257" s="206" t="s">
        <v>173</v>
      </c>
      <c r="BK257" s="208">
        <f>SUM(BK258:BK270)</f>
        <v>0</v>
      </c>
    </row>
    <row r="258" spans="1:65" s="2" customFormat="1" ht="24.2" customHeight="1">
      <c r="A258" s="35"/>
      <c r="B258" s="36"/>
      <c r="C258" s="211" t="s">
        <v>445</v>
      </c>
      <c r="D258" s="211" t="s">
        <v>175</v>
      </c>
      <c r="E258" s="212" t="s">
        <v>446</v>
      </c>
      <c r="F258" s="213" t="s">
        <v>447</v>
      </c>
      <c r="G258" s="214" t="s">
        <v>112</v>
      </c>
      <c r="H258" s="215">
        <v>6000</v>
      </c>
      <c r="I258" s="216"/>
      <c r="J258" s="217">
        <f>ROUND(I258*H258,2)</f>
        <v>0</v>
      </c>
      <c r="K258" s="218"/>
      <c r="L258" s="38"/>
      <c r="M258" s="219" t="s">
        <v>1</v>
      </c>
      <c r="N258" s="220" t="s">
        <v>46</v>
      </c>
      <c r="O258" s="72"/>
      <c r="P258" s="221">
        <f>O258*H258</f>
        <v>0</v>
      </c>
      <c r="Q258" s="221">
        <v>0</v>
      </c>
      <c r="R258" s="221">
        <f>Q258*H258</f>
        <v>0</v>
      </c>
      <c r="S258" s="221">
        <v>0</v>
      </c>
      <c r="T258" s="222">
        <f>S258*H258</f>
        <v>0</v>
      </c>
      <c r="U258" s="35"/>
      <c r="V258" s="35"/>
      <c r="W258" s="35"/>
      <c r="X258" s="35"/>
      <c r="Y258" s="35"/>
      <c r="Z258" s="35"/>
      <c r="AA258" s="35"/>
      <c r="AB258" s="35"/>
      <c r="AC258" s="35"/>
      <c r="AD258" s="35"/>
      <c r="AE258" s="35"/>
      <c r="AR258" s="223" t="s">
        <v>249</v>
      </c>
      <c r="AT258" s="223" t="s">
        <v>175</v>
      </c>
      <c r="AU258" s="223" t="s">
        <v>91</v>
      </c>
      <c r="AY258" s="17" t="s">
        <v>173</v>
      </c>
      <c r="BE258" s="115">
        <f>IF(N258="základní",J258,0)</f>
        <v>0</v>
      </c>
      <c r="BF258" s="115">
        <f>IF(N258="snížená",J258,0)</f>
        <v>0</v>
      </c>
      <c r="BG258" s="115">
        <f>IF(N258="zákl. přenesená",J258,0)</f>
        <v>0</v>
      </c>
      <c r="BH258" s="115">
        <f>IF(N258="sníž. přenesená",J258,0)</f>
        <v>0</v>
      </c>
      <c r="BI258" s="115">
        <f>IF(N258="nulová",J258,0)</f>
        <v>0</v>
      </c>
      <c r="BJ258" s="17" t="s">
        <v>89</v>
      </c>
      <c r="BK258" s="115">
        <f>ROUND(I258*H258,2)</f>
        <v>0</v>
      </c>
      <c r="BL258" s="17" t="s">
        <v>249</v>
      </c>
      <c r="BM258" s="223" t="s">
        <v>448</v>
      </c>
    </row>
    <row r="259" spans="2:51" s="14" customFormat="1" ht="22.5">
      <c r="B259" s="236"/>
      <c r="C259" s="237"/>
      <c r="D259" s="226" t="s">
        <v>189</v>
      </c>
      <c r="E259" s="238" t="s">
        <v>1</v>
      </c>
      <c r="F259" s="239" t="s">
        <v>449</v>
      </c>
      <c r="G259" s="237"/>
      <c r="H259" s="238" t="s">
        <v>1</v>
      </c>
      <c r="I259" s="240"/>
      <c r="J259" s="237"/>
      <c r="K259" s="237"/>
      <c r="L259" s="241"/>
      <c r="M259" s="242"/>
      <c r="N259" s="243"/>
      <c r="O259" s="243"/>
      <c r="P259" s="243"/>
      <c r="Q259" s="243"/>
      <c r="R259" s="243"/>
      <c r="S259" s="243"/>
      <c r="T259" s="244"/>
      <c r="AT259" s="245" t="s">
        <v>189</v>
      </c>
      <c r="AU259" s="245" t="s">
        <v>91</v>
      </c>
      <c r="AV259" s="14" t="s">
        <v>89</v>
      </c>
      <c r="AW259" s="14" t="s">
        <v>34</v>
      </c>
      <c r="AX259" s="14" t="s">
        <v>81</v>
      </c>
      <c r="AY259" s="245" t="s">
        <v>173</v>
      </c>
    </row>
    <row r="260" spans="2:51" s="14" customFormat="1" ht="12">
      <c r="B260" s="236"/>
      <c r="C260" s="237"/>
      <c r="D260" s="226" t="s">
        <v>189</v>
      </c>
      <c r="E260" s="238" t="s">
        <v>1</v>
      </c>
      <c r="F260" s="239" t="s">
        <v>450</v>
      </c>
      <c r="G260" s="237"/>
      <c r="H260" s="238" t="s">
        <v>1</v>
      </c>
      <c r="I260" s="240"/>
      <c r="J260" s="237"/>
      <c r="K260" s="237"/>
      <c r="L260" s="241"/>
      <c r="M260" s="242"/>
      <c r="N260" s="243"/>
      <c r="O260" s="243"/>
      <c r="P260" s="243"/>
      <c r="Q260" s="243"/>
      <c r="R260" s="243"/>
      <c r="S260" s="243"/>
      <c r="T260" s="244"/>
      <c r="AT260" s="245" t="s">
        <v>189</v>
      </c>
      <c r="AU260" s="245" t="s">
        <v>91</v>
      </c>
      <c r="AV260" s="14" t="s">
        <v>89</v>
      </c>
      <c r="AW260" s="14" t="s">
        <v>34</v>
      </c>
      <c r="AX260" s="14" t="s">
        <v>81</v>
      </c>
      <c r="AY260" s="245" t="s">
        <v>173</v>
      </c>
    </row>
    <row r="261" spans="2:51" s="13" customFormat="1" ht="12">
      <c r="B261" s="224"/>
      <c r="C261" s="225"/>
      <c r="D261" s="226" t="s">
        <v>189</v>
      </c>
      <c r="E261" s="227" t="s">
        <v>110</v>
      </c>
      <c r="F261" s="228" t="s">
        <v>113</v>
      </c>
      <c r="G261" s="225"/>
      <c r="H261" s="229">
        <v>6000</v>
      </c>
      <c r="I261" s="230"/>
      <c r="J261" s="225"/>
      <c r="K261" s="225"/>
      <c r="L261" s="231"/>
      <c r="M261" s="232"/>
      <c r="N261" s="233"/>
      <c r="O261" s="233"/>
      <c r="P261" s="233"/>
      <c r="Q261" s="233"/>
      <c r="R261" s="233"/>
      <c r="S261" s="233"/>
      <c r="T261" s="234"/>
      <c r="AT261" s="235" t="s">
        <v>189</v>
      </c>
      <c r="AU261" s="235" t="s">
        <v>91</v>
      </c>
      <c r="AV261" s="13" t="s">
        <v>91</v>
      </c>
      <c r="AW261" s="13" t="s">
        <v>34</v>
      </c>
      <c r="AX261" s="13" t="s">
        <v>89</v>
      </c>
      <c r="AY261" s="235" t="s">
        <v>173</v>
      </c>
    </row>
    <row r="262" spans="1:65" s="2" customFormat="1" ht="24.2" customHeight="1">
      <c r="A262" s="35"/>
      <c r="B262" s="36"/>
      <c r="C262" s="211" t="s">
        <v>451</v>
      </c>
      <c r="D262" s="211" t="s">
        <v>175</v>
      </c>
      <c r="E262" s="212" t="s">
        <v>452</v>
      </c>
      <c r="F262" s="213" t="s">
        <v>453</v>
      </c>
      <c r="G262" s="214" t="s">
        <v>252</v>
      </c>
      <c r="H262" s="215">
        <v>410</v>
      </c>
      <c r="I262" s="216"/>
      <c r="J262" s="217">
        <f>ROUND(I262*H262,2)</f>
        <v>0</v>
      </c>
      <c r="K262" s="218"/>
      <c r="L262" s="38"/>
      <c r="M262" s="219" t="s">
        <v>1</v>
      </c>
      <c r="N262" s="220" t="s">
        <v>46</v>
      </c>
      <c r="O262" s="72"/>
      <c r="P262" s="221">
        <f>O262*H262</f>
        <v>0</v>
      </c>
      <c r="Q262" s="221">
        <v>0</v>
      </c>
      <c r="R262" s="221">
        <f>Q262*H262</f>
        <v>0</v>
      </c>
      <c r="S262" s="221">
        <v>0</v>
      </c>
      <c r="T262" s="222">
        <f>S262*H262</f>
        <v>0</v>
      </c>
      <c r="U262" s="35"/>
      <c r="V262" s="35"/>
      <c r="W262" s="35"/>
      <c r="X262" s="35"/>
      <c r="Y262" s="35"/>
      <c r="Z262" s="35"/>
      <c r="AA262" s="35"/>
      <c r="AB262" s="35"/>
      <c r="AC262" s="35"/>
      <c r="AD262" s="35"/>
      <c r="AE262" s="35"/>
      <c r="AR262" s="223" t="s">
        <v>249</v>
      </c>
      <c r="AT262" s="223" t="s">
        <v>175</v>
      </c>
      <c r="AU262" s="223" t="s">
        <v>91</v>
      </c>
      <c r="AY262" s="17" t="s">
        <v>173</v>
      </c>
      <c r="BE262" s="115">
        <f>IF(N262="základní",J262,0)</f>
        <v>0</v>
      </c>
      <c r="BF262" s="115">
        <f>IF(N262="snížená",J262,0)</f>
        <v>0</v>
      </c>
      <c r="BG262" s="115">
        <f>IF(N262="zákl. přenesená",J262,0)</f>
        <v>0</v>
      </c>
      <c r="BH262" s="115">
        <f>IF(N262="sníž. přenesená",J262,0)</f>
        <v>0</v>
      </c>
      <c r="BI262" s="115">
        <f>IF(N262="nulová",J262,0)</f>
        <v>0</v>
      </c>
      <c r="BJ262" s="17" t="s">
        <v>89</v>
      </c>
      <c r="BK262" s="115">
        <f>ROUND(I262*H262,2)</f>
        <v>0</v>
      </c>
      <c r="BL262" s="17" t="s">
        <v>249</v>
      </c>
      <c r="BM262" s="223" t="s">
        <v>454</v>
      </c>
    </row>
    <row r="263" spans="1:65" s="2" customFormat="1" ht="24.2" customHeight="1">
      <c r="A263" s="35"/>
      <c r="B263" s="36"/>
      <c r="C263" s="257" t="s">
        <v>455</v>
      </c>
      <c r="D263" s="257" t="s">
        <v>344</v>
      </c>
      <c r="E263" s="258" t="s">
        <v>456</v>
      </c>
      <c r="F263" s="259" t="s">
        <v>457</v>
      </c>
      <c r="G263" s="260" t="s">
        <v>252</v>
      </c>
      <c r="H263" s="261">
        <v>430.5</v>
      </c>
      <c r="I263" s="262"/>
      <c r="J263" s="263">
        <f>ROUND(I263*H263,2)</f>
        <v>0</v>
      </c>
      <c r="K263" s="264"/>
      <c r="L263" s="265"/>
      <c r="M263" s="266" t="s">
        <v>1</v>
      </c>
      <c r="N263" s="267" t="s">
        <v>46</v>
      </c>
      <c r="O263" s="72"/>
      <c r="P263" s="221">
        <f>O263*H263</f>
        <v>0</v>
      </c>
      <c r="Q263" s="221">
        <v>0</v>
      </c>
      <c r="R263" s="221">
        <f>Q263*H263</f>
        <v>0</v>
      </c>
      <c r="S263" s="221">
        <v>0</v>
      </c>
      <c r="T263" s="222">
        <f>S263*H263</f>
        <v>0</v>
      </c>
      <c r="U263" s="35"/>
      <c r="V263" s="35"/>
      <c r="W263" s="35"/>
      <c r="X263" s="35"/>
      <c r="Y263" s="35"/>
      <c r="Z263" s="35"/>
      <c r="AA263" s="35"/>
      <c r="AB263" s="35"/>
      <c r="AC263" s="35"/>
      <c r="AD263" s="35"/>
      <c r="AE263" s="35"/>
      <c r="AR263" s="223" t="s">
        <v>348</v>
      </c>
      <c r="AT263" s="223" t="s">
        <v>344</v>
      </c>
      <c r="AU263" s="223" t="s">
        <v>91</v>
      </c>
      <c r="AY263" s="17" t="s">
        <v>173</v>
      </c>
      <c r="BE263" s="115">
        <f>IF(N263="základní",J263,0)</f>
        <v>0</v>
      </c>
      <c r="BF263" s="115">
        <f>IF(N263="snížená",J263,0)</f>
        <v>0</v>
      </c>
      <c r="BG263" s="115">
        <f>IF(N263="zákl. přenesená",J263,0)</f>
        <v>0</v>
      </c>
      <c r="BH263" s="115">
        <f>IF(N263="sníž. přenesená",J263,0)</f>
        <v>0</v>
      </c>
      <c r="BI263" s="115">
        <f>IF(N263="nulová",J263,0)</f>
        <v>0</v>
      </c>
      <c r="BJ263" s="17" t="s">
        <v>89</v>
      </c>
      <c r="BK263" s="115">
        <f>ROUND(I263*H263,2)</f>
        <v>0</v>
      </c>
      <c r="BL263" s="17" t="s">
        <v>249</v>
      </c>
      <c r="BM263" s="223" t="s">
        <v>458</v>
      </c>
    </row>
    <row r="264" spans="2:51" s="13" customFormat="1" ht="12">
      <c r="B264" s="224"/>
      <c r="C264" s="225"/>
      <c r="D264" s="226" t="s">
        <v>189</v>
      </c>
      <c r="E264" s="225"/>
      <c r="F264" s="228" t="s">
        <v>459</v>
      </c>
      <c r="G264" s="225"/>
      <c r="H264" s="229">
        <v>430.5</v>
      </c>
      <c r="I264" s="230"/>
      <c r="J264" s="225"/>
      <c r="K264" s="225"/>
      <c r="L264" s="231"/>
      <c r="M264" s="232"/>
      <c r="N264" s="233"/>
      <c r="O264" s="233"/>
      <c r="P264" s="233"/>
      <c r="Q264" s="233"/>
      <c r="R264" s="233"/>
      <c r="S264" s="233"/>
      <c r="T264" s="234"/>
      <c r="AT264" s="235" t="s">
        <v>189</v>
      </c>
      <c r="AU264" s="235" t="s">
        <v>91</v>
      </c>
      <c r="AV264" s="13" t="s">
        <v>91</v>
      </c>
      <c r="AW264" s="13" t="s">
        <v>4</v>
      </c>
      <c r="AX264" s="13" t="s">
        <v>89</v>
      </c>
      <c r="AY264" s="235" t="s">
        <v>173</v>
      </c>
    </row>
    <row r="265" spans="1:65" s="2" customFormat="1" ht="24.2" customHeight="1">
      <c r="A265" s="35"/>
      <c r="B265" s="36"/>
      <c r="C265" s="211" t="s">
        <v>460</v>
      </c>
      <c r="D265" s="211" t="s">
        <v>175</v>
      </c>
      <c r="E265" s="212" t="s">
        <v>461</v>
      </c>
      <c r="F265" s="213" t="s">
        <v>462</v>
      </c>
      <c r="G265" s="214" t="s">
        <v>112</v>
      </c>
      <c r="H265" s="215">
        <v>522</v>
      </c>
      <c r="I265" s="216"/>
      <c r="J265" s="217">
        <f>ROUND(I265*H265,2)</f>
        <v>0</v>
      </c>
      <c r="K265" s="218"/>
      <c r="L265" s="38"/>
      <c r="M265" s="219" t="s">
        <v>1</v>
      </c>
      <c r="N265" s="220" t="s">
        <v>46</v>
      </c>
      <c r="O265" s="72"/>
      <c r="P265" s="221">
        <f>O265*H265</f>
        <v>0</v>
      </c>
      <c r="Q265" s="221">
        <v>0.0002</v>
      </c>
      <c r="R265" s="221">
        <f>Q265*H265</f>
        <v>0.1044</v>
      </c>
      <c r="S265" s="221">
        <v>0</v>
      </c>
      <c r="T265" s="222">
        <f>S265*H265</f>
        <v>0</v>
      </c>
      <c r="U265" s="35"/>
      <c r="V265" s="35"/>
      <c r="W265" s="35"/>
      <c r="X265" s="35"/>
      <c r="Y265" s="35"/>
      <c r="Z265" s="35"/>
      <c r="AA265" s="35"/>
      <c r="AB265" s="35"/>
      <c r="AC265" s="35"/>
      <c r="AD265" s="35"/>
      <c r="AE265" s="35"/>
      <c r="AR265" s="223" t="s">
        <v>249</v>
      </c>
      <c r="AT265" s="223" t="s">
        <v>175</v>
      </c>
      <c r="AU265" s="223" t="s">
        <v>91</v>
      </c>
      <c r="AY265" s="17" t="s">
        <v>173</v>
      </c>
      <c r="BE265" s="115">
        <f>IF(N265="základní",J265,0)</f>
        <v>0</v>
      </c>
      <c r="BF265" s="115">
        <f>IF(N265="snížená",J265,0)</f>
        <v>0</v>
      </c>
      <c r="BG265" s="115">
        <f>IF(N265="zákl. přenesená",J265,0)</f>
        <v>0</v>
      </c>
      <c r="BH265" s="115">
        <f>IF(N265="sníž. přenesená",J265,0)</f>
        <v>0</v>
      </c>
      <c r="BI265" s="115">
        <f>IF(N265="nulová",J265,0)</f>
        <v>0</v>
      </c>
      <c r="BJ265" s="17" t="s">
        <v>89</v>
      </c>
      <c r="BK265" s="115">
        <f>ROUND(I265*H265,2)</f>
        <v>0</v>
      </c>
      <c r="BL265" s="17" t="s">
        <v>249</v>
      </c>
      <c r="BM265" s="223" t="s">
        <v>463</v>
      </c>
    </row>
    <row r="266" spans="2:51" s="14" customFormat="1" ht="12">
      <c r="B266" s="236"/>
      <c r="C266" s="237"/>
      <c r="D266" s="226" t="s">
        <v>189</v>
      </c>
      <c r="E266" s="238" t="s">
        <v>1</v>
      </c>
      <c r="F266" s="239" t="s">
        <v>464</v>
      </c>
      <c r="G266" s="237"/>
      <c r="H266" s="238" t="s">
        <v>1</v>
      </c>
      <c r="I266" s="240"/>
      <c r="J266" s="237"/>
      <c r="K266" s="237"/>
      <c r="L266" s="241"/>
      <c r="M266" s="242"/>
      <c r="N266" s="243"/>
      <c r="O266" s="243"/>
      <c r="P266" s="243"/>
      <c r="Q266" s="243"/>
      <c r="R266" s="243"/>
      <c r="S266" s="243"/>
      <c r="T266" s="244"/>
      <c r="AT266" s="245" t="s">
        <v>189</v>
      </c>
      <c r="AU266" s="245" t="s">
        <v>91</v>
      </c>
      <c r="AV266" s="14" t="s">
        <v>89</v>
      </c>
      <c r="AW266" s="14" t="s">
        <v>34</v>
      </c>
      <c r="AX266" s="14" t="s">
        <v>81</v>
      </c>
      <c r="AY266" s="245" t="s">
        <v>173</v>
      </c>
    </row>
    <row r="267" spans="2:51" s="13" customFormat="1" ht="12">
      <c r="B267" s="224"/>
      <c r="C267" s="225"/>
      <c r="D267" s="226" t="s">
        <v>189</v>
      </c>
      <c r="E267" s="227" t="s">
        <v>1</v>
      </c>
      <c r="F267" s="228" t="s">
        <v>465</v>
      </c>
      <c r="G267" s="225"/>
      <c r="H267" s="229">
        <v>522</v>
      </c>
      <c r="I267" s="230"/>
      <c r="J267" s="225"/>
      <c r="K267" s="225"/>
      <c r="L267" s="231"/>
      <c r="M267" s="232"/>
      <c r="N267" s="233"/>
      <c r="O267" s="233"/>
      <c r="P267" s="233"/>
      <c r="Q267" s="233"/>
      <c r="R267" s="233"/>
      <c r="S267" s="233"/>
      <c r="T267" s="234"/>
      <c r="AT267" s="235" t="s">
        <v>189</v>
      </c>
      <c r="AU267" s="235" t="s">
        <v>91</v>
      </c>
      <c r="AV267" s="13" t="s">
        <v>91</v>
      </c>
      <c r="AW267" s="13" t="s">
        <v>34</v>
      </c>
      <c r="AX267" s="13" t="s">
        <v>89</v>
      </c>
      <c r="AY267" s="235" t="s">
        <v>173</v>
      </c>
    </row>
    <row r="268" spans="1:65" s="2" customFormat="1" ht="37.9" customHeight="1">
      <c r="A268" s="35"/>
      <c r="B268" s="36"/>
      <c r="C268" s="211" t="s">
        <v>466</v>
      </c>
      <c r="D268" s="211" t="s">
        <v>175</v>
      </c>
      <c r="E268" s="212" t="s">
        <v>467</v>
      </c>
      <c r="F268" s="213" t="s">
        <v>468</v>
      </c>
      <c r="G268" s="214" t="s">
        <v>112</v>
      </c>
      <c r="H268" s="215">
        <v>6266</v>
      </c>
      <c r="I268" s="216"/>
      <c r="J268" s="217">
        <f>ROUND(I268*H268,2)</f>
        <v>0</v>
      </c>
      <c r="K268" s="218"/>
      <c r="L268" s="38"/>
      <c r="M268" s="219" t="s">
        <v>1</v>
      </c>
      <c r="N268" s="220" t="s">
        <v>46</v>
      </c>
      <c r="O268" s="72"/>
      <c r="P268" s="221">
        <f>O268*H268</f>
        <v>0</v>
      </c>
      <c r="Q268" s="221">
        <v>0.00029</v>
      </c>
      <c r="R268" s="221">
        <f>Q268*H268</f>
        <v>1.81714</v>
      </c>
      <c r="S268" s="221">
        <v>0</v>
      </c>
      <c r="T268" s="222">
        <f>S268*H268</f>
        <v>0</v>
      </c>
      <c r="U268" s="35"/>
      <c r="V268" s="35"/>
      <c r="W268" s="35"/>
      <c r="X268" s="35"/>
      <c r="Y268" s="35"/>
      <c r="Z268" s="35"/>
      <c r="AA268" s="35"/>
      <c r="AB268" s="35"/>
      <c r="AC268" s="35"/>
      <c r="AD268" s="35"/>
      <c r="AE268" s="35"/>
      <c r="AR268" s="223" t="s">
        <v>249</v>
      </c>
      <c r="AT268" s="223" t="s">
        <v>175</v>
      </c>
      <c r="AU268" s="223" t="s">
        <v>91</v>
      </c>
      <c r="AY268" s="17" t="s">
        <v>173</v>
      </c>
      <c r="BE268" s="115">
        <f>IF(N268="základní",J268,0)</f>
        <v>0</v>
      </c>
      <c r="BF268" s="115">
        <f>IF(N268="snížená",J268,0)</f>
        <v>0</v>
      </c>
      <c r="BG268" s="115">
        <f>IF(N268="zákl. přenesená",J268,0)</f>
        <v>0</v>
      </c>
      <c r="BH268" s="115">
        <f>IF(N268="sníž. přenesená",J268,0)</f>
        <v>0</v>
      </c>
      <c r="BI268" s="115">
        <f>IF(N268="nulová",J268,0)</f>
        <v>0</v>
      </c>
      <c r="BJ268" s="17" t="s">
        <v>89</v>
      </c>
      <c r="BK268" s="115">
        <f>ROUND(I268*H268,2)</f>
        <v>0</v>
      </c>
      <c r="BL268" s="17" t="s">
        <v>249</v>
      </c>
      <c r="BM268" s="223" t="s">
        <v>469</v>
      </c>
    </row>
    <row r="269" spans="2:51" s="14" customFormat="1" ht="12">
      <c r="B269" s="236"/>
      <c r="C269" s="237"/>
      <c r="D269" s="226" t="s">
        <v>189</v>
      </c>
      <c r="E269" s="238" t="s">
        <v>1</v>
      </c>
      <c r="F269" s="239" t="s">
        <v>470</v>
      </c>
      <c r="G269" s="237"/>
      <c r="H269" s="238" t="s">
        <v>1</v>
      </c>
      <c r="I269" s="240"/>
      <c r="J269" s="237"/>
      <c r="K269" s="237"/>
      <c r="L269" s="241"/>
      <c r="M269" s="242"/>
      <c r="N269" s="243"/>
      <c r="O269" s="243"/>
      <c r="P269" s="243"/>
      <c r="Q269" s="243"/>
      <c r="R269" s="243"/>
      <c r="S269" s="243"/>
      <c r="T269" s="244"/>
      <c r="AT269" s="245" t="s">
        <v>189</v>
      </c>
      <c r="AU269" s="245" t="s">
        <v>91</v>
      </c>
      <c r="AV269" s="14" t="s">
        <v>89</v>
      </c>
      <c r="AW269" s="14" t="s">
        <v>34</v>
      </c>
      <c r="AX269" s="14" t="s">
        <v>81</v>
      </c>
      <c r="AY269" s="245" t="s">
        <v>173</v>
      </c>
    </row>
    <row r="270" spans="2:51" s="13" customFormat="1" ht="12">
      <c r="B270" s="224"/>
      <c r="C270" s="225"/>
      <c r="D270" s="226" t="s">
        <v>189</v>
      </c>
      <c r="E270" s="227" t="s">
        <v>1</v>
      </c>
      <c r="F270" s="228" t="s">
        <v>471</v>
      </c>
      <c r="G270" s="225"/>
      <c r="H270" s="229">
        <v>6266</v>
      </c>
      <c r="I270" s="230"/>
      <c r="J270" s="225"/>
      <c r="K270" s="225"/>
      <c r="L270" s="231"/>
      <c r="M270" s="232"/>
      <c r="N270" s="233"/>
      <c r="O270" s="233"/>
      <c r="P270" s="233"/>
      <c r="Q270" s="233"/>
      <c r="R270" s="233"/>
      <c r="S270" s="233"/>
      <c r="T270" s="234"/>
      <c r="AT270" s="235" t="s">
        <v>189</v>
      </c>
      <c r="AU270" s="235" t="s">
        <v>91</v>
      </c>
      <c r="AV270" s="13" t="s">
        <v>91</v>
      </c>
      <c r="AW270" s="13" t="s">
        <v>34</v>
      </c>
      <c r="AX270" s="13" t="s">
        <v>89</v>
      </c>
      <c r="AY270" s="235" t="s">
        <v>173</v>
      </c>
    </row>
    <row r="271" spans="2:63" s="12" customFormat="1" ht="22.9" customHeight="1">
      <c r="B271" s="195"/>
      <c r="C271" s="196"/>
      <c r="D271" s="197" t="s">
        <v>80</v>
      </c>
      <c r="E271" s="209" t="s">
        <v>472</v>
      </c>
      <c r="F271" s="209" t="s">
        <v>473</v>
      </c>
      <c r="G271" s="196"/>
      <c r="H271" s="196"/>
      <c r="I271" s="199"/>
      <c r="J271" s="210">
        <f>BK271</f>
        <v>0</v>
      </c>
      <c r="K271" s="196"/>
      <c r="L271" s="201"/>
      <c r="M271" s="202"/>
      <c r="N271" s="203"/>
      <c r="O271" s="203"/>
      <c r="P271" s="204">
        <f>SUM(P272:P278)</f>
        <v>0</v>
      </c>
      <c r="Q271" s="203"/>
      <c r="R271" s="204">
        <f>SUM(R272:R278)</f>
        <v>0</v>
      </c>
      <c r="S271" s="203"/>
      <c r="T271" s="205">
        <f>SUM(T272:T278)</f>
        <v>0</v>
      </c>
      <c r="AR271" s="206" t="s">
        <v>91</v>
      </c>
      <c r="AT271" s="207" t="s">
        <v>80</v>
      </c>
      <c r="AU271" s="207" t="s">
        <v>89</v>
      </c>
      <c r="AY271" s="206" t="s">
        <v>173</v>
      </c>
      <c r="BK271" s="208">
        <f>SUM(BK272:BK278)</f>
        <v>0</v>
      </c>
    </row>
    <row r="272" spans="1:65" s="2" customFormat="1" ht="14.45" customHeight="1">
      <c r="A272" s="35"/>
      <c r="B272" s="36"/>
      <c r="C272" s="211" t="s">
        <v>474</v>
      </c>
      <c r="D272" s="211" t="s">
        <v>175</v>
      </c>
      <c r="E272" s="212" t="s">
        <v>475</v>
      </c>
      <c r="F272" s="213" t="s">
        <v>476</v>
      </c>
      <c r="G272" s="214" t="s">
        <v>112</v>
      </c>
      <c r="H272" s="215">
        <v>691.2</v>
      </c>
      <c r="I272" s="216"/>
      <c r="J272" s="217">
        <f>ROUND(I272*H272,2)</f>
        <v>0</v>
      </c>
      <c r="K272" s="218"/>
      <c r="L272" s="38"/>
      <c r="M272" s="219" t="s">
        <v>1</v>
      </c>
      <c r="N272" s="220" t="s">
        <v>46</v>
      </c>
      <c r="O272" s="72"/>
      <c r="P272" s="221">
        <f>O272*H272</f>
        <v>0</v>
      </c>
      <c r="Q272" s="221">
        <v>0</v>
      </c>
      <c r="R272" s="221">
        <f>Q272*H272</f>
        <v>0</v>
      </c>
      <c r="S272" s="221">
        <v>0</v>
      </c>
      <c r="T272" s="222">
        <f>S272*H272</f>
        <v>0</v>
      </c>
      <c r="U272" s="35"/>
      <c r="V272" s="35"/>
      <c r="W272" s="35"/>
      <c r="X272" s="35"/>
      <c r="Y272" s="35"/>
      <c r="Z272" s="35"/>
      <c r="AA272" s="35"/>
      <c r="AB272" s="35"/>
      <c r="AC272" s="35"/>
      <c r="AD272" s="35"/>
      <c r="AE272" s="35"/>
      <c r="AR272" s="223" t="s">
        <v>249</v>
      </c>
      <c r="AT272" s="223" t="s">
        <v>175</v>
      </c>
      <c r="AU272" s="223" t="s">
        <v>91</v>
      </c>
      <c r="AY272" s="17" t="s">
        <v>173</v>
      </c>
      <c r="BE272" s="115">
        <f>IF(N272="základní",J272,0)</f>
        <v>0</v>
      </c>
      <c r="BF272" s="115">
        <f>IF(N272="snížená",J272,0)</f>
        <v>0</v>
      </c>
      <c r="BG272" s="115">
        <f>IF(N272="zákl. přenesená",J272,0)</f>
        <v>0</v>
      </c>
      <c r="BH272" s="115">
        <f>IF(N272="sníž. přenesená",J272,0)</f>
        <v>0</v>
      </c>
      <c r="BI272" s="115">
        <f>IF(N272="nulová",J272,0)</f>
        <v>0</v>
      </c>
      <c r="BJ272" s="17" t="s">
        <v>89</v>
      </c>
      <c r="BK272" s="115">
        <f>ROUND(I272*H272,2)</f>
        <v>0</v>
      </c>
      <c r="BL272" s="17" t="s">
        <v>249</v>
      </c>
      <c r="BM272" s="223" t="s">
        <v>477</v>
      </c>
    </row>
    <row r="273" spans="2:51" s="14" customFormat="1" ht="12">
      <c r="B273" s="236"/>
      <c r="C273" s="237"/>
      <c r="D273" s="226" t="s">
        <v>189</v>
      </c>
      <c r="E273" s="238" t="s">
        <v>1</v>
      </c>
      <c r="F273" s="239" t="s">
        <v>478</v>
      </c>
      <c r="G273" s="237"/>
      <c r="H273" s="238" t="s">
        <v>1</v>
      </c>
      <c r="I273" s="240"/>
      <c r="J273" s="237"/>
      <c r="K273" s="237"/>
      <c r="L273" s="241"/>
      <c r="M273" s="242"/>
      <c r="N273" s="243"/>
      <c r="O273" s="243"/>
      <c r="P273" s="243"/>
      <c r="Q273" s="243"/>
      <c r="R273" s="243"/>
      <c r="S273" s="243"/>
      <c r="T273" s="244"/>
      <c r="AT273" s="245" t="s">
        <v>189</v>
      </c>
      <c r="AU273" s="245" t="s">
        <v>91</v>
      </c>
      <c r="AV273" s="14" t="s">
        <v>89</v>
      </c>
      <c r="AW273" s="14" t="s">
        <v>34</v>
      </c>
      <c r="AX273" s="14" t="s">
        <v>81</v>
      </c>
      <c r="AY273" s="245" t="s">
        <v>173</v>
      </c>
    </row>
    <row r="274" spans="2:51" s="14" customFormat="1" ht="12">
      <c r="B274" s="236"/>
      <c r="C274" s="237"/>
      <c r="D274" s="226" t="s">
        <v>189</v>
      </c>
      <c r="E274" s="238" t="s">
        <v>1</v>
      </c>
      <c r="F274" s="239" t="s">
        <v>479</v>
      </c>
      <c r="G274" s="237"/>
      <c r="H274" s="238" t="s">
        <v>1</v>
      </c>
      <c r="I274" s="240"/>
      <c r="J274" s="237"/>
      <c r="K274" s="237"/>
      <c r="L274" s="241"/>
      <c r="M274" s="242"/>
      <c r="N274" s="243"/>
      <c r="O274" s="243"/>
      <c r="P274" s="243"/>
      <c r="Q274" s="243"/>
      <c r="R274" s="243"/>
      <c r="S274" s="243"/>
      <c r="T274" s="244"/>
      <c r="AT274" s="245" t="s">
        <v>189</v>
      </c>
      <c r="AU274" s="245" t="s">
        <v>91</v>
      </c>
      <c r="AV274" s="14" t="s">
        <v>89</v>
      </c>
      <c r="AW274" s="14" t="s">
        <v>34</v>
      </c>
      <c r="AX274" s="14" t="s">
        <v>81</v>
      </c>
      <c r="AY274" s="245" t="s">
        <v>173</v>
      </c>
    </row>
    <row r="275" spans="2:51" s="14" customFormat="1" ht="12">
      <c r="B275" s="236"/>
      <c r="C275" s="237"/>
      <c r="D275" s="226" t="s">
        <v>189</v>
      </c>
      <c r="E275" s="238" t="s">
        <v>1</v>
      </c>
      <c r="F275" s="239" t="s">
        <v>480</v>
      </c>
      <c r="G275" s="237"/>
      <c r="H275" s="238" t="s">
        <v>1</v>
      </c>
      <c r="I275" s="240"/>
      <c r="J275" s="237"/>
      <c r="K275" s="237"/>
      <c r="L275" s="241"/>
      <c r="M275" s="242"/>
      <c r="N275" s="243"/>
      <c r="O275" s="243"/>
      <c r="P275" s="243"/>
      <c r="Q275" s="243"/>
      <c r="R275" s="243"/>
      <c r="S275" s="243"/>
      <c r="T275" s="244"/>
      <c r="AT275" s="245" t="s">
        <v>189</v>
      </c>
      <c r="AU275" s="245" t="s">
        <v>91</v>
      </c>
      <c r="AV275" s="14" t="s">
        <v>89</v>
      </c>
      <c r="AW275" s="14" t="s">
        <v>34</v>
      </c>
      <c r="AX275" s="14" t="s">
        <v>81</v>
      </c>
      <c r="AY275" s="245" t="s">
        <v>173</v>
      </c>
    </row>
    <row r="276" spans="2:51" s="14" customFormat="1" ht="12">
      <c r="B276" s="236"/>
      <c r="C276" s="237"/>
      <c r="D276" s="226" t="s">
        <v>189</v>
      </c>
      <c r="E276" s="238" t="s">
        <v>1</v>
      </c>
      <c r="F276" s="239" t="s">
        <v>481</v>
      </c>
      <c r="G276" s="237"/>
      <c r="H276" s="238" t="s">
        <v>1</v>
      </c>
      <c r="I276" s="240"/>
      <c r="J276" s="237"/>
      <c r="K276" s="237"/>
      <c r="L276" s="241"/>
      <c r="M276" s="242"/>
      <c r="N276" s="243"/>
      <c r="O276" s="243"/>
      <c r="P276" s="243"/>
      <c r="Q276" s="243"/>
      <c r="R276" s="243"/>
      <c r="S276" s="243"/>
      <c r="T276" s="244"/>
      <c r="AT276" s="245" t="s">
        <v>189</v>
      </c>
      <c r="AU276" s="245" t="s">
        <v>91</v>
      </c>
      <c r="AV276" s="14" t="s">
        <v>89</v>
      </c>
      <c r="AW276" s="14" t="s">
        <v>34</v>
      </c>
      <c r="AX276" s="14" t="s">
        <v>81</v>
      </c>
      <c r="AY276" s="245" t="s">
        <v>173</v>
      </c>
    </row>
    <row r="277" spans="2:51" s="14" customFormat="1" ht="12">
      <c r="B277" s="236"/>
      <c r="C277" s="237"/>
      <c r="D277" s="226" t="s">
        <v>189</v>
      </c>
      <c r="E277" s="238" t="s">
        <v>1</v>
      </c>
      <c r="F277" s="239" t="s">
        <v>482</v>
      </c>
      <c r="G277" s="237"/>
      <c r="H277" s="238" t="s">
        <v>1</v>
      </c>
      <c r="I277" s="240"/>
      <c r="J277" s="237"/>
      <c r="K277" s="237"/>
      <c r="L277" s="241"/>
      <c r="M277" s="242"/>
      <c r="N277" s="243"/>
      <c r="O277" s="243"/>
      <c r="P277" s="243"/>
      <c r="Q277" s="243"/>
      <c r="R277" s="243"/>
      <c r="S277" s="243"/>
      <c r="T277" s="244"/>
      <c r="AT277" s="245" t="s">
        <v>189</v>
      </c>
      <c r="AU277" s="245" t="s">
        <v>91</v>
      </c>
      <c r="AV277" s="14" t="s">
        <v>89</v>
      </c>
      <c r="AW277" s="14" t="s">
        <v>34</v>
      </c>
      <c r="AX277" s="14" t="s">
        <v>81</v>
      </c>
      <c r="AY277" s="245" t="s">
        <v>173</v>
      </c>
    </row>
    <row r="278" spans="2:51" s="13" customFormat="1" ht="12">
      <c r="B278" s="224"/>
      <c r="C278" s="225"/>
      <c r="D278" s="226" t="s">
        <v>189</v>
      </c>
      <c r="E278" s="227" t="s">
        <v>1</v>
      </c>
      <c r="F278" s="228" t="s">
        <v>483</v>
      </c>
      <c r="G278" s="225"/>
      <c r="H278" s="229">
        <v>691.2</v>
      </c>
      <c r="I278" s="230"/>
      <c r="J278" s="225"/>
      <c r="K278" s="225"/>
      <c r="L278" s="231"/>
      <c r="M278" s="268"/>
      <c r="N278" s="269"/>
      <c r="O278" s="269"/>
      <c r="P278" s="269"/>
      <c r="Q278" s="269"/>
      <c r="R278" s="269"/>
      <c r="S278" s="269"/>
      <c r="T278" s="270"/>
      <c r="AT278" s="235" t="s">
        <v>189</v>
      </c>
      <c r="AU278" s="235" t="s">
        <v>91</v>
      </c>
      <c r="AV278" s="13" t="s">
        <v>91</v>
      </c>
      <c r="AW278" s="13" t="s">
        <v>34</v>
      </c>
      <c r="AX278" s="13" t="s">
        <v>89</v>
      </c>
      <c r="AY278" s="235" t="s">
        <v>173</v>
      </c>
    </row>
    <row r="279" spans="1:31" s="2" customFormat="1" ht="6.95" customHeight="1">
      <c r="A279" s="35"/>
      <c r="B279" s="55"/>
      <c r="C279" s="56"/>
      <c r="D279" s="56"/>
      <c r="E279" s="56"/>
      <c r="F279" s="56"/>
      <c r="G279" s="56"/>
      <c r="H279" s="56"/>
      <c r="I279" s="56"/>
      <c r="J279" s="56"/>
      <c r="K279" s="56"/>
      <c r="L279" s="38"/>
      <c r="M279" s="35"/>
      <c r="O279" s="35"/>
      <c r="P279" s="35"/>
      <c r="Q279" s="35"/>
      <c r="R279" s="35"/>
      <c r="S279" s="35"/>
      <c r="T279" s="35"/>
      <c r="U279" s="35"/>
      <c r="V279" s="35"/>
      <c r="W279" s="35"/>
      <c r="X279" s="35"/>
      <c r="Y279" s="35"/>
      <c r="Z279" s="35"/>
      <c r="AA279" s="35"/>
      <c r="AB279" s="35"/>
      <c r="AC279" s="35"/>
      <c r="AD279" s="35"/>
      <c r="AE279" s="35"/>
    </row>
  </sheetData>
  <sheetProtection password="CC35" sheet="1" objects="1" scenarios="1" formatColumns="0" formatRows="0" autoFilter="0"/>
  <autoFilter ref="C145:K278"/>
  <mergeCells count="14">
    <mergeCell ref="D124:F124"/>
    <mergeCell ref="E136:H136"/>
    <mergeCell ref="E138:H138"/>
    <mergeCell ref="L2:V2"/>
    <mergeCell ref="E87:H87"/>
    <mergeCell ref="D120:F120"/>
    <mergeCell ref="D121:F121"/>
    <mergeCell ref="D122:F122"/>
    <mergeCell ref="D123:F123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85"/>
  <sheetViews>
    <sheetView showGridLines="0" workbookViewId="0" topLeftCell="A97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294"/>
      <c r="M2" s="294"/>
      <c r="N2" s="294"/>
      <c r="O2" s="294"/>
      <c r="P2" s="294"/>
      <c r="Q2" s="294"/>
      <c r="R2" s="294"/>
      <c r="S2" s="294"/>
      <c r="T2" s="294"/>
      <c r="U2" s="294"/>
      <c r="V2" s="294"/>
      <c r="AT2" s="17" t="s">
        <v>94</v>
      </c>
      <c r="AZ2" s="122" t="s">
        <v>484</v>
      </c>
      <c r="BA2" s="122" t="s">
        <v>485</v>
      </c>
      <c r="BB2" s="122" t="s">
        <v>252</v>
      </c>
      <c r="BC2" s="122" t="s">
        <v>486</v>
      </c>
      <c r="BD2" s="122" t="s">
        <v>91</v>
      </c>
    </row>
    <row r="3" spans="2:46" s="1" customFormat="1" ht="6.95" customHeight="1">
      <c r="B3" s="123"/>
      <c r="C3" s="124"/>
      <c r="D3" s="124"/>
      <c r="E3" s="124"/>
      <c r="F3" s="124"/>
      <c r="G3" s="124"/>
      <c r="H3" s="124"/>
      <c r="I3" s="124"/>
      <c r="J3" s="124"/>
      <c r="K3" s="124"/>
      <c r="L3" s="20"/>
      <c r="AT3" s="17" t="s">
        <v>91</v>
      </c>
    </row>
    <row r="4" spans="2:46" s="1" customFormat="1" ht="24.95" customHeight="1">
      <c r="B4" s="20"/>
      <c r="D4" s="125" t="s">
        <v>117</v>
      </c>
      <c r="L4" s="20"/>
      <c r="M4" s="126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27" t="s">
        <v>16</v>
      </c>
      <c r="L6" s="20"/>
    </row>
    <row r="7" spans="2:12" s="1" customFormat="1" ht="16.5" customHeight="1">
      <c r="B7" s="20"/>
      <c r="E7" s="340" t="str">
        <f>'Rekapitulace stavby'!K6</f>
        <v>Dílčí renovace objektů MŠ Vybíralova čp.967 a 968</v>
      </c>
      <c r="F7" s="341"/>
      <c r="G7" s="341"/>
      <c r="H7" s="341"/>
      <c r="L7" s="20"/>
    </row>
    <row r="8" spans="1:31" s="2" customFormat="1" ht="12" customHeight="1">
      <c r="A8" s="35"/>
      <c r="B8" s="38"/>
      <c r="C8" s="35"/>
      <c r="D8" s="127" t="s">
        <v>121</v>
      </c>
      <c r="E8" s="35"/>
      <c r="F8" s="35"/>
      <c r="G8" s="35"/>
      <c r="H8" s="35"/>
      <c r="I8" s="35"/>
      <c r="J8" s="35"/>
      <c r="K8" s="35"/>
      <c r="L8" s="52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38"/>
      <c r="C9" s="35"/>
      <c r="D9" s="35"/>
      <c r="E9" s="342" t="s">
        <v>487</v>
      </c>
      <c r="F9" s="343"/>
      <c r="G9" s="343"/>
      <c r="H9" s="343"/>
      <c r="I9" s="35"/>
      <c r="J9" s="35"/>
      <c r="K9" s="35"/>
      <c r="L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>
      <c r="A10" s="35"/>
      <c r="B10" s="38"/>
      <c r="C10" s="35"/>
      <c r="D10" s="35"/>
      <c r="E10" s="35"/>
      <c r="F10" s="35"/>
      <c r="G10" s="35"/>
      <c r="H10" s="35"/>
      <c r="I10" s="35"/>
      <c r="J10" s="35"/>
      <c r="K10" s="35"/>
      <c r="L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38"/>
      <c r="C11" s="35"/>
      <c r="D11" s="127" t="s">
        <v>18</v>
      </c>
      <c r="E11" s="35"/>
      <c r="F11" s="128" t="s">
        <v>1</v>
      </c>
      <c r="G11" s="35"/>
      <c r="H11" s="35"/>
      <c r="I11" s="127" t="s">
        <v>19</v>
      </c>
      <c r="J11" s="128" t="s">
        <v>1</v>
      </c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38"/>
      <c r="C12" s="35"/>
      <c r="D12" s="127" t="s">
        <v>20</v>
      </c>
      <c r="E12" s="35"/>
      <c r="F12" s="128" t="s">
        <v>21</v>
      </c>
      <c r="G12" s="35"/>
      <c r="H12" s="35"/>
      <c r="I12" s="127" t="s">
        <v>22</v>
      </c>
      <c r="J12" s="129" t="str">
        <f>'Rekapitulace stavby'!AN8</f>
        <v>8. 5. 2021</v>
      </c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9" customHeight="1">
      <c r="A13" s="35"/>
      <c r="B13" s="38"/>
      <c r="C13" s="35"/>
      <c r="D13" s="35"/>
      <c r="E13" s="35"/>
      <c r="F13" s="35"/>
      <c r="G13" s="35"/>
      <c r="H13" s="35"/>
      <c r="I13" s="35"/>
      <c r="J13" s="35"/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38"/>
      <c r="C14" s="35"/>
      <c r="D14" s="127" t="s">
        <v>24</v>
      </c>
      <c r="E14" s="35"/>
      <c r="F14" s="35"/>
      <c r="G14" s="35"/>
      <c r="H14" s="35"/>
      <c r="I14" s="127" t="s">
        <v>25</v>
      </c>
      <c r="J14" s="128" t="s">
        <v>26</v>
      </c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38"/>
      <c r="C15" s="35"/>
      <c r="D15" s="35"/>
      <c r="E15" s="128" t="s">
        <v>27</v>
      </c>
      <c r="F15" s="35"/>
      <c r="G15" s="35"/>
      <c r="H15" s="35"/>
      <c r="I15" s="127" t="s">
        <v>28</v>
      </c>
      <c r="J15" s="128" t="s">
        <v>1</v>
      </c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38"/>
      <c r="C16" s="35"/>
      <c r="D16" s="35"/>
      <c r="E16" s="35"/>
      <c r="F16" s="35"/>
      <c r="G16" s="35"/>
      <c r="H16" s="35"/>
      <c r="I16" s="35"/>
      <c r="J16" s="35"/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38"/>
      <c r="C17" s="35"/>
      <c r="D17" s="127" t="s">
        <v>29</v>
      </c>
      <c r="E17" s="35"/>
      <c r="F17" s="35"/>
      <c r="G17" s="35"/>
      <c r="H17" s="35"/>
      <c r="I17" s="127" t="s">
        <v>25</v>
      </c>
      <c r="J17" s="30" t="str">
        <f>'Rekapitulace stavby'!AN13</f>
        <v>Vyplň údaj</v>
      </c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38"/>
      <c r="C18" s="35"/>
      <c r="D18" s="35"/>
      <c r="E18" s="344" t="str">
        <f>'Rekapitulace stavby'!E14</f>
        <v>Vyplň údaj</v>
      </c>
      <c r="F18" s="345"/>
      <c r="G18" s="345"/>
      <c r="H18" s="345"/>
      <c r="I18" s="127" t="s">
        <v>28</v>
      </c>
      <c r="J18" s="30" t="str">
        <f>'Rekapitulace stavby'!AN14</f>
        <v>Vyplň údaj</v>
      </c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38"/>
      <c r="C19" s="35"/>
      <c r="D19" s="35"/>
      <c r="E19" s="35"/>
      <c r="F19" s="35"/>
      <c r="G19" s="35"/>
      <c r="H19" s="35"/>
      <c r="I19" s="35"/>
      <c r="J19" s="35"/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38"/>
      <c r="C20" s="35"/>
      <c r="D20" s="127" t="s">
        <v>31</v>
      </c>
      <c r="E20" s="35"/>
      <c r="F20" s="35"/>
      <c r="G20" s="35"/>
      <c r="H20" s="35"/>
      <c r="I20" s="127" t="s">
        <v>25</v>
      </c>
      <c r="J20" s="128" t="s">
        <v>32</v>
      </c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38"/>
      <c r="C21" s="35"/>
      <c r="D21" s="35"/>
      <c r="E21" s="128" t="s">
        <v>33</v>
      </c>
      <c r="F21" s="35"/>
      <c r="G21" s="35"/>
      <c r="H21" s="35"/>
      <c r="I21" s="127" t="s">
        <v>28</v>
      </c>
      <c r="J21" s="128" t="s">
        <v>1</v>
      </c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38"/>
      <c r="C22" s="35"/>
      <c r="D22" s="35"/>
      <c r="E22" s="35"/>
      <c r="F22" s="35"/>
      <c r="G22" s="35"/>
      <c r="H22" s="35"/>
      <c r="I22" s="35"/>
      <c r="J22" s="35"/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38"/>
      <c r="C23" s="35"/>
      <c r="D23" s="127" t="s">
        <v>35</v>
      </c>
      <c r="E23" s="35"/>
      <c r="F23" s="35"/>
      <c r="G23" s="35"/>
      <c r="H23" s="35"/>
      <c r="I23" s="127" t="s">
        <v>25</v>
      </c>
      <c r="J23" s="128" t="s">
        <v>36</v>
      </c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38"/>
      <c r="C24" s="35"/>
      <c r="D24" s="35"/>
      <c r="E24" s="128" t="s">
        <v>37</v>
      </c>
      <c r="F24" s="35"/>
      <c r="G24" s="35"/>
      <c r="H24" s="35"/>
      <c r="I24" s="127" t="s">
        <v>28</v>
      </c>
      <c r="J24" s="128" t="s">
        <v>1</v>
      </c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38"/>
      <c r="C25" s="35"/>
      <c r="D25" s="35"/>
      <c r="E25" s="35"/>
      <c r="F25" s="35"/>
      <c r="G25" s="35"/>
      <c r="H25" s="35"/>
      <c r="I25" s="35"/>
      <c r="J25" s="35"/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38"/>
      <c r="C26" s="35"/>
      <c r="D26" s="127" t="s">
        <v>38</v>
      </c>
      <c r="E26" s="35"/>
      <c r="F26" s="35"/>
      <c r="G26" s="35"/>
      <c r="H26" s="35"/>
      <c r="I26" s="35"/>
      <c r="J26" s="35"/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30"/>
      <c r="B27" s="131"/>
      <c r="C27" s="130"/>
      <c r="D27" s="130"/>
      <c r="E27" s="346" t="s">
        <v>1</v>
      </c>
      <c r="F27" s="346"/>
      <c r="G27" s="346"/>
      <c r="H27" s="346"/>
      <c r="I27" s="130"/>
      <c r="J27" s="130"/>
      <c r="K27" s="130"/>
      <c r="L27" s="132"/>
      <c r="S27" s="130"/>
      <c r="T27" s="130"/>
      <c r="U27" s="130"/>
      <c r="V27" s="130"/>
      <c r="W27" s="130"/>
      <c r="X27" s="130"/>
      <c r="Y27" s="130"/>
      <c r="Z27" s="130"/>
      <c r="AA27" s="130"/>
      <c r="AB27" s="130"/>
      <c r="AC27" s="130"/>
      <c r="AD27" s="130"/>
      <c r="AE27" s="130"/>
    </row>
    <row r="28" spans="1:31" s="2" customFormat="1" ht="6.95" customHeight="1">
      <c r="A28" s="35"/>
      <c r="B28" s="38"/>
      <c r="C28" s="35"/>
      <c r="D28" s="35"/>
      <c r="E28" s="35"/>
      <c r="F28" s="35"/>
      <c r="G28" s="35"/>
      <c r="H28" s="35"/>
      <c r="I28" s="35"/>
      <c r="J28" s="35"/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38"/>
      <c r="C29" s="35"/>
      <c r="D29" s="133"/>
      <c r="E29" s="133"/>
      <c r="F29" s="133"/>
      <c r="G29" s="133"/>
      <c r="H29" s="133"/>
      <c r="I29" s="133"/>
      <c r="J29" s="133"/>
      <c r="K29" s="133"/>
      <c r="L29" s="52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14.45" customHeight="1">
      <c r="A30" s="35"/>
      <c r="B30" s="38"/>
      <c r="C30" s="35"/>
      <c r="D30" s="128" t="s">
        <v>123</v>
      </c>
      <c r="E30" s="35"/>
      <c r="F30" s="35"/>
      <c r="G30" s="35"/>
      <c r="H30" s="35"/>
      <c r="I30" s="35"/>
      <c r="J30" s="134">
        <f>J96</f>
        <v>0</v>
      </c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14.45" customHeight="1">
      <c r="A31" s="35"/>
      <c r="B31" s="38"/>
      <c r="C31" s="35"/>
      <c r="D31" s="135" t="s">
        <v>104</v>
      </c>
      <c r="E31" s="35"/>
      <c r="F31" s="35"/>
      <c r="G31" s="35"/>
      <c r="H31" s="35"/>
      <c r="I31" s="35"/>
      <c r="J31" s="134">
        <f>J100</f>
        <v>0</v>
      </c>
      <c r="K31" s="35"/>
      <c r="L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25.35" customHeight="1">
      <c r="A32" s="35"/>
      <c r="B32" s="38"/>
      <c r="C32" s="35"/>
      <c r="D32" s="136" t="s">
        <v>41</v>
      </c>
      <c r="E32" s="35"/>
      <c r="F32" s="35"/>
      <c r="G32" s="35"/>
      <c r="H32" s="35"/>
      <c r="I32" s="35"/>
      <c r="J32" s="137">
        <f>ROUND(J30+J31,2)</f>
        <v>0</v>
      </c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6.95" customHeight="1">
      <c r="A33" s="35"/>
      <c r="B33" s="38"/>
      <c r="C33" s="35"/>
      <c r="D33" s="133"/>
      <c r="E33" s="133"/>
      <c r="F33" s="133"/>
      <c r="G33" s="133"/>
      <c r="H33" s="133"/>
      <c r="I33" s="133"/>
      <c r="J33" s="133"/>
      <c r="K33" s="133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38"/>
      <c r="C34" s="35"/>
      <c r="D34" s="35"/>
      <c r="E34" s="35"/>
      <c r="F34" s="138" t="s">
        <v>43</v>
      </c>
      <c r="G34" s="35"/>
      <c r="H34" s="35"/>
      <c r="I34" s="138" t="s">
        <v>42</v>
      </c>
      <c r="J34" s="138" t="s">
        <v>44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>
      <c r="A35" s="35"/>
      <c r="B35" s="38"/>
      <c r="C35" s="35"/>
      <c r="D35" s="139" t="s">
        <v>45</v>
      </c>
      <c r="E35" s="127" t="s">
        <v>46</v>
      </c>
      <c r="F35" s="140">
        <f>ROUND((SUM(BE100:BE107)+SUM(BE127:BE184)),2)</f>
        <v>0</v>
      </c>
      <c r="G35" s="35"/>
      <c r="H35" s="35"/>
      <c r="I35" s="141">
        <v>0.21</v>
      </c>
      <c r="J35" s="140">
        <f>ROUND(((SUM(BE100:BE107)+SUM(BE127:BE184))*I35),2)</f>
        <v>0</v>
      </c>
      <c r="K35" s="3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>
      <c r="A36" s="35"/>
      <c r="B36" s="38"/>
      <c r="C36" s="35"/>
      <c r="D36" s="35"/>
      <c r="E36" s="127" t="s">
        <v>47</v>
      </c>
      <c r="F36" s="140">
        <f>ROUND((SUM(BF100:BF107)+SUM(BF127:BF184)),2)</f>
        <v>0</v>
      </c>
      <c r="G36" s="35"/>
      <c r="H36" s="35"/>
      <c r="I36" s="141">
        <v>0.15</v>
      </c>
      <c r="J36" s="140">
        <f>ROUND(((SUM(BF100:BF107)+SUM(BF127:BF184))*I36),2)</f>
        <v>0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38"/>
      <c r="C37" s="35"/>
      <c r="D37" s="35"/>
      <c r="E37" s="127" t="s">
        <v>48</v>
      </c>
      <c r="F37" s="140">
        <f>ROUND((SUM(BG100:BG107)+SUM(BG127:BG184)),2)</f>
        <v>0</v>
      </c>
      <c r="G37" s="35"/>
      <c r="H37" s="35"/>
      <c r="I37" s="141">
        <v>0.21</v>
      </c>
      <c r="J37" s="140">
        <f>0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14.45" customHeight="1" hidden="1">
      <c r="A38" s="35"/>
      <c r="B38" s="38"/>
      <c r="C38" s="35"/>
      <c r="D38" s="35"/>
      <c r="E38" s="127" t="s">
        <v>49</v>
      </c>
      <c r="F38" s="140">
        <f>ROUND((SUM(BH100:BH107)+SUM(BH127:BH184)),2)</f>
        <v>0</v>
      </c>
      <c r="G38" s="35"/>
      <c r="H38" s="35"/>
      <c r="I38" s="141">
        <v>0.15</v>
      </c>
      <c r="J38" s="140">
        <f>0</f>
        <v>0</v>
      </c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14.45" customHeight="1" hidden="1">
      <c r="A39" s="35"/>
      <c r="B39" s="38"/>
      <c r="C39" s="35"/>
      <c r="D39" s="35"/>
      <c r="E39" s="127" t="s">
        <v>50</v>
      </c>
      <c r="F39" s="140">
        <f>ROUND((SUM(BI100:BI107)+SUM(BI127:BI184)),2)</f>
        <v>0</v>
      </c>
      <c r="G39" s="35"/>
      <c r="H39" s="35"/>
      <c r="I39" s="141">
        <v>0</v>
      </c>
      <c r="J39" s="140">
        <f>0</f>
        <v>0</v>
      </c>
      <c r="K39" s="35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6.95" customHeight="1">
      <c r="A40" s="35"/>
      <c r="B40" s="38"/>
      <c r="C40" s="35"/>
      <c r="D40" s="35"/>
      <c r="E40" s="35"/>
      <c r="F40" s="35"/>
      <c r="G40" s="35"/>
      <c r="H40" s="35"/>
      <c r="I40" s="35"/>
      <c r="J40" s="35"/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2" customFormat="1" ht="25.35" customHeight="1">
      <c r="A41" s="35"/>
      <c r="B41" s="38"/>
      <c r="C41" s="142"/>
      <c r="D41" s="143" t="s">
        <v>51</v>
      </c>
      <c r="E41" s="144"/>
      <c r="F41" s="144"/>
      <c r="G41" s="145" t="s">
        <v>52</v>
      </c>
      <c r="H41" s="146" t="s">
        <v>53</v>
      </c>
      <c r="I41" s="144"/>
      <c r="J41" s="147">
        <f>SUM(J32:J39)</f>
        <v>0</v>
      </c>
      <c r="K41" s="148"/>
      <c r="L41" s="52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spans="1:31" s="2" customFormat="1" ht="14.45" customHeight="1">
      <c r="A42" s="35"/>
      <c r="B42" s="38"/>
      <c r="C42" s="35"/>
      <c r="D42" s="35"/>
      <c r="E42" s="35"/>
      <c r="F42" s="35"/>
      <c r="G42" s="35"/>
      <c r="H42" s="35"/>
      <c r="I42" s="35"/>
      <c r="J42" s="35"/>
      <c r="K42" s="35"/>
      <c r="L42" s="52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3" spans="2:12" s="1" customFormat="1" ht="14.45" customHeight="1">
      <c r="B43" s="20"/>
      <c r="L43" s="20"/>
    </row>
    <row r="44" spans="2:12" s="1" customFormat="1" ht="14.45" customHeight="1">
      <c r="B44" s="20"/>
      <c r="L44" s="20"/>
    </row>
    <row r="45" spans="2:12" s="1" customFormat="1" ht="14.45" customHeight="1">
      <c r="B45" s="20"/>
      <c r="L45" s="20"/>
    </row>
    <row r="46" spans="2:12" s="1" customFormat="1" ht="14.45" customHeight="1">
      <c r="B46" s="20"/>
      <c r="L46" s="20"/>
    </row>
    <row r="47" spans="2:12" s="1" customFormat="1" ht="14.45" customHeight="1">
      <c r="B47" s="20"/>
      <c r="L47" s="20"/>
    </row>
    <row r="48" spans="2:12" s="1" customFormat="1" ht="14.45" customHeight="1">
      <c r="B48" s="20"/>
      <c r="L48" s="20"/>
    </row>
    <row r="49" spans="2:12" s="1" customFormat="1" ht="14.45" customHeight="1">
      <c r="B49" s="20"/>
      <c r="L49" s="20"/>
    </row>
    <row r="50" spans="2:12" s="2" customFormat="1" ht="14.45" customHeight="1">
      <c r="B50" s="52"/>
      <c r="D50" s="149" t="s">
        <v>54</v>
      </c>
      <c r="E50" s="150"/>
      <c r="F50" s="150"/>
      <c r="G50" s="149" t="s">
        <v>55</v>
      </c>
      <c r="H50" s="150"/>
      <c r="I50" s="150"/>
      <c r="J50" s="150"/>
      <c r="K50" s="150"/>
      <c r="L50" s="52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.75">
      <c r="A61" s="35"/>
      <c r="B61" s="38"/>
      <c r="C61" s="35"/>
      <c r="D61" s="151" t="s">
        <v>56</v>
      </c>
      <c r="E61" s="152"/>
      <c r="F61" s="153" t="s">
        <v>57</v>
      </c>
      <c r="G61" s="151" t="s">
        <v>56</v>
      </c>
      <c r="H61" s="152"/>
      <c r="I61" s="152"/>
      <c r="J61" s="154" t="s">
        <v>57</v>
      </c>
      <c r="K61" s="152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.75">
      <c r="A65" s="35"/>
      <c r="B65" s="38"/>
      <c r="C65" s="35"/>
      <c r="D65" s="149" t="s">
        <v>58</v>
      </c>
      <c r="E65" s="155"/>
      <c r="F65" s="155"/>
      <c r="G65" s="149" t="s">
        <v>59</v>
      </c>
      <c r="H65" s="155"/>
      <c r="I65" s="155"/>
      <c r="J65" s="155"/>
      <c r="K65" s="155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.75">
      <c r="A76" s="35"/>
      <c r="B76" s="38"/>
      <c r="C76" s="35"/>
      <c r="D76" s="151" t="s">
        <v>56</v>
      </c>
      <c r="E76" s="152"/>
      <c r="F76" s="153" t="s">
        <v>57</v>
      </c>
      <c r="G76" s="151" t="s">
        <v>56</v>
      </c>
      <c r="H76" s="152"/>
      <c r="I76" s="152"/>
      <c r="J76" s="154" t="s">
        <v>57</v>
      </c>
      <c r="K76" s="152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5" customHeight="1">
      <c r="A77" s="35"/>
      <c r="B77" s="156"/>
      <c r="C77" s="157"/>
      <c r="D77" s="157"/>
      <c r="E77" s="157"/>
      <c r="F77" s="157"/>
      <c r="G77" s="157"/>
      <c r="H77" s="157"/>
      <c r="I77" s="157"/>
      <c r="J77" s="157"/>
      <c r="K77" s="157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>
      <c r="A81" s="35"/>
      <c r="B81" s="158"/>
      <c r="C81" s="159"/>
      <c r="D81" s="159"/>
      <c r="E81" s="159"/>
      <c r="F81" s="159"/>
      <c r="G81" s="159"/>
      <c r="H81" s="159"/>
      <c r="I81" s="159"/>
      <c r="J81" s="159"/>
      <c r="K81" s="159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>
      <c r="A82" s="35"/>
      <c r="B82" s="36"/>
      <c r="C82" s="23" t="s">
        <v>124</v>
      </c>
      <c r="D82" s="37"/>
      <c r="E82" s="37"/>
      <c r="F82" s="37"/>
      <c r="G82" s="37"/>
      <c r="H82" s="37"/>
      <c r="I82" s="37"/>
      <c r="J82" s="37"/>
      <c r="K82" s="37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29" t="s">
        <v>16</v>
      </c>
      <c r="D84" s="37"/>
      <c r="E84" s="37"/>
      <c r="F84" s="37"/>
      <c r="G84" s="37"/>
      <c r="H84" s="37"/>
      <c r="I84" s="37"/>
      <c r="J84" s="37"/>
      <c r="K84" s="37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>
      <c r="A85" s="35"/>
      <c r="B85" s="36"/>
      <c r="C85" s="37"/>
      <c r="D85" s="37"/>
      <c r="E85" s="337" t="str">
        <f>E7</f>
        <v>Dílčí renovace objektů MŠ Vybíralova čp.967 a 968</v>
      </c>
      <c r="F85" s="338"/>
      <c r="G85" s="338"/>
      <c r="H85" s="338"/>
      <c r="I85" s="37"/>
      <c r="J85" s="37"/>
      <c r="K85" s="37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2" customHeight="1">
      <c r="A86" s="35"/>
      <c r="B86" s="36"/>
      <c r="C86" s="29" t="s">
        <v>121</v>
      </c>
      <c r="D86" s="37"/>
      <c r="E86" s="37"/>
      <c r="F86" s="37"/>
      <c r="G86" s="37"/>
      <c r="H86" s="37"/>
      <c r="I86" s="37"/>
      <c r="J86" s="37"/>
      <c r="K86" s="37"/>
      <c r="L86" s="52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6.5" customHeight="1">
      <c r="A87" s="35"/>
      <c r="B87" s="36"/>
      <c r="C87" s="37"/>
      <c r="D87" s="37"/>
      <c r="E87" s="326" t="str">
        <f>E9</f>
        <v>2/2019/DVz - Vzduchotechnika</v>
      </c>
      <c r="F87" s="339"/>
      <c r="G87" s="339"/>
      <c r="H87" s="339"/>
      <c r="I87" s="37"/>
      <c r="J87" s="37"/>
      <c r="K87" s="37"/>
      <c r="L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2" customHeight="1">
      <c r="A89" s="35"/>
      <c r="B89" s="36"/>
      <c r="C89" s="29" t="s">
        <v>20</v>
      </c>
      <c r="D89" s="37"/>
      <c r="E89" s="37"/>
      <c r="F89" s="27" t="str">
        <f>F12</f>
        <v>Vybíralova 967,968/4,Praha 14</v>
      </c>
      <c r="G89" s="37"/>
      <c r="H89" s="37"/>
      <c r="I89" s="29" t="s">
        <v>22</v>
      </c>
      <c r="J89" s="67" t="str">
        <f>IF(J12="","",J12)</f>
        <v>8. 5. 2021</v>
      </c>
      <c r="K89" s="37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5.2" customHeight="1">
      <c r="A91" s="35"/>
      <c r="B91" s="36"/>
      <c r="C91" s="29" t="s">
        <v>24</v>
      </c>
      <c r="D91" s="37"/>
      <c r="E91" s="37"/>
      <c r="F91" s="27" t="str">
        <f>E15</f>
        <v>Městská část Praha 14</v>
      </c>
      <c r="G91" s="37"/>
      <c r="H91" s="37"/>
      <c r="I91" s="29" t="s">
        <v>31</v>
      </c>
      <c r="J91" s="32" t="str">
        <f>E21</f>
        <v>a3atelier s.r.o.</v>
      </c>
      <c r="K91" s="37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15.2" customHeight="1">
      <c r="A92" s="35"/>
      <c r="B92" s="36"/>
      <c r="C92" s="29" t="s">
        <v>29</v>
      </c>
      <c r="D92" s="37"/>
      <c r="E92" s="37"/>
      <c r="F92" s="27" t="str">
        <f>IF(E18="","",E18)</f>
        <v>Vyplň údaj</v>
      </c>
      <c r="G92" s="37"/>
      <c r="H92" s="37"/>
      <c r="I92" s="29" t="s">
        <v>35</v>
      </c>
      <c r="J92" s="32" t="str">
        <f>E24</f>
        <v>Ing.Myšík Petr</v>
      </c>
      <c r="K92" s="37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0.35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29.25" customHeight="1">
      <c r="A94" s="35"/>
      <c r="B94" s="36"/>
      <c r="C94" s="160" t="s">
        <v>125</v>
      </c>
      <c r="D94" s="120"/>
      <c r="E94" s="120"/>
      <c r="F94" s="120"/>
      <c r="G94" s="120"/>
      <c r="H94" s="120"/>
      <c r="I94" s="120"/>
      <c r="J94" s="161" t="s">
        <v>126</v>
      </c>
      <c r="K94" s="120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5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9" customHeight="1">
      <c r="A96" s="35"/>
      <c r="B96" s="36"/>
      <c r="C96" s="162" t="s">
        <v>127</v>
      </c>
      <c r="D96" s="37"/>
      <c r="E96" s="37"/>
      <c r="F96" s="37"/>
      <c r="G96" s="37"/>
      <c r="H96" s="37"/>
      <c r="I96" s="37"/>
      <c r="J96" s="85">
        <f>J127</f>
        <v>0</v>
      </c>
      <c r="K96" s="37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7" t="s">
        <v>128</v>
      </c>
    </row>
    <row r="97" spans="2:12" s="9" customFormat="1" ht="24.95" customHeight="1">
      <c r="B97" s="163"/>
      <c r="C97" s="164"/>
      <c r="D97" s="165" t="s">
        <v>488</v>
      </c>
      <c r="E97" s="166"/>
      <c r="F97" s="166"/>
      <c r="G97" s="166"/>
      <c r="H97" s="166"/>
      <c r="I97" s="166"/>
      <c r="J97" s="167">
        <f>J128</f>
        <v>0</v>
      </c>
      <c r="K97" s="164"/>
      <c r="L97" s="168"/>
    </row>
    <row r="98" spans="1:31" s="2" customFormat="1" ht="21.75" customHeight="1">
      <c r="A98" s="35"/>
      <c r="B98" s="36"/>
      <c r="C98" s="37"/>
      <c r="D98" s="37"/>
      <c r="E98" s="37"/>
      <c r="F98" s="37"/>
      <c r="G98" s="37"/>
      <c r="H98" s="37"/>
      <c r="I98" s="37"/>
      <c r="J98" s="37"/>
      <c r="K98" s="37"/>
      <c r="L98" s="52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</row>
    <row r="99" spans="1:31" s="2" customFormat="1" ht="6.95" customHeight="1">
      <c r="A99" s="35"/>
      <c r="B99" s="36"/>
      <c r="C99" s="37"/>
      <c r="D99" s="37"/>
      <c r="E99" s="37"/>
      <c r="F99" s="37"/>
      <c r="G99" s="37"/>
      <c r="H99" s="37"/>
      <c r="I99" s="37"/>
      <c r="J99" s="37"/>
      <c r="K99" s="37"/>
      <c r="L99" s="52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</row>
    <row r="100" spans="1:31" s="2" customFormat="1" ht="29.25" customHeight="1">
      <c r="A100" s="35"/>
      <c r="B100" s="36"/>
      <c r="C100" s="162" t="s">
        <v>149</v>
      </c>
      <c r="D100" s="37"/>
      <c r="E100" s="37"/>
      <c r="F100" s="37"/>
      <c r="G100" s="37"/>
      <c r="H100" s="37"/>
      <c r="I100" s="37"/>
      <c r="J100" s="175">
        <f>ROUND(J101+J102+J103+J104+J105+J106,2)</f>
        <v>0</v>
      </c>
      <c r="K100" s="37"/>
      <c r="L100" s="52"/>
      <c r="N100" s="176" t="s">
        <v>45</v>
      </c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</row>
    <row r="101" spans="1:65" s="2" customFormat="1" ht="18" customHeight="1">
      <c r="A101" s="35"/>
      <c r="B101" s="36"/>
      <c r="C101" s="37"/>
      <c r="D101" s="312" t="s">
        <v>150</v>
      </c>
      <c r="E101" s="313"/>
      <c r="F101" s="313"/>
      <c r="G101" s="37"/>
      <c r="H101" s="37"/>
      <c r="I101" s="37"/>
      <c r="J101" s="111">
        <v>0</v>
      </c>
      <c r="K101" s="37"/>
      <c r="L101" s="177"/>
      <c r="M101" s="178"/>
      <c r="N101" s="179" t="s">
        <v>46</v>
      </c>
      <c r="O101" s="178"/>
      <c r="P101" s="178"/>
      <c r="Q101" s="178"/>
      <c r="R101" s="178"/>
      <c r="S101" s="180"/>
      <c r="T101" s="180"/>
      <c r="U101" s="180"/>
      <c r="V101" s="180"/>
      <c r="W101" s="180"/>
      <c r="X101" s="180"/>
      <c r="Y101" s="180"/>
      <c r="Z101" s="180"/>
      <c r="AA101" s="180"/>
      <c r="AB101" s="180"/>
      <c r="AC101" s="180"/>
      <c r="AD101" s="180"/>
      <c r="AE101" s="180"/>
      <c r="AF101" s="178"/>
      <c r="AG101" s="178"/>
      <c r="AH101" s="178"/>
      <c r="AI101" s="178"/>
      <c r="AJ101" s="178"/>
      <c r="AK101" s="178"/>
      <c r="AL101" s="178"/>
      <c r="AM101" s="178"/>
      <c r="AN101" s="178"/>
      <c r="AO101" s="178"/>
      <c r="AP101" s="178"/>
      <c r="AQ101" s="178"/>
      <c r="AR101" s="178"/>
      <c r="AS101" s="178"/>
      <c r="AT101" s="178"/>
      <c r="AU101" s="178"/>
      <c r="AV101" s="178"/>
      <c r="AW101" s="178"/>
      <c r="AX101" s="178"/>
      <c r="AY101" s="181" t="s">
        <v>151</v>
      </c>
      <c r="AZ101" s="178"/>
      <c r="BA101" s="178"/>
      <c r="BB101" s="178"/>
      <c r="BC101" s="178"/>
      <c r="BD101" s="178"/>
      <c r="BE101" s="182">
        <f aca="true" t="shared" si="0" ref="BE101:BE106">IF(N101="základní",J101,0)</f>
        <v>0</v>
      </c>
      <c r="BF101" s="182">
        <f aca="true" t="shared" si="1" ref="BF101:BF106">IF(N101="snížená",J101,0)</f>
        <v>0</v>
      </c>
      <c r="BG101" s="182">
        <f aca="true" t="shared" si="2" ref="BG101:BG106">IF(N101="zákl. přenesená",J101,0)</f>
        <v>0</v>
      </c>
      <c r="BH101" s="182">
        <f aca="true" t="shared" si="3" ref="BH101:BH106">IF(N101="sníž. přenesená",J101,0)</f>
        <v>0</v>
      </c>
      <c r="BI101" s="182">
        <f aca="true" t="shared" si="4" ref="BI101:BI106">IF(N101="nulová",J101,0)</f>
        <v>0</v>
      </c>
      <c r="BJ101" s="181" t="s">
        <v>89</v>
      </c>
      <c r="BK101" s="178"/>
      <c r="BL101" s="178"/>
      <c r="BM101" s="178"/>
    </row>
    <row r="102" spans="1:65" s="2" customFormat="1" ht="18" customHeight="1">
      <c r="A102" s="35"/>
      <c r="B102" s="36"/>
      <c r="C102" s="37"/>
      <c r="D102" s="312" t="s">
        <v>152</v>
      </c>
      <c r="E102" s="313"/>
      <c r="F102" s="313"/>
      <c r="G102" s="37"/>
      <c r="H102" s="37"/>
      <c r="I102" s="37"/>
      <c r="J102" s="111">
        <v>0</v>
      </c>
      <c r="K102" s="37"/>
      <c r="L102" s="177"/>
      <c r="M102" s="178"/>
      <c r="N102" s="179" t="s">
        <v>46</v>
      </c>
      <c r="O102" s="178"/>
      <c r="P102" s="178"/>
      <c r="Q102" s="178"/>
      <c r="R102" s="178"/>
      <c r="S102" s="180"/>
      <c r="T102" s="180"/>
      <c r="U102" s="180"/>
      <c r="V102" s="180"/>
      <c r="W102" s="180"/>
      <c r="X102" s="180"/>
      <c r="Y102" s="180"/>
      <c r="Z102" s="180"/>
      <c r="AA102" s="180"/>
      <c r="AB102" s="180"/>
      <c r="AC102" s="180"/>
      <c r="AD102" s="180"/>
      <c r="AE102" s="180"/>
      <c r="AF102" s="178"/>
      <c r="AG102" s="178"/>
      <c r="AH102" s="178"/>
      <c r="AI102" s="178"/>
      <c r="AJ102" s="178"/>
      <c r="AK102" s="178"/>
      <c r="AL102" s="178"/>
      <c r="AM102" s="178"/>
      <c r="AN102" s="178"/>
      <c r="AO102" s="178"/>
      <c r="AP102" s="178"/>
      <c r="AQ102" s="178"/>
      <c r="AR102" s="178"/>
      <c r="AS102" s="178"/>
      <c r="AT102" s="178"/>
      <c r="AU102" s="178"/>
      <c r="AV102" s="178"/>
      <c r="AW102" s="178"/>
      <c r="AX102" s="178"/>
      <c r="AY102" s="181" t="s">
        <v>151</v>
      </c>
      <c r="AZ102" s="178"/>
      <c r="BA102" s="178"/>
      <c r="BB102" s="178"/>
      <c r="BC102" s="178"/>
      <c r="BD102" s="178"/>
      <c r="BE102" s="182">
        <f t="shared" si="0"/>
        <v>0</v>
      </c>
      <c r="BF102" s="182">
        <f t="shared" si="1"/>
        <v>0</v>
      </c>
      <c r="BG102" s="182">
        <f t="shared" si="2"/>
        <v>0</v>
      </c>
      <c r="BH102" s="182">
        <f t="shared" si="3"/>
        <v>0</v>
      </c>
      <c r="BI102" s="182">
        <f t="shared" si="4"/>
        <v>0</v>
      </c>
      <c r="BJ102" s="181" t="s">
        <v>89</v>
      </c>
      <c r="BK102" s="178"/>
      <c r="BL102" s="178"/>
      <c r="BM102" s="178"/>
    </row>
    <row r="103" spans="1:65" s="2" customFormat="1" ht="18" customHeight="1">
      <c r="A103" s="35"/>
      <c r="B103" s="36"/>
      <c r="C103" s="37"/>
      <c r="D103" s="312" t="s">
        <v>153</v>
      </c>
      <c r="E103" s="313"/>
      <c r="F103" s="313"/>
      <c r="G103" s="37"/>
      <c r="H103" s="37"/>
      <c r="I103" s="37"/>
      <c r="J103" s="111">
        <v>0</v>
      </c>
      <c r="K103" s="37"/>
      <c r="L103" s="177"/>
      <c r="M103" s="178"/>
      <c r="N103" s="179" t="s">
        <v>46</v>
      </c>
      <c r="O103" s="178"/>
      <c r="P103" s="178"/>
      <c r="Q103" s="178"/>
      <c r="R103" s="178"/>
      <c r="S103" s="180"/>
      <c r="T103" s="180"/>
      <c r="U103" s="180"/>
      <c r="V103" s="180"/>
      <c r="W103" s="180"/>
      <c r="X103" s="180"/>
      <c r="Y103" s="180"/>
      <c r="Z103" s="180"/>
      <c r="AA103" s="180"/>
      <c r="AB103" s="180"/>
      <c r="AC103" s="180"/>
      <c r="AD103" s="180"/>
      <c r="AE103" s="180"/>
      <c r="AF103" s="178"/>
      <c r="AG103" s="178"/>
      <c r="AH103" s="178"/>
      <c r="AI103" s="178"/>
      <c r="AJ103" s="178"/>
      <c r="AK103" s="178"/>
      <c r="AL103" s="178"/>
      <c r="AM103" s="178"/>
      <c r="AN103" s="178"/>
      <c r="AO103" s="178"/>
      <c r="AP103" s="178"/>
      <c r="AQ103" s="178"/>
      <c r="AR103" s="178"/>
      <c r="AS103" s="178"/>
      <c r="AT103" s="178"/>
      <c r="AU103" s="178"/>
      <c r="AV103" s="178"/>
      <c r="AW103" s="178"/>
      <c r="AX103" s="178"/>
      <c r="AY103" s="181" t="s">
        <v>151</v>
      </c>
      <c r="AZ103" s="178"/>
      <c r="BA103" s="178"/>
      <c r="BB103" s="178"/>
      <c r="BC103" s="178"/>
      <c r="BD103" s="178"/>
      <c r="BE103" s="182">
        <f t="shared" si="0"/>
        <v>0</v>
      </c>
      <c r="BF103" s="182">
        <f t="shared" si="1"/>
        <v>0</v>
      </c>
      <c r="BG103" s="182">
        <f t="shared" si="2"/>
        <v>0</v>
      </c>
      <c r="BH103" s="182">
        <f t="shared" si="3"/>
        <v>0</v>
      </c>
      <c r="BI103" s="182">
        <f t="shared" si="4"/>
        <v>0</v>
      </c>
      <c r="BJ103" s="181" t="s">
        <v>89</v>
      </c>
      <c r="BK103" s="178"/>
      <c r="BL103" s="178"/>
      <c r="BM103" s="178"/>
    </row>
    <row r="104" spans="1:65" s="2" customFormat="1" ht="18" customHeight="1">
      <c r="A104" s="35"/>
      <c r="B104" s="36"/>
      <c r="C104" s="37"/>
      <c r="D104" s="312" t="s">
        <v>154</v>
      </c>
      <c r="E104" s="313"/>
      <c r="F104" s="313"/>
      <c r="G104" s="37"/>
      <c r="H104" s="37"/>
      <c r="I104" s="37"/>
      <c r="J104" s="111">
        <v>0</v>
      </c>
      <c r="K104" s="37"/>
      <c r="L104" s="177"/>
      <c r="M104" s="178"/>
      <c r="N104" s="179" t="s">
        <v>46</v>
      </c>
      <c r="O104" s="178"/>
      <c r="P104" s="178"/>
      <c r="Q104" s="178"/>
      <c r="R104" s="178"/>
      <c r="S104" s="180"/>
      <c r="T104" s="180"/>
      <c r="U104" s="180"/>
      <c r="V104" s="180"/>
      <c r="W104" s="180"/>
      <c r="X104" s="180"/>
      <c r="Y104" s="180"/>
      <c r="Z104" s="180"/>
      <c r="AA104" s="180"/>
      <c r="AB104" s="180"/>
      <c r="AC104" s="180"/>
      <c r="AD104" s="180"/>
      <c r="AE104" s="180"/>
      <c r="AF104" s="178"/>
      <c r="AG104" s="178"/>
      <c r="AH104" s="178"/>
      <c r="AI104" s="178"/>
      <c r="AJ104" s="178"/>
      <c r="AK104" s="178"/>
      <c r="AL104" s="178"/>
      <c r="AM104" s="178"/>
      <c r="AN104" s="178"/>
      <c r="AO104" s="178"/>
      <c r="AP104" s="178"/>
      <c r="AQ104" s="178"/>
      <c r="AR104" s="178"/>
      <c r="AS104" s="178"/>
      <c r="AT104" s="178"/>
      <c r="AU104" s="178"/>
      <c r="AV104" s="178"/>
      <c r="AW104" s="178"/>
      <c r="AX104" s="178"/>
      <c r="AY104" s="181" t="s">
        <v>151</v>
      </c>
      <c r="AZ104" s="178"/>
      <c r="BA104" s="178"/>
      <c r="BB104" s="178"/>
      <c r="BC104" s="178"/>
      <c r="BD104" s="178"/>
      <c r="BE104" s="182">
        <f t="shared" si="0"/>
        <v>0</v>
      </c>
      <c r="BF104" s="182">
        <f t="shared" si="1"/>
        <v>0</v>
      </c>
      <c r="BG104" s="182">
        <f t="shared" si="2"/>
        <v>0</v>
      </c>
      <c r="BH104" s="182">
        <f t="shared" si="3"/>
        <v>0</v>
      </c>
      <c r="BI104" s="182">
        <f t="shared" si="4"/>
        <v>0</v>
      </c>
      <c r="BJ104" s="181" t="s">
        <v>89</v>
      </c>
      <c r="BK104" s="178"/>
      <c r="BL104" s="178"/>
      <c r="BM104" s="178"/>
    </row>
    <row r="105" spans="1:65" s="2" customFormat="1" ht="18" customHeight="1">
      <c r="A105" s="35"/>
      <c r="B105" s="36"/>
      <c r="C105" s="37"/>
      <c r="D105" s="312" t="s">
        <v>155</v>
      </c>
      <c r="E105" s="313"/>
      <c r="F105" s="313"/>
      <c r="G105" s="37"/>
      <c r="H105" s="37"/>
      <c r="I105" s="37"/>
      <c r="J105" s="111">
        <v>0</v>
      </c>
      <c r="K105" s="37"/>
      <c r="L105" s="177"/>
      <c r="M105" s="178"/>
      <c r="N105" s="179" t="s">
        <v>46</v>
      </c>
      <c r="O105" s="178"/>
      <c r="P105" s="178"/>
      <c r="Q105" s="178"/>
      <c r="R105" s="178"/>
      <c r="S105" s="180"/>
      <c r="T105" s="180"/>
      <c r="U105" s="180"/>
      <c r="V105" s="180"/>
      <c r="W105" s="180"/>
      <c r="X105" s="180"/>
      <c r="Y105" s="180"/>
      <c r="Z105" s="180"/>
      <c r="AA105" s="180"/>
      <c r="AB105" s="180"/>
      <c r="AC105" s="180"/>
      <c r="AD105" s="180"/>
      <c r="AE105" s="180"/>
      <c r="AF105" s="178"/>
      <c r="AG105" s="178"/>
      <c r="AH105" s="178"/>
      <c r="AI105" s="178"/>
      <c r="AJ105" s="178"/>
      <c r="AK105" s="178"/>
      <c r="AL105" s="178"/>
      <c r="AM105" s="178"/>
      <c r="AN105" s="178"/>
      <c r="AO105" s="178"/>
      <c r="AP105" s="178"/>
      <c r="AQ105" s="178"/>
      <c r="AR105" s="178"/>
      <c r="AS105" s="178"/>
      <c r="AT105" s="178"/>
      <c r="AU105" s="178"/>
      <c r="AV105" s="178"/>
      <c r="AW105" s="178"/>
      <c r="AX105" s="178"/>
      <c r="AY105" s="181" t="s">
        <v>151</v>
      </c>
      <c r="AZ105" s="178"/>
      <c r="BA105" s="178"/>
      <c r="BB105" s="178"/>
      <c r="BC105" s="178"/>
      <c r="BD105" s="178"/>
      <c r="BE105" s="182">
        <f t="shared" si="0"/>
        <v>0</v>
      </c>
      <c r="BF105" s="182">
        <f t="shared" si="1"/>
        <v>0</v>
      </c>
      <c r="BG105" s="182">
        <f t="shared" si="2"/>
        <v>0</v>
      </c>
      <c r="BH105" s="182">
        <f t="shared" si="3"/>
        <v>0</v>
      </c>
      <c r="BI105" s="182">
        <f t="shared" si="4"/>
        <v>0</v>
      </c>
      <c r="BJ105" s="181" t="s">
        <v>89</v>
      </c>
      <c r="BK105" s="178"/>
      <c r="BL105" s="178"/>
      <c r="BM105" s="178"/>
    </row>
    <row r="106" spans="1:65" s="2" customFormat="1" ht="18" customHeight="1">
      <c r="A106" s="35"/>
      <c r="B106" s="36"/>
      <c r="C106" s="37"/>
      <c r="D106" s="110" t="s">
        <v>156</v>
      </c>
      <c r="E106" s="37"/>
      <c r="F106" s="37"/>
      <c r="G106" s="37"/>
      <c r="H106" s="37"/>
      <c r="I106" s="37"/>
      <c r="J106" s="111">
        <f>ROUND(J30*T106,2)</f>
        <v>0</v>
      </c>
      <c r="K106" s="37"/>
      <c r="L106" s="177"/>
      <c r="M106" s="178"/>
      <c r="N106" s="179" t="s">
        <v>46</v>
      </c>
      <c r="O106" s="178"/>
      <c r="P106" s="178"/>
      <c r="Q106" s="178"/>
      <c r="R106" s="178"/>
      <c r="S106" s="180"/>
      <c r="T106" s="180"/>
      <c r="U106" s="180"/>
      <c r="V106" s="180"/>
      <c r="W106" s="180"/>
      <c r="X106" s="180"/>
      <c r="Y106" s="180"/>
      <c r="Z106" s="180"/>
      <c r="AA106" s="180"/>
      <c r="AB106" s="180"/>
      <c r="AC106" s="180"/>
      <c r="AD106" s="180"/>
      <c r="AE106" s="180"/>
      <c r="AF106" s="178"/>
      <c r="AG106" s="178"/>
      <c r="AH106" s="178"/>
      <c r="AI106" s="178"/>
      <c r="AJ106" s="178"/>
      <c r="AK106" s="178"/>
      <c r="AL106" s="178"/>
      <c r="AM106" s="178"/>
      <c r="AN106" s="178"/>
      <c r="AO106" s="178"/>
      <c r="AP106" s="178"/>
      <c r="AQ106" s="178"/>
      <c r="AR106" s="178"/>
      <c r="AS106" s="178"/>
      <c r="AT106" s="178"/>
      <c r="AU106" s="178"/>
      <c r="AV106" s="178"/>
      <c r="AW106" s="178"/>
      <c r="AX106" s="178"/>
      <c r="AY106" s="181" t="s">
        <v>157</v>
      </c>
      <c r="AZ106" s="178"/>
      <c r="BA106" s="178"/>
      <c r="BB106" s="178"/>
      <c r="BC106" s="178"/>
      <c r="BD106" s="178"/>
      <c r="BE106" s="182">
        <f t="shared" si="0"/>
        <v>0</v>
      </c>
      <c r="BF106" s="182">
        <f t="shared" si="1"/>
        <v>0</v>
      </c>
      <c r="BG106" s="182">
        <f t="shared" si="2"/>
        <v>0</v>
      </c>
      <c r="BH106" s="182">
        <f t="shared" si="3"/>
        <v>0</v>
      </c>
      <c r="BI106" s="182">
        <f t="shared" si="4"/>
        <v>0</v>
      </c>
      <c r="BJ106" s="181" t="s">
        <v>89</v>
      </c>
      <c r="BK106" s="178"/>
      <c r="BL106" s="178"/>
      <c r="BM106" s="178"/>
    </row>
    <row r="107" spans="1:31" s="2" customFormat="1" ht="12">
      <c r="A107" s="35"/>
      <c r="B107" s="36"/>
      <c r="C107" s="37"/>
      <c r="D107" s="37"/>
      <c r="E107" s="37"/>
      <c r="F107" s="37"/>
      <c r="G107" s="37"/>
      <c r="H107" s="37"/>
      <c r="I107" s="37"/>
      <c r="J107" s="37"/>
      <c r="K107" s="37"/>
      <c r="L107" s="52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</row>
    <row r="108" spans="1:31" s="2" customFormat="1" ht="29.25" customHeight="1">
      <c r="A108" s="35"/>
      <c r="B108" s="36"/>
      <c r="C108" s="119" t="s">
        <v>109</v>
      </c>
      <c r="D108" s="120"/>
      <c r="E108" s="120"/>
      <c r="F108" s="120"/>
      <c r="G108" s="120"/>
      <c r="H108" s="120"/>
      <c r="I108" s="120"/>
      <c r="J108" s="121">
        <f>ROUND(J96+J100,2)</f>
        <v>0</v>
      </c>
      <c r="K108" s="120"/>
      <c r="L108" s="52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pans="1:31" s="2" customFormat="1" ht="6.95" customHeight="1">
      <c r="A109" s="35"/>
      <c r="B109" s="55"/>
      <c r="C109" s="56"/>
      <c r="D109" s="56"/>
      <c r="E109" s="56"/>
      <c r="F109" s="56"/>
      <c r="G109" s="56"/>
      <c r="H109" s="56"/>
      <c r="I109" s="56"/>
      <c r="J109" s="56"/>
      <c r="K109" s="56"/>
      <c r="L109" s="52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3" spans="1:31" s="2" customFormat="1" ht="6.95" customHeight="1">
      <c r="A113" s="35"/>
      <c r="B113" s="57"/>
      <c r="C113" s="58"/>
      <c r="D113" s="58"/>
      <c r="E113" s="58"/>
      <c r="F113" s="58"/>
      <c r="G113" s="58"/>
      <c r="H113" s="58"/>
      <c r="I113" s="58"/>
      <c r="J113" s="58"/>
      <c r="K113" s="58"/>
      <c r="L113" s="52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31" s="2" customFormat="1" ht="24.95" customHeight="1">
      <c r="A114" s="35"/>
      <c r="B114" s="36"/>
      <c r="C114" s="23" t="s">
        <v>158</v>
      </c>
      <c r="D114" s="37"/>
      <c r="E114" s="37"/>
      <c r="F114" s="37"/>
      <c r="G114" s="37"/>
      <c r="H114" s="37"/>
      <c r="I114" s="37"/>
      <c r="J114" s="37"/>
      <c r="K114" s="37"/>
      <c r="L114" s="52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31" s="2" customFormat="1" ht="6.95" customHeight="1">
      <c r="A115" s="35"/>
      <c r="B115" s="36"/>
      <c r="C115" s="37"/>
      <c r="D115" s="37"/>
      <c r="E115" s="37"/>
      <c r="F115" s="37"/>
      <c r="G115" s="37"/>
      <c r="H115" s="37"/>
      <c r="I115" s="37"/>
      <c r="J115" s="37"/>
      <c r="K115" s="37"/>
      <c r="L115" s="52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31" s="2" customFormat="1" ht="12" customHeight="1">
      <c r="A116" s="35"/>
      <c r="B116" s="36"/>
      <c r="C116" s="29" t="s">
        <v>16</v>
      </c>
      <c r="D116" s="37"/>
      <c r="E116" s="37"/>
      <c r="F116" s="37"/>
      <c r="G116" s="37"/>
      <c r="H116" s="37"/>
      <c r="I116" s="37"/>
      <c r="J116" s="37"/>
      <c r="K116" s="37"/>
      <c r="L116" s="52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31" s="2" customFormat="1" ht="16.5" customHeight="1">
      <c r="A117" s="35"/>
      <c r="B117" s="36"/>
      <c r="C117" s="37"/>
      <c r="D117" s="37"/>
      <c r="E117" s="337" t="str">
        <f>E7</f>
        <v>Dílčí renovace objektů MŠ Vybíralova čp.967 a 968</v>
      </c>
      <c r="F117" s="338"/>
      <c r="G117" s="338"/>
      <c r="H117" s="338"/>
      <c r="I117" s="37"/>
      <c r="J117" s="37"/>
      <c r="K117" s="37"/>
      <c r="L117" s="52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31" s="2" customFormat="1" ht="12" customHeight="1">
      <c r="A118" s="35"/>
      <c r="B118" s="36"/>
      <c r="C118" s="29" t="s">
        <v>121</v>
      </c>
      <c r="D118" s="37"/>
      <c r="E118" s="37"/>
      <c r="F118" s="37"/>
      <c r="G118" s="37"/>
      <c r="H118" s="37"/>
      <c r="I118" s="37"/>
      <c r="J118" s="37"/>
      <c r="K118" s="37"/>
      <c r="L118" s="52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31" s="2" customFormat="1" ht="16.5" customHeight="1">
      <c r="A119" s="35"/>
      <c r="B119" s="36"/>
      <c r="C119" s="37"/>
      <c r="D119" s="37"/>
      <c r="E119" s="326" t="str">
        <f>E9</f>
        <v>2/2019/DVz - Vzduchotechnika</v>
      </c>
      <c r="F119" s="339"/>
      <c r="G119" s="339"/>
      <c r="H119" s="339"/>
      <c r="I119" s="37"/>
      <c r="J119" s="37"/>
      <c r="K119" s="37"/>
      <c r="L119" s="52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31" s="2" customFormat="1" ht="6.95" customHeight="1">
      <c r="A120" s="35"/>
      <c r="B120" s="36"/>
      <c r="C120" s="37"/>
      <c r="D120" s="37"/>
      <c r="E120" s="37"/>
      <c r="F120" s="37"/>
      <c r="G120" s="37"/>
      <c r="H120" s="37"/>
      <c r="I120" s="37"/>
      <c r="J120" s="37"/>
      <c r="K120" s="37"/>
      <c r="L120" s="52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31" s="2" customFormat="1" ht="12" customHeight="1">
      <c r="A121" s="35"/>
      <c r="B121" s="36"/>
      <c r="C121" s="29" t="s">
        <v>20</v>
      </c>
      <c r="D121" s="37"/>
      <c r="E121" s="37"/>
      <c r="F121" s="27" t="str">
        <f>F12</f>
        <v>Vybíralova 967,968/4,Praha 14</v>
      </c>
      <c r="G121" s="37"/>
      <c r="H121" s="37"/>
      <c r="I121" s="29" t="s">
        <v>22</v>
      </c>
      <c r="J121" s="67" t="str">
        <f>IF(J12="","",J12)</f>
        <v>8. 5. 2021</v>
      </c>
      <c r="K121" s="37"/>
      <c r="L121" s="52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pans="1:31" s="2" customFormat="1" ht="6.95" customHeight="1">
      <c r="A122" s="35"/>
      <c r="B122" s="36"/>
      <c r="C122" s="37"/>
      <c r="D122" s="37"/>
      <c r="E122" s="37"/>
      <c r="F122" s="37"/>
      <c r="G122" s="37"/>
      <c r="H122" s="37"/>
      <c r="I122" s="37"/>
      <c r="J122" s="37"/>
      <c r="K122" s="37"/>
      <c r="L122" s="52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pans="1:31" s="2" customFormat="1" ht="15.2" customHeight="1">
      <c r="A123" s="35"/>
      <c r="B123" s="36"/>
      <c r="C123" s="29" t="s">
        <v>24</v>
      </c>
      <c r="D123" s="37"/>
      <c r="E123" s="37"/>
      <c r="F123" s="27" t="str">
        <f>E15</f>
        <v>Městská část Praha 14</v>
      </c>
      <c r="G123" s="37"/>
      <c r="H123" s="37"/>
      <c r="I123" s="29" t="s">
        <v>31</v>
      </c>
      <c r="J123" s="32" t="str">
        <f>E21</f>
        <v>a3atelier s.r.o.</v>
      </c>
      <c r="K123" s="37"/>
      <c r="L123" s="52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pans="1:31" s="2" customFormat="1" ht="15.2" customHeight="1">
      <c r="A124" s="35"/>
      <c r="B124" s="36"/>
      <c r="C124" s="29" t="s">
        <v>29</v>
      </c>
      <c r="D124" s="37"/>
      <c r="E124" s="37"/>
      <c r="F124" s="27" t="str">
        <f>IF(E18="","",E18)</f>
        <v>Vyplň údaj</v>
      </c>
      <c r="G124" s="37"/>
      <c r="H124" s="37"/>
      <c r="I124" s="29" t="s">
        <v>35</v>
      </c>
      <c r="J124" s="32" t="str">
        <f>E24</f>
        <v>Ing.Myšík Petr</v>
      </c>
      <c r="K124" s="37"/>
      <c r="L124" s="52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pans="1:31" s="2" customFormat="1" ht="10.35" customHeight="1">
      <c r="A125" s="35"/>
      <c r="B125" s="36"/>
      <c r="C125" s="37"/>
      <c r="D125" s="37"/>
      <c r="E125" s="37"/>
      <c r="F125" s="37"/>
      <c r="G125" s="37"/>
      <c r="H125" s="37"/>
      <c r="I125" s="37"/>
      <c r="J125" s="37"/>
      <c r="K125" s="37"/>
      <c r="L125" s="52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</row>
    <row r="126" spans="1:31" s="11" customFormat="1" ht="29.25" customHeight="1">
      <c r="A126" s="183"/>
      <c r="B126" s="184"/>
      <c r="C126" s="185" t="s">
        <v>159</v>
      </c>
      <c r="D126" s="186" t="s">
        <v>66</v>
      </c>
      <c r="E126" s="186" t="s">
        <v>62</v>
      </c>
      <c r="F126" s="186" t="s">
        <v>63</v>
      </c>
      <c r="G126" s="186" t="s">
        <v>160</v>
      </c>
      <c r="H126" s="186" t="s">
        <v>161</v>
      </c>
      <c r="I126" s="186" t="s">
        <v>162</v>
      </c>
      <c r="J126" s="187" t="s">
        <v>126</v>
      </c>
      <c r="K126" s="188" t="s">
        <v>163</v>
      </c>
      <c r="L126" s="189"/>
      <c r="M126" s="76" t="s">
        <v>1</v>
      </c>
      <c r="N126" s="77" t="s">
        <v>45</v>
      </c>
      <c r="O126" s="77" t="s">
        <v>164</v>
      </c>
      <c r="P126" s="77" t="s">
        <v>165</v>
      </c>
      <c r="Q126" s="77" t="s">
        <v>166</v>
      </c>
      <c r="R126" s="77" t="s">
        <v>167</v>
      </c>
      <c r="S126" s="77" t="s">
        <v>168</v>
      </c>
      <c r="T126" s="78" t="s">
        <v>169</v>
      </c>
      <c r="U126" s="183"/>
      <c r="V126" s="183"/>
      <c r="W126" s="183"/>
      <c r="X126" s="183"/>
      <c r="Y126" s="183"/>
      <c r="Z126" s="183"/>
      <c r="AA126" s="183"/>
      <c r="AB126" s="183"/>
      <c r="AC126" s="183"/>
      <c r="AD126" s="183"/>
      <c r="AE126" s="183"/>
    </row>
    <row r="127" spans="1:63" s="2" customFormat="1" ht="22.9" customHeight="1">
      <c r="A127" s="35"/>
      <c r="B127" s="36"/>
      <c r="C127" s="83" t="s">
        <v>170</v>
      </c>
      <c r="D127" s="37"/>
      <c r="E127" s="37"/>
      <c r="F127" s="37"/>
      <c r="G127" s="37"/>
      <c r="H127" s="37"/>
      <c r="I127" s="37"/>
      <c r="J127" s="190">
        <f>BK127</f>
        <v>0</v>
      </c>
      <c r="K127" s="37"/>
      <c r="L127" s="38"/>
      <c r="M127" s="79"/>
      <c r="N127" s="191"/>
      <c r="O127" s="80"/>
      <c r="P127" s="192">
        <f>P128</f>
        <v>0</v>
      </c>
      <c r="Q127" s="80"/>
      <c r="R127" s="192">
        <f>R128</f>
        <v>0</v>
      </c>
      <c r="S127" s="80"/>
      <c r="T127" s="193">
        <f>T128</f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T127" s="17" t="s">
        <v>80</v>
      </c>
      <c r="AU127" s="17" t="s">
        <v>128</v>
      </c>
      <c r="BK127" s="194">
        <f>BK128</f>
        <v>0</v>
      </c>
    </row>
    <row r="128" spans="2:63" s="12" customFormat="1" ht="25.9" customHeight="1">
      <c r="B128" s="195"/>
      <c r="C128" s="196"/>
      <c r="D128" s="197" t="s">
        <v>80</v>
      </c>
      <c r="E128" s="198" t="s">
        <v>81</v>
      </c>
      <c r="F128" s="198" t="s">
        <v>489</v>
      </c>
      <c r="G128" s="196"/>
      <c r="H128" s="196"/>
      <c r="I128" s="199"/>
      <c r="J128" s="200">
        <f>BK128</f>
        <v>0</v>
      </c>
      <c r="K128" s="196"/>
      <c r="L128" s="201"/>
      <c r="M128" s="202"/>
      <c r="N128" s="203"/>
      <c r="O128" s="203"/>
      <c r="P128" s="204">
        <f>SUM(P129:P184)</f>
        <v>0</v>
      </c>
      <c r="Q128" s="203"/>
      <c r="R128" s="204">
        <f>SUM(R129:R184)</f>
        <v>0</v>
      </c>
      <c r="S128" s="203"/>
      <c r="T128" s="205">
        <f>SUM(T129:T184)</f>
        <v>0</v>
      </c>
      <c r="AR128" s="206" t="s">
        <v>89</v>
      </c>
      <c r="AT128" s="207" t="s">
        <v>80</v>
      </c>
      <c r="AU128" s="207" t="s">
        <v>81</v>
      </c>
      <c r="AY128" s="206" t="s">
        <v>173</v>
      </c>
      <c r="BK128" s="208">
        <f>SUM(BK129:BK184)</f>
        <v>0</v>
      </c>
    </row>
    <row r="129" spans="1:65" s="2" customFormat="1" ht="62.65" customHeight="1">
      <c r="A129" s="35"/>
      <c r="B129" s="36"/>
      <c r="C129" s="211" t="s">
        <v>89</v>
      </c>
      <c r="D129" s="211" t="s">
        <v>175</v>
      </c>
      <c r="E129" s="212" t="s">
        <v>490</v>
      </c>
      <c r="F129" s="213" t="s">
        <v>491</v>
      </c>
      <c r="G129" s="214" t="s">
        <v>226</v>
      </c>
      <c r="H129" s="215">
        <v>8</v>
      </c>
      <c r="I129" s="216"/>
      <c r="J129" s="217">
        <f>ROUND(I129*H129,2)</f>
        <v>0</v>
      </c>
      <c r="K129" s="218"/>
      <c r="L129" s="38"/>
      <c r="M129" s="219" t="s">
        <v>1</v>
      </c>
      <c r="N129" s="220" t="s">
        <v>46</v>
      </c>
      <c r="O129" s="72"/>
      <c r="P129" s="221">
        <f>O129*H129</f>
        <v>0</v>
      </c>
      <c r="Q129" s="221">
        <v>0</v>
      </c>
      <c r="R129" s="221">
        <f>Q129*H129</f>
        <v>0</v>
      </c>
      <c r="S129" s="221">
        <v>0</v>
      </c>
      <c r="T129" s="222">
        <f>S129*H129</f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223" t="s">
        <v>179</v>
      </c>
      <c r="AT129" s="223" t="s">
        <v>175</v>
      </c>
      <c r="AU129" s="223" t="s">
        <v>89</v>
      </c>
      <c r="AY129" s="17" t="s">
        <v>173</v>
      </c>
      <c r="BE129" s="115">
        <f>IF(N129="základní",J129,0)</f>
        <v>0</v>
      </c>
      <c r="BF129" s="115">
        <f>IF(N129="snížená",J129,0)</f>
        <v>0</v>
      </c>
      <c r="BG129" s="115">
        <f>IF(N129="zákl. přenesená",J129,0)</f>
        <v>0</v>
      </c>
      <c r="BH129" s="115">
        <f>IF(N129="sníž. přenesená",J129,0)</f>
        <v>0</v>
      </c>
      <c r="BI129" s="115">
        <f>IF(N129="nulová",J129,0)</f>
        <v>0</v>
      </c>
      <c r="BJ129" s="17" t="s">
        <v>89</v>
      </c>
      <c r="BK129" s="115">
        <f>ROUND(I129*H129,2)</f>
        <v>0</v>
      </c>
      <c r="BL129" s="17" t="s">
        <v>179</v>
      </c>
      <c r="BM129" s="223" t="s">
        <v>492</v>
      </c>
    </row>
    <row r="130" spans="2:51" s="13" customFormat="1" ht="12">
      <c r="B130" s="224"/>
      <c r="C130" s="225"/>
      <c r="D130" s="226" t="s">
        <v>189</v>
      </c>
      <c r="E130" s="227" t="s">
        <v>1</v>
      </c>
      <c r="F130" s="228" t="s">
        <v>210</v>
      </c>
      <c r="G130" s="225"/>
      <c r="H130" s="229">
        <v>8</v>
      </c>
      <c r="I130" s="230"/>
      <c r="J130" s="225"/>
      <c r="K130" s="225"/>
      <c r="L130" s="231"/>
      <c r="M130" s="232"/>
      <c r="N130" s="233"/>
      <c r="O130" s="233"/>
      <c r="P130" s="233"/>
      <c r="Q130" s="233"/>
      <c r="R130" s="233"/>
      <c r="S130" s="233"/>
      <c r="T130" s="234"/>
      <c r="AT130" s="235" t="s">
        <v>189</v>
      </c>
      <c r="AU130" s="235" t="s">
        <v>89</v>
      </c>
      <c r="AV130" s="13" t="s">
        <v>91</v>
      </c>
      <c r="AW130" s="13" t="s">
        <v>34</v>
      </c>
      <c r="AX130" s="13" t="s">
        <v>89</v>
      </c>
      <c r="AY130" s="235" t="s">
        <v>173</v>
      </c>
    </row>
    <row r="131" spans="1:65" s="2" customFormat="1" ht="14.45" customHeight="1">
      <c r="A131" s="35"/>
      <c r="B131" s="36"/>
      <c r="C131" s="211" t="s">
        <v>185</v>
      </c>
      <c r="D131" s="211" t="s">
        <v>175</v>
      </c>
      <c r="E131" s="212" t="s">
        <v>493</v>
      </c>
      <c r="F131" s="213" t="s">
        <v>494</v>
      </c>
      <c r="G131" s="214" t="s">
        <v>178</v>
      </c>
      <c r="H131" s="215">
        <v>8</v>
      </c>
      <c r="I131" s="216"/>
      <c r="J131" s="217">
        <f>ROUND(I131*H131,2)</f>
        <v>0</v>
      </c>
      <c r="K131" s="218"/>
      <c r="L131" s="38"/>
      <c r="M131" s="219" t="s">
        <v>1</v>
      </c>
      <c r="N131" s="220" t="s">
        <v>46</v>
      </c>
      <c r="O131" s="72"/>
      <c r="P131" s="221">
        <f>O131*H131</f>
        <v>0</v>
      </c>
      <c r="Q131" s="221">
        <v>0</v>
      </c>
      <c r="R131" s="221">
        <f>Q131*H131</f>
        <v>0</v>
      </c>
      <c r="S131" s="221">
        <v>0</v>
      </c>
      <c r="T131" s="222">
        <f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223" t="s">
        <v>179</v>
      </c>
      <c r="AT131" s="223" t="s">
        <v>175</v>
      </c>
      <c r="AU131" s="223" t="s">
        <v>89</v>
      </c>
      <c r="AY131" s="17" t="s">
        <v>173</v>
      </c>
      <c r="BE131" s="115">
        <f>IF(N131="základní",J131,0)</f>
        <v>0</v>
      </c>
      <c r="BF131" s="115">
        <f>IF(N131="snížená",J131,0)</f>
        <v>0</v>
      </c>
      <c r="BG131" s="115">
        <f>IF(N131="zákl. přenesená",J131,0)</f>
        <v>0</v>
      </c>
      <c r="BH131" s="115">
        <f>IF(N131="sníž. přenesená",J131,0)</f>
        <v>0</v>
      </c>
      <c r="BI131" s="115">
        <f>IF(N131="nulová",J131,0)</f>
        <v>0</v>
      </c>
      <c r="BJ131" s="17" t="s">
        <v>89</v>
      </c>
      <c r="BK131" s="115">
        <f>ROUND(I131*H131,2)</f>
        <v>0</v>
      </c>
      <c r="BL131" s="17" t="s">
        <v>179</v>
      </c>
      <c r="BM131" s="223" t="s">
        <v>495</v>
      </c>
    </row>
    <row r="132" spans="2:51" s="13" customFormat="1" ht="12">
      <c r="B132" s="224"/>
      <c r="C132" s="225"/>
      <c r="D132" s="226" t="s">
        <v>189</v>
      </c>
      <c r="E132" s="227" t="s">
        <v>1</v>
      </c>
      <c r="F132" s="228" t="s">
        <v>210</v>
      </c>
      <c r="G132" s="225"/>
      <c r="H132" s="229">
        <v>8</v>
      </c>
      <c r="I132" s="230"/>
      <c r="J132" s="225"/>
      <c r="K132" s="225"/>
      <c r="L132" s="231"/>
      <c r="M132" s="232"/>
      <c r="N132" s="233"/>
      <c r="O132" s="233"/>
      <c r="P132" s="233"/>
      <c r="Q132" s="233"/>
      <c r="R132" s="233"/>
      <c r="S132" s="233"/>
      <c r="T132" s="234"/>
      <c r="AT132" s="235" t="s">
        <v>189</v>
      </c>
      <c r="AU132" s="235" t="s">
        <v>89</v>
      </c>
      <c r="AV132" s="13" t="s">
        <v>91</v>
      </c>
      <c r="AW132" s="13" t="s">
        <v>34</v>
      </c>
      <c r="AX132" s="13" t="s">
        <v>89</v>
      </c>
      <c r="AY132" s="235" t="s">
        <v>173</v>
      </c>
    </row>
    <row r="133" spans="1:65" s="2" customFormat="1" ht="14.45" customHeight="1">
      <c r="A133" s="35"/>
      <c r="B133" s="36"/>
      <c r="C133" s="211" t="s">
        <v>179</v>
      </c>
      <c r="D133" s="211" t="s">
        <v>175</v>
      </c>
      <c r="E133" s="212" t="s">
        <v>496</v>
      </c>
      <c r="F133" s="213" t="s">
        <v>497</v>
      </c>
      <c r="G133" s="214" t="s">
        <v>252</v>
      </c>
      <c r="H133" s="215">
        <v>460</v>
      </c>
      <c r="I133" s="216"/>
      <c r="J133" s="217">
        <f>ROUND(I133*H133,2)</f>
        <v>0</v>
      </c>
      <c r="K133" s="218"/>
      <c r="L133" s="38"/>
      <c r="M133" s="219" t="s">
        <v>1</v>
      </c>
      <c r="N133" s="220" t="s">
        <v>46</v>
      </c>
      <c r="O133" s="72"/>
      <c r="P133" s="221">
        <f>O133*H133</f>
        <v>0</v>
      </c>
      <c r="Q133" s="221">
        <v>0</v>
      </c>
      <c r="R133" s="221">
        <f>Q133*H133</f>
        <v>0</v>
      </c>
      <c r="S133" s="221">
        <v>0</v>
      </c>
      <c r="T133" s="222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23" t="s">
        <v>179</v>
      </c>
      <c r="AT133" s="223" t="s">
        <v>175</v>
      </c>
      <c r="AU133" s="223" t="s">
        <v>89</v>
      </c>
      <c r="AY133" s="17" t="s">
        <v>173</v>
      </c>
      <c r="BE133" s="115">
        <f>IF(N133="základní",J133,0)</f>
        <v>0</v>
      </c>
      <c r="BF133" s="115">
        <f>IF(N133="snížená",J133,0)</f>
        <v>0</v>
      </c>
      <c r="BG133" s="115">
        <f>IF(N133="zákl. přenesená",J133,0)</f>
        <v>0</v>
      </c>
      <c r="BH133" s="115">
        <f>IF(N133="sníž. přenesená",J133,0)</f>
        <v>0</v>
      </c>
      <c r="BI133" s="115">
        <f>IF(N133="nulová",J133,0)</f>
        <v>0</v>
      </c>
      <c r="BJ133" s="17" t="s">
        <v>89</v>
      </c>
      <c r="BK133" s="115">
        <f>ROUND(I133*H133,2)</f>
        <v>0</v>
      </c>
      <c r="BL133" s="17" t="s">
        <v>179</v>
      </c>
      <c r="BM133" s="223" t="s">
        <v>498</v>
      </c>
    </row>
    <row r="134" spans="2:51" s="13" customFormat="1" ht="12">
      <c r="B134" s="224"/>
      <c r="C134" s="225"/>
      <c r="D134" s="226" t="s">
        <v>189</v>
      </c>
      <c r="E134" s="227" t="s">
        <v>484</v>
      </c>
      <c r="F134" s="228" t="s">
        <v>499</v>
      </c>
      <c r="G134" s="225"/>
      <c r="H134" s="229">
        <v>460</v>
      </c>
      <c r="I134" s="230"/>
      <c r="J134" s="225"/>
      <c r="K134" s="225"/>
      <c r="L134" s="231"/>
      <c r="M134" s="232"/>
      <c r="N134" s="233"/>
      <c r="O134" s="233"/>
      <c r="P134" s="233"/>
      <c r="Q134" s="233"/>
      <c r="R134" s="233"/>
      <c r="S134" s="233"/>
      <c r="T134" s="234"/>
      <c r="AT134" s="235" t="s">
        <v>189</v>
      </c>
      <c r="AU134" s="235" t="s">
        <v>89</v>
      </c>
      <c r="AV134" s="13" t="s">
        <v>91</v>
      </c>
      <c r="AW134" s="13" t="s">
        <v>34</v>
      </c>
      <c r="AX134" s="13" t="s">
        <v>89</v>
      </c>
      <c r="AY134" s="235" t="s">
        <v>173</v>
      </c>
    </row>
    <row r="135" spans="1:65" s="2" customFormat="1" ht="14.45" customHeight="1">
      <c r="A135" s="35"/>
      <c r="B135" s="36"/>
      <c r="C135" s="211" t="s">
        <v>198</v>
      </c>
      <c r="D135" s="211" t="s">
        <v>175</v>
      </c>
      <c r="E135" s="212" t="s">
        <v>500</v>
      </c>
      <c r="F135" s="213" t="s">
        <v>501</v>
      </c>
      <c r="G135" s="214" t="s">
        <v>183</v>
      </c>
      <c r="H135" s="215">
        <v>32</v>
      </c>
      <c r="I135" s="216"/>
      <c r="J135" s="217">
        <f>ROUND(I135*H135,2)</f>
        <v>0</v>
      </c>
      <c r="K135" s="218"/>
      <c r="L135" s="38"/>
      <c r="M135" s="219" t="s">
        <v>1</v>
      </c>
      <c r="N135" s="220" t="s">
        <v>46</v>
      </c>
      <c r="O135" s="72"/>
      <c r="P135" s="221">
        <f>O135*H135</f>
        <v>0</v>
      </c>
      <c r="Q135" s="221">
        <v>0</v>
      </c>
      <c r="R135" s="221">
        <f>Q135*H135</f>
        <v>0</v>
      </c>
      <c r="S135" s="221">
        <v>0</v>
      </c>
      <c r="T135" s="222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23" t="s">
        <v>179</v>
      </c>
      <c r="AT135" s="223" t="s">
        <v>175</v>
      </c>
      <c r="AU135" s="223" t="s">
        <v>89</v>
      </c>
      <c r="AY135" s="17" t="s">
        <v>173</v>
      </c>
      <c r="BE135" s="115">
        <f>IF(N135="základní",J135,0)</f>
        <v>0</v>
      </c>
      <c r="BF135" s="115">
        <f>IF(N135="snížená",J135,0)</f>
        <v>0</v>
      </c>
      <c r="BG135" s="115">
        <f>IF(N135="zákl. přenesená",J135,0)</f>
        <v>0</v>
      </c>
      <c r="BH135" s="115">
        <f>IF(N135="sníž. přenesená",J135,0)</f>
        <v>0</v>
      </c>
      <c r="BI135" s="115">
        <f>IF(N135="nulová",J135,0)</f>
        <v>0</v>
      </c>
      <c r="BJ135" s="17" t="s">
        <v>89</v>
      </c>
      <c r="BK135" s="115">
        <f>ROUND(I135*H135,2)</f>
        <v>0</v>
      </c>
      <c r="BL135" s="17" t="s">
        <v>179</v>
      </c>
      <c r="BM135" s="223" t="s">
        <v>502</v>
      </c>
    </row>
    <row r="136" spans="2:51" s="13" customFormat="1" ht="12">
      <c r="B136" s="224"/>
      <c r="C136" s="225"/>
      <c r="D136" s="226" t="s">
        <v>189</v>
      </c>
      <c r="E136" s="227" t="s">
        <v>1</v>
      </c>
      <c r="F136" s="228" t="s">
        <v>503</v>
      </c>
      <c r="G136" s="225"/>
      <c r="H136" s="229">
        <v>32</v>
      </c>
      <c r="I136" s="230"/>
      <c r="J136" s="225"/>
      <c r="K136" s="225"/>
      <c r="L136" s="231"/>
      <c r="M136" s="232"/>
      <c r="N136" s="233"/>
      <c r="O136" s="233"/>
      <c r="P136" s="233"/>
      <c r="Q136" s="233"/>
      <c r="R136" s="233"/>
      <c r="S136" s="233"/>
      <c r="T136" s="234"/>
      <c r="AT136" s="235" t="s">
        <v>189</v>
      </c>
      <c r="AU136" s="235" t="s">
        <v>89</v>
      </c>
      <c r="AV136" s="13" t="s">
        <v>91</v>
      </c>
      <c r="AW136" s="13" t="s">
        <v>34</v>
      </c>
      <c r="AX136" s="13" t="s">
        <v>89</v>
      </c>
      <c r="AY136" s="235" t="s">
        <v>173</v>
      </c>
    </row>
    <row r="137" spans="1:65" s="2" customFormat="1" ht="14.45" customHeight="1">
      <c r="A137" s="35"/>
      <c r="B137" s="36"/>
      <c r="C137" s="211" t="s">
        <v>196</v>
      </c>
      <c r="D137" s="211" t="s">
        <v>175</v>
      </c>
      <c r="E137" s="212" t="s">
        <v>504</v>
      </c>
      <c r="F137" s="213" t="s">
        <v>505</v>
      </c>
      <c r="G137" s="214" t="s">
        <v>226</v>
      </c>
      <c r="H137" s="215">
        <v>96</v>
      </c>
      <c r="I137" s="216"/>
      <c r="J137" s="217">
        <f>ROUND(I137*H137,2)</f>
        <v>0</v>
      </c>
      <c r="K137" s="218"/>
      <c r="L137" s="38"/>
      <c r="M137" s="219" t="s">
        <v>1</v>
      </c>
      <c r="N137" s="220" t="s">
        <v>46</v>
      </c>
      <c r="O137" s="72"/>
      <c r="P137" s="221">
        <f>O137*H137</f>
        <v>0</v>
      </c>
      <c r="Q137" s="221">
        <v>0</v>
      </c>
      <c r="R137" s="221">
        <f>Q137*H137</f>
        <v>0</v>
      </c>
      <c r="S137" s="221">
        <v>0</v>
      </c>
      <c r="T137" s="222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23" t="s">
        <v>179</v>
      </c>
      <c r="AT137" s="223" t="s">
        <v>175</v>
      </c>
      <c r="AU137" s="223" t="s">
        <v>89</v>
      </c>
      <c r="AY137" s="17" t="s">
        <v>173</v>
      </c>
      <c r="BE137" s="115">
        <f>IF(N137="základní",J137,0)</f>
        <v>0</v>
      </c>
      <c r="BF137" s="115">
        <f>IF(N137="snížená",J137,0)</f>
        <v>0</v>
      </c>
      <c r="BG137" s="115">
        <f>IF(N137="zákl. přenesená",J137,0)</f>
        <v>0</v>
      </c>
      <c r="BH137" s="115">
        <f>IF(N137="sníž. přenesená",J137,0)</f>
        <v>0</v>
      </c>
      <c r="BI137" s="115">
        <f>IF(N137="nulová",J137,0)</f>
        <v>0</v>
      </c>
      <c r="BJ137" s="17" t="s">
        <v>89</v>
      </c>
      <c r="BK137" s="115">
        <f>ROUND(I137*H137,2)</f>
        <v>0</v>
      </c>
      <c r="BL137" s="17" t="s">
        <v>179</v>
      </c>
      <c r="BM137" s="223" t="s">
        <v>506</v>
      </c>
    </row>
    <row r="138" spans="2:51" s="13" customFormat="1" ht="12">
      <c r="B138" s="224"/>
      <c r="C138" s="225"/>
      <c r="D138" s="226" t="s">
        <v>189</v>
      </c>
      <c r="E138" s="227" t="s">
        <v>1</v>
      </c>
      <c r="F138" s="228" t="s">
        <v>507</v>
      </c>
      <c r="G138" s="225"/>
      <c r="H138" s="229">
        <v>96</v>
      </c>
      <c r="I138" s="230"/>
      <c r="J138" s="225"/>
      <c r="K138" s="225"/>
      <c r="L138" s="231"/>
      <c r="M138" s="232"/>
      <c r="N138" s="233"/>
      <c r="O138" s="233"/>
      <c r="P138" s="233"/>
      <c r="Q138" s="233"/>
      <c r="R138" s="233"/>
      <c r="S138" s="233"/>
      <c r="T138" s="234"/>
      <c r="AT138" s="235" t="s">
        <v>189</v>
      </c>
      <c r="AU138" s="235" t="s">
        <v>89</v>
      </c>
      <c r="AV138" s="13" t="s">
        <v>91</v>
      </c>
      <c r="AW138" s="13" t="s">
        <v>34</v>
      </c>
      <c r="AX138" s="13" t="s">
        <v>89</v>
      </c>
      <c r="AY138" s="235" t="s">
        <v>173</v>
      </c>
    </row>
    <row r="139" spans="1:65" s="2" customFormat="1" ht="24.2" customHeight="1">
      <c r="A139" s="35"/>
      <c r="B139" s="36"/>
      <c r="C139" s="211" t="s">
        <v>206</v>
      </c>
      <c r="D139" s="211" t="s">
        <v>175</v>
      </c>
      <c r="E139" s="212" t="s">
        <v>508</v>
      </c>
      <c r="F139" s="213" t="s">
        <v>509</v>
      </c>
      <c r="G139" s="214" t="s">
        <v>226</v>
      </c>
      <c r="H139" s="215">
        <v>56</v>
      </c>
      <c r="I139" s="216"/>
      <c r="J139" s="217">
        <f>ROUND(I139*H139,2)</f>
        <v>0</v>
      </c>
      <c r="K139" s="218"/>
      <c r="L139" s="38"/>
      <c r="M139" s="219" t="s">
        <v>1</v>
      </c>
      <c r="N139" s="220" t="s">
        <v>46</v>
      </c>
      <c r="O139" s="72"/>
      <c r="P139" s="221">
        <f>O139*H139</f>
        <v>0</v>
      </c>
      <c r="Q139" s="221">
        <v>0</v>
      </c>
      <c r="R139" s="221">
        <f>Q139*H139</f>
        <v>0</v>
      </c>
      <c r="S139" s="221">
        <v>0</v>
      </c>
      <c r="T139" s="222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23" t="s">
        <v>179</v>
      </c>
      <c r="AT139" s="223" t="s">
        <v>175</v>
      </c>
      <c r="AU139" s="223" t="s">
        <v>89</v>
      </c>
      <c r="AY139" s="17" t="s">
        <v>173</v>
      </c>
      <c r="BE139" s="115">
        <f>IF(N139="základní",J139,0)</f>
        <v>0</v>
      </c>
      <c r="BF139" s="115">
        <f>IF(N139="snížená",J139,0)</f>
        <v>0</v>
      </c>
      <c r="BG139" s="115">
        <f>IF(N139="zákl. přenesená",J139,0)</f>
        <v>0</v>
      </c>
      <c r="BH139" s="115">
        <f>IF(N139="sníž. přenesená",J139,0)</f>
        <v>0</v>
      </c>
      <c r="BI139" s="115">
        <f>IF(N139="nulová",J139,0)</f>
        <v>0</v>
      </c>
      <c r="BJ139" s="17" t="s">
        <v>89</v>
      </c>
      <c r="BK139" s="115">
        <f>ROUND(I139*H139,2)</f>
        <v>0</v>
      </c>
      <c r="BL139" s="17" t="s">
        <v>179</v>
      </c>
      <c r="BM139" s="223" t="s">
        <v>510</v>
      </c>
    </row>
    <row r="140" spans="2:51" s="13" customFormat="1" ht="12">
      <c r="B140" s="224"/>
      <c r="C140" s="225"/>
      <c r="D140" s="226" t="s">
        <v>189</v>
      </c>
      <c r="E140" s="227" t="s">
        <v>1</v>
      </c>
      <c r="F140" s="228" t="s">
        <v>511</v>
      </c>
      <c r="G140" s="225"/>
      <c r="H140" s="229">
        <v>56</v>
      </c>
      <c r="I140" s="230"/>
      <c r="J140" s="225"/>
      <c r="K140" s="225"/>
      <c r="L140" s="231"/>
      <c r="M140" s="232"/>
      <c r="N140" s="233"/>
      <c r="O140" s="233"/>
      <c r="P140" s="233"/>
      <c r="Q140" s="233"/>
      <c r="R140" s="233"/>
      <c r="S140" s="233"/>
      <c r="T140" s="234"/>
      <c r="AT140" s="235" t="s">
        <v>189</v>
      </c>
      <c r="AU140" s="235" t="s">
        <v>89</v>
      </c>
      <c r="AV140" s="13" t="s">
        <v>91</v>
      </c>
      <c r="AW140" s="13" t="s">
        <v>34</v>
      </c>
      <c r="AX140" s="13" t="s">
        <v>89</v>
      </c>
      <c r="AY140" s="235" t="s">
        <v>173</v>
      </c>
    </row>
    <row r="141" spans="1:65" s="2" customFormat="1" ht="24.2" customHeight="1">
      <c r="A141" s="35"/>
      <c r="B141" s="36"/>
      <c r="C141" s="211" t="s">
        <v>210</v>
      </c>
      <c r="D141" s="211" t="s">
        <v>175</v>
      </c>
      <c r="E141" s="212" t="s">
        <v>512</v>
      </c>
      <c r="F141" s="213" t="s">
        <v>513</v>
      </c>
      <c r="G141" s="214" t="s">
        <v>226</v>
      </c>
      <c r="H141" s="215">
        <v>48</v>
      </c>
      <c r="I141" s="216"/>
      <c r="J141" s="217">
        <f>ROUND(I141*H141,2)</f>
        <v>0</v>
      </c>
      <c r="K141" s="218"/>
      <c r="L141" s="38"/>
      <c r="M141" s="219" t="s">
        <v>1</v>
      </c>
      <c r="N141" s="220" t="s">
        <v>46</v>
      </c>
      <c r="O141" s="72"/>
      <c r="P141" s="221">
        <f>O141*H141</f>
        <v>0</v>
      </c>
      <c r="Q141" s="221">
        <v>0</v>
      </c>
      <c r="R141" s="221">
        <f>Q141*H141</f>
        <v>0</v>
      </c>
      <c r="S141" s="221">
        <v>0</v>
      </c>
      <c r="T141" s="222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23" t="s">
        <v>179</v>
      </c>
      <c r="AT141" s="223" t="s">
        <v>175</v>
      </c>
      <c r="AU141" s="223" t="s">
        <v>89</v>
      </c>
      <c r="AY141" s="17" t="s">
        <v>173</v>
      </c>
      <c r="BE141" s="115">
        <f>IF(N141="základní",J141,0)</f>
        <v>0</v>
      </c>
      <c r="BF141" s="115">
        <f>IF(N141="snížená",J141,0)</f>
        <v>0</v>
      </c>
      <c r="BG141" s="115">
        <f>IF(N141="zákl. přenesená",J141,0)</f>
        <v>0</v>
      </c>
      <c r="BH141" s="115">
        <f>IF(N141="sníž. přenesená",J141,0)</f>
        <v>0</v>
      </c>
      <c r="BI141" s="115">
        <f>IF(N141="nulová",J141,0)</f>
        <v>0</v>
      </c>
      <c r="BJ141" s="17" t="s">
        <v>89</v>
      </c>
      <c r="BK141" s="115">
        <f>ROUND(I141*H141,2)</f>
        <v>0</v>
      </c>
      <c r="BL141" s="17" t="s">
        <v>179</v>
      </c>
      <c r="BM141" s="223" t="s">
        <v>514</v>
      </c>
    </row>
    <row r="142" spans="2:51" s="13" customFormat="1" ht="12">
      <c r="B142" s="224"/>
      <c r="C142" s="225"/>
      <c r="D142" s="226" t="s">
        <v>189</v>
      </c>
      <c r="E142" s="227" t="s">
        <v>1</v>
      </c>
      <c r="F142" s="228" t="s">
        <v>515</v>
      </c>
      <c r="G142" s="225"/>
      <c r="H142" s="229">
        <v>48</v>
      </c>
      <c r="I142" s="230"/>
      <c r="J142" s="225"/>
      <c r="K142" s="225"/>
      <c r="L142" s="231"/>
      <c r="M142" s="232"/>
      <c r="N142" s="233"/>
      <c r="O142" s="233"/>
      <c r="P142" s="233"/>
      <c r="Q142" s="233"/>
      <c r="R142" s="233"/>
      <c r="S142" s="233"/>
      <c r="T142" s="234"/>
      <c r="AT142" s="235" t="s">
        <v>189</v>
      </c>
      <c r="AU142" s="235" t="s">
        <v>89</v>
      </c>
      <c r="AV142" s="13" t="s">
        <v>91</v>
      </c>
      <c r="AW142" s="13" t="s">
        <v>34</v>
      </c>
      <c r="AX142" s="13" t="s">
        <v>89</v>
      </c>
      <c r="AY142" s="235" t="s">
        <v>173</v>
      </c>
    </row>
    <row r="143" spans="1:65" s="2" customFormat="1" ht="14.45" customHeight="1">
      <c r="A143" s="35"/>
      <c r="B143" s="36"/>
      <c r="C143" s="211" t="s">
        <v>215</v>
      </c>
      <c r="D143" s="211" t="s">
        <v>175</v>
      </c>
      <c r="E143" s="212" t="s">
        <v>516</v>
      </c>
      <c r="F143" s="213" t="s">
        <v>517</v>
      </c>
      <c r="G143" s="214" t="s">
        <v>226</v>
      </c>
      <c r="H143" s="215">
        <v>8</v>
      </c>
      <c r="I143" s="216"/>
      <c r="J143" s="217">
        <f>ROUND(I143*H143,2)</f>
        <v>0</v>
      </c>
      <c r="K143" s="218"/>
      <c r="L143" s="38"/>
      <c r="M143" s="219" t="s">
        <v>1</v>
      </c>
      <c r="N143" s="220" t="s">
        <v>46</v>
      </c>
      <c r="O143" s="72"/>
      <c r="P143" s="221">
        <f>O143*H143</f>
        <v>0</v>
      </c>
      <c r="Q143" s="221">
        <v>0</v>
      </c>
      <c r="R143" s="221">
        <f>Q143*H143</f>
        <v>0</v>
      </c>
      <c r="S143" s="221">
        <v>0</v>
      </c>
      <c r="T143" s="222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23" t="s">
        <v>179</v>
      </c>
      <c r="AT143" s="223" t="s">
        <v>175</v>
      </c>
      <c r="AU143" s="223" t="s">
        <v>89</v>
      </c>
      <c r="AY143" s="17" t="s">
        <v>173</v>
      </c>
      <c r="BE143" s="115">
        <f>IF(N143="základní",J143,0)</f>
        <v>0</v>
      </c>
      <c r="BF143" s="115">
        <f>IF(N143="snížená",J143,0)</f>
        <v>0</v>
      </c>
      <c r="BG143" s="115">
        <f>IF(N143="zákl. přenesená",J143,0)</f>
        <v>0</v>
      </c>
      <c r="BH143" s="115">
        <f>IF(N143="sníž. přenesená",J143,0)</f>
        <v>0</v>
      </c>
      <c r="BI143" s="115">
        <f>IF(N143="nulová",J143,0)</f>
        <v>0</v>
      </c>
      <c r="BJ143" s="17" t="s">
        <v>89</v>
      </c>
      <c r="BK143" s="115">
        <f>ROUND(I143*H143,2)</f>
        <v>0</v>
      </c>
      <c r="BL143" s="17" t="s">
        <v>179</v>
      </c>
      <c r="BM143" s="223" t="s">
        <v>518</v>
      </c>
    </row>
    <row r="144" spans="2:51" s="13" customFormat="1" ht="12">
      <c r="B144" s="224"/>
      <c r="C144" s="225"/>
      <c r="D144" s="226" t="s">
        <v>189</v>
      </c>
      <c r="E144" s="227" t="s">
        <v>1</v>
      </c>
      <c r="F144" s="228" t="s">
        <v>519</v>
      </c>
      <c r="G144" s="225"/>
      <c r="H144" s="229">
        <v>8</v>
      </c>
      <c r="I144" s="230"/>
      <c r="J144" s="225"/>
      <c r="K144" s="225"/>
      <c r="L144" s="231"/>
      <c r="M144" s="232"/>
      <c r="N144" s="233"/>
      <c r="O144" s="233"/>
      <c r="P144" s="233"/>
      <c r="Q144" s="233"/>
      <c r="R144" s="233"/>
      <c r="S144" s="233"/>
      <c r="T144" s="234"/>
      <c r="AT144" s="235" t="s">
        <v>189</v>
      </c>
      <c r="AU144" s="235" t="s">
        <v>89</v>
      </c>
      <c r="AV144" s="13" t="s">
        <v>91</v>
      </c>
      <c r="AW144" s="13" t="s">
        <v>34</v>
      </c>
      <c r="AX144" s="13" t="s">
        <v>89</v>
      </c>
      <c r="AY144" s="235" t="s">
        <v>173</v>
      </c>
    </row>
    <row r="145" spans="1:65" s="2" customFormat="1" ht="24.2" customHeight="1">
      <c r="A145" s="35"/>
      <c r="B145" s="36"/>
      <c r="C145" s="211" t="s">
        <v>223</v>
      </c>
      <c r="D145" s="211" t="s">
        <v>175</v>
      </c>
      <c r="E145" s="212" t="s">
        <v>520</v>
      </c>
      <c r="F145" s="213" t="s">
        <v>521</v>
      </c>
      <c r="G145" s="214" t="s">
        <v>226</v>
      </c>
      <c r="H145" s="215">
        <v>8</v>
      </c>
      <c r="I145" s="216"/>
      <c r="J145" s="217">
        <f>ROUND(I145*H145,2)</f>
        <v>0</v>
      </c>
      <c r="K145" s="218"/>
      <c r="L145" s="38"/>
      <c r="M145" s="219" t="s">
        <v>1</v>
      </c>
      <c r="N145" s="220" t="s">
        <v>46</v>
      </c>
      <c r="O145" s="72"/>
      <c r="P145" s="221">
        <f>O145*H145</f>
        <v>0</v>
      </c>
      <c r="Q145" s="221">
        <v>0</v>
      </c>
      <c r="R145" s="221">
        <f>Q145*H145</f>
        <v>0</v>
      </c>
      <c r="S145" s="221">
        <v>0</v>
      </c>
      <c r="T145" s="222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23" t="s">
        <v>179</v>
      </c>
      <c r="AT145" s="223" t="s">
        <v>175</v>
      </c>
      <c r="AU145" s="223" t="s">
        <v>89</v>
      </c>
      <c r="AY145" s="17" t="s">
        <v>173</v>
      </c>
      <c r="BE145" s="115">
        <f>IF(N145="základní",J145,0)</f>
        <v>0</v>
      </c>
      <c r="BF145" s="115">
        <f>IF(N145="snížená",J145,0)</f>
        <v>0</v>
      </c>
      <c r="BG145" s="115">
        <f>IF(N145="zákl. přenesená",J145,0)</f>
        <v>0</v>
      </c>
      <c r="BH145" s="115">
        <f>IF(N145="sníž. přenesená",J145,0)</f>
        <v>0</v>
      </c>
      <c r="BI145" s="115">
        <f>IF(N145="nulová",J145,0)</f>
        <v>0</v>
      </c>
      <c r="BJ145" s="17" t="s">
        <v>89</v>
      </c>
      <c r="BK145" s="115">
        <f>ROUND(I145*H145,2)</f>
        <v>0</v>
      </c>
      <c r="BL145" s="17" t="s">
        <v>179</v>
      </c>
      <c r="BM145" s="223" t="s">
        <v>522</v>
      </c>
    </row>
    <row r="146" spans="2:51" s="13" customFormat="1" ht="12">
      <c r="B146" s="224"/>
      <c r="C146" s="225"/>
      <c r="D146" s="226" t="s">
        <v>189</v>
      </c>
      <c r="E146" s="227" t="s">
        <v>1</v>
      </c>
      <c r="F146" s="228" t="s">
        <v>519</v>
      </c>
      <c r="G146" s="225"/>
      <c r="H146" s="229">
        <v>8</v>
      </c>
      <c r="I146" s="230"/>
      <c r="J146" s="225"/>
      <c r="K146" s="225"/>
      <c r="L146" s="231"/>
      <c r="M146" s="232"/>
      <c r="N146" s="233"/>
      <c r="O146" s="233"/>
      <c r="P146" s="233"/>
      <c r="Q146" s="233"/>
      <c r="R146" s="233"/>
      <c r="S146" s="233"/>
      <c r="T146" s="234"/>
      <c r="AT146" s="235" t="s">
        <v>189</v>
      </c>
      <c r="AU146" s="235" t="s">
        <v>89</v>
      </c>
      <c r="AV146" s="13" t="s">
        <v>91</v>
      </c>
      <c r="AW146" s="13" t="s">
        <v>34</v>
      </c>
      <c r="AX146" s="13" t="s">
        <v>89</v>
      </c>
      <c r="AY146" s="235" t="s">
        <v>173</v>
      </c>
    </row>
    <row r="147" spans="1:65" s="2" customFormat="1" ht="14.45" customHeight="1">
      <c r="A147" s="35"/>
      <c r="B147" s="36"/>
      <c r="C147" s="211" t="s">
        <v>228</v>
      </c>
      <c r="D147" s="211" t="s">
        <v>175</v>
      </c>
      <c r="E147" s="212" t="s">
        <v>523</v>
      </c>
      <c r="F147" s="213" t="s">
        <v>524</v>
      </c>
      <c r="G147" s="214" t="s">
        <v>226</v>
      </c>
      <c r="H147" s="215">
        <v>8</v>
      </c>
      <c r="I147" s="216"/>
      <c r="J147" s="217">
        <f>ROUND(I147*H147,2)</f>
        <v>0</v>
      </c>
      <c r="K147" s="218"/>
      <c r="L147" s="38"/>
      <c r="M147" s="219" t="s">
        <v>1</v>
      </c>
      <c r="N147" s="220" t="s">
        <v>46</v>
      </c>
      <c r="O147" s="72"/>
      <c r="P147" s="221">
        <f>O147*H147</f>
        <v>0</v>
      </c>
      <c r="Q147" s="221">
        <v>0</v>
      </c>
      <c r="R147" s="221">
        <f>Q147*H147</f>
        <v>0</v>
      </c>
      <c r="S147" s="221">
        <v>0</v>
      </c>
      <c r="T147" s="222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223" t="s">
        <v>179</v>
      </c>
      <c r="AT147" s="223" t="s">
        <v>175</v>
      </c>
      <c r="AU147" s="223" t="s">
        <v>89</v>
      </c>
      <c r="AY147" s="17" t="s">
        <v>173</v>
      </c>
      <c r="BE147" s="115">
        <f>IF(N147="základní",J147,0)</f>
        <v>0</v>
      </c>
      <c r="BF147" s="115">
        <f>IF(N147="snížená",J147,0)</f>
        <v>0</v>
      </c>
      <c r="BG147" s="115">
        <f>IF(N147="zákl. přenesená",J147,0)</f>
        <v>0</v>
      </c>
      <c r="BH147" s="115">
        <f>IF(N147="sníž. přenesená",J147,0)</f>
        <v>0</v>
      </c>
      <c r="BI147" s="115">
        <f>IF(N147="nulová",J147,0)</f>
        <v>0</v>
      </c>
      <c r="BJ147" s="17" t="s">
        <v>89</v>
      </c>
      <c r="BK147" s="115">
        <f>ROUND(I147*H147,2)</f>
        <v>0</v>
      </c>
      <c r="BL147" s="17" t="s">
        <v>179</v>
      </c>
      <c r="BM147" s="223" t="s">
        <v>525</v>
      </c>
    </row>
    <row r="148" spans="2:51" s="13" customFormat="1" ht="12">
      <c r="B148" s="224"/>
      <c r="C148" s="225"/>
      <c r="D148" s="226" t="s">
        <v>189</v>
      </c>
      <c r="E148" s="227" t="s">
        <v>1</v>
      </c>
      <c r="F148" s="228" t="s">
        <v>519</v>
      </c>
      <c r="G148" s="225"/>
      <c r="H148" s="229">
        <v>8</v>
      </c>
      <c r="I148" s="230"/>
      <c r="J148" s="225"/>
      <c r="K148" s="225"/>
      <c r="L148" s="231"/>
      <c r="M148" s="232"/>
      <c r="N148" s="233"/>
      <c r="O148" s="233"/>
      <c r="P148" s="233"/>
      <c r="Q148" s="233"/>
      <c r="R148" s="233"/>
      <c r="S148" s="233"/>
      <c r="T148" s="234"/>
      <c r="AT148" s="235" t="s">
        <v>189</v>
      </c>
      <c r="AU148" s="235" t="s">
        <v>89</v>
      </c>
      <c r="AV148" s="13" t="s">
        <v>91</v>
      </c>
      <c r="AW148" s="13" t="s">
        <v>34</v>
      </c>
      <c r="AX148" s="13" t="s">
        <v>89</v>
      </c>
      <c r="AY148" s="235" t="s">
        <v>173</v>
      </c>
    </row>
    <row r="149" spans="1:65" s="2" customFormat="1" ht="24.2" customHeight="1">
      <c r="A149" s="35"/>
      <c r="B149" s="36"/>
      <c r="C149" s="211" t="s">
        <v>232</v>
      </c>
      <c r="D149" s="211" t="s">
        <v>175</v>
      </c>
      <c r="E149" s="212" t="s">
        <v>526</v>
      </c>
      <c r="F149" s="213" t="s">
        <v>527</v>
      </c>
      <c r="G149" s="214" t="s">
        <v>226</v>
      </c>
      <c r="H149" s="215">
        <v>8</v>
      </c>
      <c r="I149" s="216"/>
      <c r="J149" s="217">
        <f>ROUND(I149*H149,2)</f>
        <v>0</v>
      </c>
      <c r="K149" s="218"/>
      <c r="L149" s="38"/>
      <c r="M149" s="219" t="s">
        <v>1</v>
      </c>
      <c r="N149" s="220" t="s">
        <v>46</v>
      </c>
      <c r="O149" s="72"/>
      <c r="P149" s="221">
        <f>O149*H149</f>
        <v>0</v>
      </c>
      <c r="Q149" s="221">
        <v>0</v>
      </c>
      <c r="R149" s="221">
        <f>Q149*H149</f>
        <v>0</v>
      </c>
      <c r="S149" s="221">
        <v>0</v>
      </c>
      <c r="T149" s="222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223" t="s">
        <v>179</v>
      </c>
      <c r="AT149" s="223" t="s">
        <v>175</v>
      </c>
      <c r="AU149" s="223" t="s">
        <v>89</v>
      </c>
      <c r="AY149" s="17" t="s">
        <v>173</v>
      </c>
      <c r="BE149" s="115">
        <f>IF(N149="základní",J149,0)</f>
        <v>0</v>
      </c>
      <c r="BF149" s="115">
        <f>IF(N149="snížená",J149,0)</f>
        <v>0</v>
      </c>
      <c r="BG149" s="115">
        <f>IF(N149="zákl. přenesená",J149,0)</f>
        <v>0</v>
      </c>
      <c r="BH149" s="115">
        <f>IF(N149="sníž. přenesená",J149,0)</f>
        <v>0</v>
      </c>
      <c r="BI149" s="115">
        <f>IF(N149="nulová",J149,0)</f>
        <v>0</v>
      </c>
      <c r="BJ149" s="17" t="s">
        <v>89</v>
      </c>
      <c r="BK149" s="115">
        <f>ROUND(I149*H149,2)</f>
        <v>0</v>
      </c>
      <c r="BL149" s="17" t="s">
        <v>179</v>
      </c>
      <c r="BM149" s="223" t="s">
        <v>528</v>
      </c>
    </row>
    <row r="150" spans="2:51" s="13" customFormat="1" ht="12">
      <c r="B150" s="224"/>
      <c r="C150" s="225"/>
      <c r="D150" s="226" t="s">
        <v>189</v>
      </c>
      <c r="E150" s="227" t="s">
        <v>1</v>
      </c>
      <c r="F150" s="228" t="s">
        <v>519</v>
      </c>
      <c r="G150" s="225"/>
      <c r="H150" s="229">
        <v>8</v>
      </c>
      <c r="I150" s="230"/>
      <c r="J150" s="225"/>
      <c r="K150" s="225"/>
      <c r="L150" s="231"/>
      <c r="M150" s="232"/>
      <c r="N150" s="233"/>
      <c r="O150" s="233"/>
      <c r="P150" s="233"/>
      <c r="Q150" s="233"/>
      <c r="R150" s="233"/>
      <c r="S150" s="233"/>
      <c r="T150" s="234"/>
      <c r="AT150" s="235" t="s">
        <v>189</v>
      </c>
      <c r="AU150" s="235" t="s">
        <v>89</v>
      </c>
      <c r="AV150" s="13" t="s">
        <v>91</v>
      </c>
      <c r="AW150" s="13" t="s">
        <v>34</v>
      </c>
      <c r="AX150" s="13" t="s">
        <v>89</v>
      </c>
      <c r="AY150" s="235" t="s">
        <v>173</v>
      </c>
    </row>
    <row r="151" spans="1:65" s="2" customFormat="1" ht="24.2" customHeight="1">
      <c r="A151" s="35"/>
      <c r="B151" s="36"/>
      <c r="C151" s="211" t="s">
        <v>236</v>
      </c>
      <c r="D151" s="211" t="s">
        <v>175</v>
      </c>
      <c r="E151" s="212" t="s">
        <v>529</v>
      </c>
      <c r="F151" s="213" t="s">
        <v>530</v>
      </c>
      <c r="G151" s="214" t="s">
        <v>226</v>
      </c>
      <c r="H151" s="215">
        <v>10</v>
      </c>
      <c r="I151" s="216"/>
      <c r="J151" s="217">
        <f>ROUND(I151*H151,2)</f>
        <v>0</v>
      </c>
      <c r="K151" s="218"/>
      <c r="L151" s="38"/>
      <c r="M151" s="219" t="s">
        <v>1</v>
      </c>
      <c r="N151" s="220" t="s">
        <v>46</v>
      </c>
      <c r="O151" s="72"/>
      <c r="P151" s="221">
        <f>O151*H151</f>
        <v>0</v>
      </c>
      <c r="Q151" s="221">
        <v>0</v>
      </c>
      <c r="R151" s="221">
        <f>Q151*H151</f>
        <v>0</v>
      </c>
      <c r="S151" s="221">
        <v>0</v>
      </c>
      <c r="T151" s="222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223" t="s">
        <v>179</v>
      </c>
      <c r="AT151" s="223" t="s">
        <v>175</v>
      </c>
      <c r="AU151" s="223" t="s">
        <v>89</v>
      </c>
      <c r="AY151" s="17" t="s">
        <v>173</v>
      </c>
      <c r="BE151" s="115">
        <f>IF(N151="základní",J151,0)</f>
        <v>0</v>
      </c>
      <c r="BF151" s="115">
        <f>IF(N151="snížená",J151,0)</f>
        <v>0</v>
      </c>
      <c r="BG151" s="115">
        <f>IF(N151="zákl. přenesená",J151,0)</f>
        <v>0</v>
      </c>
      <c r="BH151" s="115">
        <f>IF(N151="sníž. přenesená",J151,0)</f>
        <v>0</v>
      </c>
      <c r="BI151" s="115">
        <f>IF(N151="nulová",J151,0)</f>
        <v>0</v>
      </c>
      <c r="BJ151" s="17" t="s">
        <v>89</v>
      </c>
      <c r="BK151" s="115">
        <f>ROUND(I151*H151,2)</f>
        <v>0</v>
      </c>
      <c r="BL151" s="17" t="s">
        <v>179</v>
      </c>
      <c r="BM151" s="223" t="s">
        <v>531</v>
      </c>
    </row>
    <row r="152" spans="2:51" s="13" customFormat="1" ht="12">
      <c r="B152" s="224"/>
      <c r="C152" s="225"/>
      <c r="D152" s="226" t="s">
        <v>189</v>
      </c>
      <c r="E152" s="227" t="s">
        <v>1</v>
      </c>
      <c r="F152" s="228" t="s">
        <v>223</v>
      </c>
      <c r="G152" s="225"/>
      <c r="H152" s="229">
        <v>10</v>
      </c>
      <c r="I152" s="230"/>
      <c r="J152" s="225"/>
      <c r="K152" s="225"/>
      <c r="L152" s="231"/>
      <c r="M152" s="232"/>
      <c r="N152" s="233"/>
      <c r="O152" s="233"/>
      <c r="P152" s="233"/>
      <c r="Q152" s="233"/>
      <c r="R152" s="233"/>
      <c r="S152" s="233"/>
      <c r="T152" s="234"/>
      <c r="AT152" s="235" t="s">
        <v>189</v>
      </c>
      <c r="AU152" s="235" t="s">
        <v>89</v>
      </c>
      <c r="AV152" s="13" t="s">
        <v>91</v>
      </c>
      <c r="AW152" s="13" t="s">
        <v>34</v>
      </c>
      <c r="AX152" s="13" t="s">
        <v>89</v>
      </c>
      <c r="AY152" s="235" t="s">
        <v>173</v>
      </c>
    </row>
    <row r="153" spans="1:65" s="2" customFormat="1" ht="14.45" customHeight="1">
      <c r="A153" s="35"/>
      <c r="B153" s="36"/>
      <c r="C153" s="211" t="s">
        <v>240</v>
      </c>
      <c r="D153" s="211" t="s">
        <v>175</v>
      </c>
      <c r="E153" s="212" t="s">
        <v>532</v>
      </c>
      <c r="F153" s="213" t="s">
        <v>533</v>
      </c>
      <c r="G153" s="214" t="s">
        <v>226</v>
      </c>
      <c r="H153" s="215">
        <v>16</v>
      </c>
      <c r="I153" s="216"/>
      <c r="J153" s="217">
        <f>ROUND(I153*H153,2)</f>
        <v>0</v>
      </c>
      <c r="K153" s="218"/>
      <c r="L153" s="38"/>
      <c r="M153" s="219" t="s">
        <v>1</v>
      </c>
      <c r="N153" s="220" t="s">
        <v>46</v>
      </c>
      <c r="O153" s="72"/>
      <c r="P153" s="221">
        <f>O153*H153</f>
        <v>0</v>
      </c>
      <c r="Q153" s="221">
        <v>0</v>
      </c>
      <c r="R153" s="221">
        <f>Q153*H153</f>
        <v>0</v>
      </c>
      <c r="S153" s="221">
        <v>0</v>
      </c>
      <c r="T153" s="222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223" t="s">
        <v>179</v>
      </c>
      <c r="AT153" s="223" t="s">
        <v>175</v>
      </c>
      <c r="AU153" s="223" t="s">
        <v>89</v>
      </c>
      <c r="AY153" s="17" t="s">
        <v>173</v>
      </c>
      <c r="BE153" s="115">
        <f>IF(N153="základní",J153,0)</f>
        <v>0</v>
      </c>
      <c r="BF153" s="115">
        <f>IF(N153="snížená",J153,0)</f>
        <v>0</v>
      </c>
      <c r="BG153" s="115">
        <f>IF(N153="zákl. přenesená",J153,0)</f>
        <v>0</v>
      </c>
      <c r="BH153" s="115">
        <f>IF(N153="sníž. přenesená",J153,0)</f>
        <v>0</v>
      </c>
      <c r="BI153" s="115">
        <f>IF(N153="nulová",J153,0)</f>
        <v>0</v>
      </c>
      <c r="BJ153" s="17" t="s">
        <v>89</v>
      </c>
      <c r="BK153" s="115">
        <f>ROUND(I153*H153,2)</f>
        <v>0</v>
      </c>
      <c r="BL153" s="17" t="s">
        <v>179</v>
      </c>
      <c r="BM153" s="223" t="s">
        <v>534</v>
      </c>
    </row>
    <row r="154" spans="1:65" s="2" customFormat="1" ht="14.45" customHeight="1">
      <c r="A154" s="35"/>
      <c r="B154" s="36"/>
      <c r="C154" s="211" t="s">
        <v>8</v>
      </c>
      <c r="D154" s="211" t="s">
        <v>175</v>
      </c>
      <c r="E154" s="212" t="s">
        <v>535</v>
      </c>
      <c r="F154" s="213" t="s">
        <v>536</v>
      </c>
      <c r="G154" s="214" t="s">
        <v>226</v>
      </c>
      <c r="H154" s="215">
        <v>32</v>
      </c>
      <c r="I154" s="216"/>
      <c r="J154" s="217">
        <f>ROUND(I154*H154,2)</f>
        <v>0</v>
      </c>
      <c r="K154" s="218"/>
      <c r="L154" s="38"/>
      <c r="M154" s="219" t="s">
        <v>1</v>
      </c>
      <c r="N154" s="220" t="s">
        <v>46</v>
      </c>
      <c r="O154" s="72"/>
      <c r="P154" s="221">
        <f>O154*H154</f>
        <v>0</v>
      </c>
      <c r="Q154" s="221">
        <v>0</v>
      </c>
      <c r="R154" s="221">
        <f>Q154*H154</f>
        <v>0</v>
      </c>
      <c r="S154" s="221">
        <v>0</v>
      </c>
      <c r="T154" s="222">
        <f>S154*H154</f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223" t="s">
        <v>179</v>
      </c>
      <c r="AT154" s="223" t="s">
        <v>175</v>
      </c>
      <c r="AU154" s="223" t="s">
        <v>89</v>
      </c>
      <c r="AY154" s="17" t="s">
        <v>173</v>
      </c>
      <c r="BE154" s="115">
        <f>IF(N154="základní",J154,0)</f>
        <v>0</v>
      </c>
      <c r="BF154" s="115">
        <f>IF(N154="snížená",J154,0)</f>
        <v>0</v>
      </c>
      <c r="BG154" s="115">
        <f>IF(N154="zákl. přenesená",J154,0)</f>
        <v>0</v>
      </c>
      <c r="BH154" s="115">
        <f>IF(N154="sníž. přenesená",J154,0)</f>
        <v>0</v>
      </c>
      <c r="BI154" s="115">
        <f>IF(N154="nulová",J154,0)</f>
        <v>0</v>
      </c>
      <c r="BJ154" s="17" t="s">
        <v>89</v>
      </c>
      <c r="BK154" s="115">
        <f>ROUND(I154*H154,2)</f>
        <v>0</v>
      </c>
      <c r="BL154" s="17" t="s">
        <v>179</v>
      </c>
      <c r="BM154" s="223" t="s">
        <v>537</v>
      </c>
    </row>
    <row r="155" spans="2:51" s="13" customFormat="1" ht="12">
      <c r="B155" s="224"/>
      <c r="C155" s="225"/>
      <c r="D155" s="226" t="s">
        <v>189</v>
      </c>
      <c r="E155" s="227" t="s">
        <v>1</v>
      </c>
      <c r="F155" s="228" t="s">
        <v>503</v>
      </c>
      <c r="G155" s="225"/>
      <c r="H155" s="229">
        <v>32</v>
      </c>
      <c r="I155" s="230"/>
      <c r="J155" s="225"/>
      <c r="K155" s="225"/>
      <c r="L155" s="231"/>
      <c r="M155" s="232"/>
      <c r="N155" s="233"/>
      <c r="O155" s="233"/>
      <c r="P155" s="233"/>
      <c r="Q155" s="233"/>
      <c r="R155" s="233"/>
      <c r="S155" s="233"/>
      <c r="T155" s="234"/>
      <c r="AT155" s="235" t="s">
        <v>189</v>
      </c>
      <c r="AU155" s="235" t="s">
        <v>89</v>
      </c>
      <c r="AV155" s="13" t="s">
        <v>91</v>
      </c>
      <c r="AW155" s="13" t="s">
        <v>34</v>
      </c>
      <c r="AX155" s="13" t="s">
        <v>89</v>
      </c>
      <c r="AY155" s="235" t="s">
        <v>173</v>
      </c>
    </row>
    <row r="156" spans="1:65" s="2" customFormat="1" ht="14.45" customHeight="1">
      <c r="A156" s="35"/>
      <c r="B156" s="36"/>
      <c r="C156" s="211" t="s">
        <v>249</v>
      </c>
      <c r="D156" s="211" t="s">
        <v>175</v>
      </c>
      <c r="E156" s="212" t="s">
        <v>538</v>
      </c>
      <c r="F156" s="213" t="s">
        <v>539</v>
      </c>
      <c r="G156" s="214" t="s">
        <v>226</v>
      </c>
      <c r="H156" s="215">
        <v>60</v>
      </c>
      <c r="I156" s="216"/>
      <c r="J156" s="217">
        <f>ROUND(I156*H156,2)</f>
        <v>0</v>
      </c>
      <c r="K156" s="218"/>
      <c r="L156" s="38"/>
      <c r="M156" s="219" t="s">
        <v>1</v>
      </c>
      <c r="N156" s="220" t="s">
        <v>46</v>
      </c>
      <c r="O156" s="72"/>
      <c r="P156" s="221">
        <f>O156*H156</f>
        <v>0</v>
      </c>
      <c r="Q156" s="221">
        <v>0</v>
      </c>
      <c r="R156" s="221">
        <f>Q156*H156</f>
        <v>0</v>
      </c>
      <c r="S156" s="221">
        <v>0</v>
      </c>
      <c r="T156" s="222">
        <f>S156*H156</f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223" t="s">
        <v>179</v>
      </c>
      <c r="AT156" s="223" t="s">
        <v>175</v>
      </c>
      <c r="AU156" s="223" t="s">
        <v>89</v>
      </c>
      <c r="AY156" s="17" t="s">
        <v>173</v>
      </c>
      <c r="BE156" s="115">
        <f>IF(N156="základní",J156,0)</f>
        <v>0</v>
      </c>
      <c r="BF156" s="115">
        <f>IF(N156="snížená",J156,0)</f>
        <v>0</v>
      </c>
      <c r="BG156" s="115">
        <f>IF(N156="zákl. přenesená",J156,0)</f>
        <v>0</v>
      </c>
      <c r="BH156" s="115">
        <f>IF(N156="sníž. přenesená",J156,0)</f>
        <v>0</v>
      </c>
      <c r="BI156" s="115">
        <f>IF(N156="nulová",J156,0)</f>
        <v>0</v>
      </c>
      <c r="BJ156" s="17" t="s">
        <v>89</v>
      </c>
      <c r="BK156" s="115">
        <f>ROUND(I156*H156,2)</f>
        <v>0</v>
      </c>
      <c r="BL156" s="17" t="s">
        <v>179</v>
      </c>
      <c r="BM156" s="223" t="s">
        <v>540</v>
      </c>
    </row>
    <row r="157" spans="1:65" s="2" customFormat="1" ht="14.45" customHeight="1">
      <c r="A157" s="35"/>
      <c r="B157" s="36"/>
      <c r="C157" s="211" t="s">
        <v>258</v>
      </c>
      <c r="D157" s="211" t="s">
        <v>175</v>
      </c>
      <c r="E157" s="212" t="s">
        <v>541</v>
      </c>
      <c r="F157" s="213" t="s">
        <v>542</v>
      </c>
      <c r="G157" s="214" t="s">
        <v>226</v>
      </c>
      <c r="H157" s="215">
        <v>25</v>
      </c>
      <c r="I157" s="216"/>
      <c r="J157" s="217">
        <f>ROUND(I157*H157,2)</f>
        <v>0</v>
      </c>
      <c r="K157" s="218"/>
      <c r="L157" s="38"/>
      <c r="M157" s="219" t="s">
        <v>1</v>
      </c>
      <c r="N157" s="220" t="s">
        <v>46</v>
      </c>
      <c r="O157" s="72"/>
      <c r="P157" s="221">
        <f>O157*H157</f>
        <v>0</v>
      </c>
      <c r="Q157" s="221">
        <v>0</v>
      </c>
      <c r="R157" s="221">
        <f>Q157*H157</f>
        <v>0</v>
      </c>
      <c r="S157" s="221">
        <v>0</v>
      </c>
      <c r="T157" s="222">
        <f>S157*H157</f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223" t="s">
        <v>179</v>
      </c>
      <c r="AT157" s="223" t="s">
        <v>175</v>
      </c>
      <c r="AU157" s="223" t="s">
        <v>89</v>
      </c>
      <c r="AY157" s="17" t="s">
        <v>173</v>
      </c>
      <c r="BE157" s="115">
        <f>IF(N157="základní",J157,0)</f>
        <v>0</v>
      </c>
      <c r="BF157" s="115">
        <f>IF(N157="snížená",J157,0)</f>
        <v>0</v>
      </c>
      <c r="BG157" s="115">
        <f>IF(N157="zákl. přenesená",J157,0)</f>
        <v>0</v>
      </c>
      <c r="BH157" s="115">
        <f>IF(N157="sníž. přenesená",J157,0)</f>
        <v>0</v>
      </c>
      <c r="BI157" s="115">
        <f>IF(N157="nulová",J157,0)</f>
        <v>0</v>
      </c>
      <c r="BJ157" s="17" t="s">
        <v>89</v>
      </c>
      <c r="BK157" s="115">
        <f>ROUND(I157*H157,2)</f>
        <v>0</v>
      </c>
      <c r="BL157" s="17" t="s">
        <v>179</v>
      </c>
      <c r="BM157" s="223" t="s">
        <v>543</v>
      </c>
    </row>
    <row r="158" spans="1:65" s="2" customFormat="1" ht="24.2" customHeight="1">
      <c r="A158" s="35"/>
      <c r="B158" s="36"/>
      <c r="C158" s="211" t="s">
        <v>263</v>
      </c>
      <c r="D158" s="211" t="s">
        <v>175</v>
      </c>
      <c r="E158" s="212" t="s">
        <v>544</v>
      </c>
      <c r="F158" s="213" t="s">
        <v>545</v>
      </c>
      <c r="G158" s="214" t="s">
        <v>546</v>
      </c>
      <c r="H158" s="215">
        <v>460</v>
      </c>
      <c r="I158" s="216"/>
      <c r="J158" s="217">
        <f>ROUND(I158*H158,2)</f>
        <v>0</v>
      </c>
      <c r="K158" s="218"/>
      <c r="L158" s="38"/>
      <c r="M158" s="219" t="s">
        <v>1</v>
      </c>
      <c r="N158" s="220" t="s">
        <v>46</v>
      </c>
      <c r="O158" s="72"/>
      <c r="P158" s="221">
        <f>O158*H158</f>
        <v>0</v>
      </c>
      <c r="Q158" s="221">
        <v>0</v>
      </c>
      <c r="R158" s="221">
        <f>Q158*H158</f>
        <v>0</v>
      </c>
      <c r="S158" s="221">
        <v>0</v>
      </c>
      <c r="T158" s="222">
        <f>S158*H158</f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223" t="s">
        <v>179</v>
      </c>
      <c r="AT158" s="223" t="s">
        <v>175</v>
      </c>
      <c r="AU158" s="223" t="s">
        <v>89</v>
      </c>
      <c r="AY158" s="17" t="s">
        <v>173</v>
      </c>
      <c r="BE158" s="115">
        <f>IF(N158="základní",J158,0)</f>
        <v>0</v>
      </c>
      <c r="BF158" s="115">
        <f>IF(N158="snížená",J158,0)</f>
        <v>0</v>
      </c>
      <c r="BG158" s="115">
        <f>IF(N158="zákl. přenesená",J158,0)</f>
        <v>0</v>
      </c>
      <c r="BH158" s="115">
        <f>IF(N158="sníž. přenesená",J158,0)</f>
        <v>0</v>
      </c>
      <c r="BI158" s="115">
        <f>IF(N158="nulová",J158,0)</f>
        <v>0</v>
      </c>
      <c r="BJ158" s="17" t="s">
        <v>89</v>
      </c>
      <c r="BK158" s="115">
        <f>ROUND(I158*H158,2)</f>
        <v>0</v>
      </c>
      <c r="BL158" s="17" t="s">
        <v>179</v>
      </c>
      <c r="BM158" s="223" t="s">
        <v>547</v>
      </c>
    </row>
    <row r="159" spans="2:51" s="13" customFormat="1" ht="12">
      <c r="B159" s="224"/>
      <c r="C159" s="225"/>
      <c r="D159" s="226" t="s">
        <v>189</v>
      </c>
      <c r="E159" s="227" t="s">
        <v>1</v>
      </c>
      <c r="F159" s="228" t="s">
        <v>484</v>
      </c>
      <c r="G159" s="225"/>
      <c r="H159" s="229">
        <v>460</v>
      </c>
      <c r="I159" s="230"/>
      <c r="J159" s="225"/>
      <c r="K159" s="225"/>
      <c r="L159" s="231"/>
      <c r="M159" s="232"/>
      <c r="N159" s="233"/>
      <c r="O159" s="233"/>
      <c r="P159" s="233"/>
      <c r="Q159" s="233"/>
      <c r="R159" s="233"/>
      <c r="S159" s="233"/>
      <c r="T159" s="234"/>
      <c r="AT159" s="235" t="s">
        <v>189</v>
      </c>
      <c r="AU159" s="235" t="s">
        <v>89</v>
      </c>
      <c r="AV159" s="13" t="s">
        <v>91</v>
      </c>
      <c r="AW159" s="13" t="s">
        <v>34</v>
      </c>
      <c r="AX159" s="13" t="s">
        <v>89</v>
      </c>
      <c r="AY159" s="235" t="s">
        <v>173</v>
      </c>
    </row>
    <row r="160" spans="1:65" s="2" customFormat="1" ht="14.45" customHeight="1">
      <c r="A160" s="35"/>
      <c r="B160" s="36"/>
      <c r="C160" s="211" t="s">
        <v>271</v>
      </c>
      <c r="D160" s="211" t="s">
        <v>175</v>
      </c>
      <c r="E160" s="212" t="s">
        <v>548</v>
      </c>
      <c r="F160" s="213" t="s">
        <v>549</v>
      </c>
      <c r="G160" s="214" t="s">
        <v>226</v>
      </c>
      <c r="H160" s="215">
        <v>460</v>
      </c>
      <c r="I160" s="216"/>
      <c r="J160" s="217">
        <f>ROUND(I160*H160,2)</f>
        <v>0</v>
      </c>
      <c r="K160" s="218"/>
      <c r="L160" s="38"/>
      <c r="M160" s="219" t="s">
        <v>1</v>
      </c>
      <c r="N160" s="220" t="s">
        <v>46</v>
      </c>
      <c r="O160" s="72"/>
      <c r="P160" s="221">
        <f>O160*H160</f>
        <v>0</v>
      </c>
      <c r="Q160" s="221">
        <v>0</v>
      </c>
      <c r="R160" s="221">
        <f>Q160*H160</f>
        <v>0</v>
      </c>
      <c r="S160" s="221">
        <v>0</v>
      </c>
      <c r="T160" s="222">
        <f>S160*H160</f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223" t="s">
        <v>179</v>
      </c>
      <c r="AT160" s="223" t="s">
        <v>175</v>
      </c>
      <c r="AU160" s="223" t="s">
        <v>89</v>
      </c>
      <c r="AY160" s="17" t="s">
        <v>173</v>
      </c>
      <c r="BE160" s="115">
        <f>IF(N160="základní",J160,0)</f>
        <v>0</v>
      </c>
      <c r="BF160" s="115">
        <f>IF(N160="snížená",J160,0)</f>
        <v>0</v>
      </c>
      <c r="BG160" s="115">
        <f>IF(N160="zákl. přenesená",J160,0)</f>
        <v>0</v>
      </c>
      <c r="BH160" s="115">
        <f>IF(N160="sníž. přenesená",J160,0)</f>
        <v>0</v>
      </c>
      <c r="BI160" s="115">
        <f>IF(N160="nulová",J160,0)</f>
        <v>0</v>
      </c>
      <c r="BJ160" s="17" t="s">
        <v>89</v>
      </c>
      <c r="BK160" s="115">
        <f>ROUND(I160*H160,2)</f>
        <v>0</v>
      </c>
      <c r="BL160" s="17" t="s">
        <v>179</v>
      </c>
      <c r="BM160" s="223" t="s">
        <v>550</v>
      </c>
    </row>
    <row r="161" spans="1:65" s="2" customFormat="1" ht="14.45" customHeight="1">
      <c r="A161" s="35"/>
      <c r="B161" s="36"/>
      <c r="C161" s="211" t="s">
        <v>276</v>
      </c>
      <c r="D161" s="211" t="s">
        <v>175</v>
      </c>
      <c r="E161" s="212" t="s">
        <v>551</v>
      </c>
      <c r="F161" s="213" t="s">
        <v>552</v>
      </c>
      <c r="G161" s="214" t="s">
        <v>546</v>
      </c>
      <c r="H161" s="215">
        <v>320</v>
      </c>
      <c r="I161" s="216"/>
      <c r="J161" s="217">
        <f>ROUND(I161*H161,2)</f>
        <v>0</v>
      </c>
      <c r="K161" s="218"/>
      <c r="L161" s="38"/>
      <c r="M161" s="219" t="s">
        <v>1</v>
      </c>
      <c r="N161" s="220" t="s">
        <v>46</v>
      </c>
      <c r="O161" s="72"/>
      <c r="P161" s="221">
        <f>O161*H161</f>
        <v>0</v>
      </c>
      <c r="Q161" s="221">
        <v>0</v>
      </c>
      <c r="R161" s="221">
        <f>Q161*H161</f>
        <v>0</v>
      </c>
      <c r="S161" s="221">
        <v>0</v>
      </c>
      <c r="T161" s="222">
        <f>S161*H161</f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223" t="s">
        <v>179</v>
      </c>
      <c r="AT161" s="223" t="s">
        <v>175</v>
      </c>
      <c r="AU161" s="223" t="s">
        <v>89</v>
      </c>
      <c r="AY161" s="17" t="s">
        <v>173</v>
      </c>
      <c r="BE161" s="115">
        <f>IF(N161="základní",J161,0)</f>
        <v>0</v>
      </c>
      <c r="BF161" s="115">
        <f>IF(N161="snížená",J161,0)</f>
        <v>0</v>
      </c>
      <c r="BG161" s="115">
        <f>IF(N161="zákl. přenesená",J161,0)</f>
        <v>0</v>
      </c>
      <c r="BH161" s="115">
        <f>IF(N161="sníž. přenesená",J161,0)</f>
        <v>0</v>
      </c>
      <c r="BI161" s="115">
        <f>IF(N161="nulová",J161,0)</f>
        <v>0</v>
      </c>
      <c r="BJ161" s="17" t="s">
        <v>89</v>
      </c>
      <c r="BK161" s="115">
        <f>ROUND(I161*H161,2)</f>
        <v>0</v>
      </c>
      <c r="BL161" s="17" t="s">
        <v>179</v>
      </c>
      <c r="BM161" s="223" t="s">
        <v>553</v>
      </c>
    </row>
    <row r="162" spans="2:51" s="14" customFormat="1" ht="12">
      <c r="B162" s="236"/>
      <c r="C162" s="237"/>
      <c r="D162" s="226" t="s">
        <v>189</v>
      </c>
      <c r="E162" s="238" t="s">
        <v>1</v>
      </c>
      <c r="F162" s="239" t="s">
        <v>554</v>
      </c>
      <c r="G162" s="237"/>
      <c r="H162" s="238" t="s">
        <v>1</v>
      </c>
      <c r="I162" s="240"/>
      <c r="J162" s="237"/>
      <c r="K162" s="237"/>
      <c r="L162" s="241"/>
      <c r="M162" s="242"/>
      <c r="N162" s="243"/>
      <c r="O162" s="243"/>
      <c r="P162" s="243"/>
      <c r="Q162" s="243"/>
      <c r="R162" s="243"/>
      <c r="S162" s="243"/>
      <c r="T162" s="244"/>
      <c r="AT162" s="245" t="s">
        <v>189</v>
      </c>
      <c r="AU162" s="245" t="s">
        <v>89</v>
      </c>
      <c r="AV162" s="14" t="s">
        <v>89</v>
      </c>
      <c r="AW162" s="14" t="s">
        <v>34</v>
      </c>
      <c r="AX162" s="14" t="s">
        <v>81</v>
      </c>
      <c r="AY162" s="245" t="s">
        <v>173</v>
      </c>
    </row>
    <row r="163" spans="2:51" s="13" customFormat="1" ht="12">
      <c r="B163" s="224"/>
      <c r="C163" s="225"/>
      <c r="D163" s="226" t="s">
        <v>189</v>
      </c>
      <c r="E163" s="227" t="s">
        <v>1</v>
      </c>
      <c r="F163" s="228" t="s">
        <v>555</v>
      </c>
      <c r="G163" s="225"/>
      <c r="H163" s="229">
        <v>320</v>
      </c>
      <c r="I163" s="230"/>
      <c r="J163" s="225"/>
      <c r="K163" s="225"/>
      <c r="L163" s="231"/>
      <c r="M163" s="232"/>
      <c r="N163" s="233"/>
      <c r="O163" s="233"/>
      <c r="P163" s="233"/>
      <c r="Q163" s="233"/>
      <c r="R163" s="233"/>
      <c r="S163" s="233"/>
      <c r="T163" s="234"/>
      <c r="AT163" s="235" t="s">
        <v>189</v>
      </c>
      <c r="AU163" s="235" t="s">
        <v>89</v>
      </c>
      <c r="AV163" s="13" t="s">
        <v>91</v>
      </c>
      <c r="AW163" s="13" t="s">
        <v>34</v>
      </c>
      <c r="AX163" s="13" t="s">
        <v>89</v>
      </c>
      <c r="AY163" s="235" t="s">
        <v>173</v>
      </c>
    </row>
    <row r="164" spans="1:65" s="2" customFormat="1" ht="14.45" customHeight="1">
      <c r="A164" s="35"/>
      <c r="B164" s="36"/>
      <c r="C164" s="211" t="s">
        <v>7</v>
      </c>
      <c r="D164" s="211" t="s">
        <v>175</v>
      </c>
      <c r="E164" s="212" t="s">
        <v>556</v>
      </c>
      <c r="F164" s="213" t="s">
        <v>557</v>
      </c>
      <c r="G164" s="214" t="s">
        <v>178</v>
      </c>
      <c r="H164" s="215">
        <v>1</v>
      </c>
      <c r="I164" s="216"/>
      <c r="J164" s="217">
        <f>ROUND(I164*H164,2)</f>
        <v>0</v>
      </c>
      <c r="K164" s="218"/>
      <c r="L164" s="38"/>
      <c r="M164" s="219" t="s">
        <v>1</v>
      </c>
      <c r="N164" s="220" t="s">
        <v>46</v>
      </c>
      <c r="O164" s="72"/>
      <c r="P164" s="221">
        <f>O164*H164</f>
        <v>0</v>
      </c>
      <c r="Q164" s="221">
        <v>0</v>
      </c>
      <c r="R164" s="221">
        <f>Q164*H164</f>
        <v>0</v>
      </c>
      <c r="S164" s="221">
        <v>0</v>
      </c>
      <c r="T164" s="222">
        <f>S164*H164</f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223" t="s">
        <v>179</v>
      </c>
      <c r="AT164" s="223" t="s">
        <v>175</v>
      </c>
      <c r="AU164" s="223" t="s">
        <v>89</v>
      </c>
      <c r="AY164" s="17" t="s">
        <v>173</v>
      </c>
      <c r="BE164" s="115">
        <f>IF(N164="základní",J164,0)</f>
        <v>0</v>
      </c>
      <c r="BF164" s="115">
        <f>IF(N164="snížená",J164,0)</f>
        <v>0</v>
      </c>
      <c r="BG164" s="115">
        <f>IF(N164="zákl. přenesená",J164,0)</f>
        <v>0</v>
      </c>
      <c r="BH164" s="115">
        <f>IF(N164="sníž. přenesená",J164,0)</f>
        <v>0</v>
      </c>
      <c r="BI164" s="115">
        <f>IF(N164="nulová",J164,0)</f>
        <v>0</v>
      </c>
      <c r="BJ164" s="17" t="s">
        <v>89</v>
      </c>
      <c r="BK164" s="115">
        <f>ROUND(I164*H164,2)</f>
        <v>0</v>
      </c>
      <c r="BL164" s="17" t="s">
        <v>179</v>
      </c>
      <c r="BM164" s="223" t="s">
        <v>558</v>
      </c>
    </row>
    <row r="165" spans="2:51" s="14" customFormat="1" ht="22.5">
      <c r="B165" s="236"/>
      <c r="C165" s="237"/>
      <c r="D165" s="226" t="s">
        <v>189</v>
      </c>
      <c r="E165" s="238" t="s">
        <v>1</v>
      </c>
      <c r="F165" s="239" t="s">
        <v>559</v>
      </c>
      <c r="G165" s="237"/>
      <c r="H165" s="238" t="s">
        <v>1</v>
      </c>
      <c r="I165" s="240"/>
      <c r="J165" s="237"/>
      <c r="K165" s="237"/>
      <c r="L165" s="241"/>
      <c r="M165" s="242"/>
      <c r="N165" s="243"/>
      <c r="O165" s="243"/>
      <c r="P165" s="243"/>
      <c r="Q165" s="243"/>
      <c r="R165" s="243"/>
      <c r="S165" s="243"/>
      <c r="T165" s="244"/>
      <c r="AT165" s="245" t="s">
        <v>189</v>
      </c>
      <c r="AU165" s="245" t="s">
        <v>89</v>
      </c>
      <c r="AV165" s="14" t="s">
        <v>89</v>
      </c>
      <c r="AW165" s="14" t="s">
        <v>34</v>
      </c>
      <c r="AX165" s="14" t="s">
        <v>81</v>
      </c>
      <c r="AY165" s="245" t="s">
        <v>173</v>
      </c>
    </row>
    <row r="166" spans="2:51" s="14" customFormat="1" ht="12">
      <c r="B166" s="236"/>
      <c r="C166" s="237"/>
      <c r="D166" s="226" t="s">
        <v>189</v>
      </c>
      <c r="E166" s="238" t="s">
        <v>1</v>
      </c>
      <c r="F166" s="239" t="s">
        <v>560</v>
      </c>
      <c r="G166" s="237"/>
      <c r="H166" s="238" t="s">
        <v>1</v>
      </c>
      <c r="I166" s="240"/>
      <c r="J166" s="237"/>
      <c r="K166" s="237"/>
      <c r="L166" s="241"/>
      <c r="M166" s="242"/>
      <c r="N166" s="243"/>
      <c r="O166" s="243"/>
      <c r="P166" s="243"/>
      <c r="Q166" s="243"/>
      <c r="R166" s="243"/>
      <c r="S166" s="243"/>
      <c r="T166" s="244"/>
      <c r="AT166" s="245" t="s">
        <v>189</v>
      </c>
      <c r="AU166" s="245" t="s">
        <v>89</v>
      </c>
      <c r="AV166" s="14" t="s">
        <v>89</v>
      </c>
      <c r="AW166" s="14" t="s">
        <v>34</v>
      </c>
      <c r="AX166" s="14" t="s">
        <v>81</v>
      </c>
      <c r="AY166" s="245" t="s">
        <v>173</v>
      </c>
    </row>
    <row r="167" spans="2:51" s="14" customFormat="1" ht="22.5">
      <c r="B167" s="236"/>
      <c r="C167" s="237"/>
      <c r="D167" s="226" t="s">
        <v>189</v>
      </c>
      <c r="E167" s="238" t="s">
        <v>1</v>
      </c>
      <c r="F167" s="239" t="s">
        <v>561</v>
      </c>
      <c r="G167" s="237"/>
      <c r="H167" s="238" t="s">
        <v>1</v>
      </c>
      <c r="I167" s="240"/>
      <c r="J167" s="237"/>
      <c r="K167" s="237"/>
      <c r="L167" s="241"/>
      <c r="M167" s="242"/>
      <c r="N167" s="243"/>
      <c r="O167" s="243"/>
      <c r="P167" s="243"/>
      <c r="Q167" s="243"/>
      <c r="R167" s="243"/>
      <c r="S167" s="243"/>
      <c r="T167" s="244"/>
      <c r="AT167" s="245" t="s">
        <v>189</v>
      </c>
      <c r="AU167" s="245" t="s">
        <v>89</v>
      </c>
      <c r="AV167" s="14" t="s">
        <v>89</v>
      </c>
      <c r="AW167" s="14" t="s">
        <v>34</v>
      </c>
      <c r="AX167" s="14" t="s">
        <v>81</v>
      </c>
      <c r="AY167" s="245" t="s">
        <v>173</v>
      </c>
    </row>
    <row r="168" spans="2:51" s="14" customFormat="1" ht="12">
      <c r="B168" s="236"/>
      <c r="C168" s="237"/>
      <c r="D168" s="226" t="s">
        <v>189</v>
      </c>
      <c r="E168" s="238" t="s">
        <v>1</v>
      </c>
      <c r="F168" s="239" t="s">
        <v>562</v>
      </c>
      <c r="G168" s="237"/>
      <c r="H168" s="238" t="s">
        <v>1</v>
      </c>
      <c r="I168" s="240"/>
      <c r="J168" s="237"/>
      <c r="K168" s="237"/>
      <c r="L168" s="241"/>
      <c r="M168" s="242"/>
      <c r="N168" s="243"/>
      <c r="O168" s="243"/>
      <c r="P168" s="243"/>
      <c r="Q168" s="243"/>
      <c r="R168" s="243"/>
      <c r="S168" s="243"/>
      <c r="T168" s="244"/>
      <c r="AT168" s="245" t="s">
        <v>189</v>
      </c>
      <c r="AU168" s="245" t="s">
        <v>89</v>
      </c>
      <c r="AV168" s="14" t="s">
        <v>89</v>
      </c>
      <c r="AW168" s="14" t="s">
        <v>34</v>
      </c>
      <c r="AX168" s="14" t="s">
        <v>81</v>
      </c>
      <c r="AY168" s="245" t="s">
        <v>173</v>
      </c>
    </row>
    <row r="169" spans="2:51" s="14" customFormat="1" ht="22.5">
      <c r="B169" s="236"/>
      <c r="C169" s="237"/>
      <c r="D169" s="226" t="s">
        <v>189</v>
      </c>
      <c r="E169" s="238" t="s">
        <v>1</v>
      </c>
      <c r="F169" s="239" t="s">
        <v>563</v>
      </c>
      <c r="G169" s="237"/>
      <c r="H169" s="238" t="s">
        <v>1</v>
      </c>
      <c r="I169" s="240"/>
      <c r="J169" s="237"/>
      <c r="K169" s="237"/>
      <c r="L169" s="241"/>
      <c r="M169" s="242"/>
      <c r="N169" s="243"/>
      <c r="O169" s="243"/>
      <c r="P169" s="243"/>
      <c r="Q169" s="243"/>
      <c r="R169" s="243"/>
      <c r="S169" s="243"/>
      <c r="T169" s="244"/>
      <c r="AT169" s="245" t="s">
        <v>189</v>
      </c>
      <c r="AU169" s="245" t="s">
        <v>89</v>
      </c>
      <c r="AV169" s="14" t="s">
        <v>89</v>
      </c>
      <c r="AW169" s="14" t="s">
        <v>34</v>
      </c>
      <c r="AX169" s="14" t="s">
        <v>81</v>
      </c>
      <c r="AY169" s="245" t="s">
        <v>173</v>
      </c>
    </row>
    <row r="170" spans="2:51" s="14" customFormat="1" ht="12">
      <c r="B170" s="236"/>
      <c r="C170" s="237"/>
      <c r="D170" s="226" t="s">
        <v>189</v>
      </c>
      <c r="E170" s="238" t="s">
        <v>1</v>
      </c>
      <c r="F170" s="239" t="s">
        <v>564</v>
      </c>
      <c r="G170" s="237"/>
      <c r="H170" s="238" t="s">
        <v>1</v>
      </c>
      <c r="I170" s="240"/>
      <c r="J170" s="237"/>
      <c r="K170" s="237"/>
      <c r="L170" s="241"/>
      <c r="M170" s="242"/>
      <c r="N170" s="243"/>
      <c r="O170" s="243"/>
      <c r="P170" s="243"/>
      <c r="Q170" s="243"/>
      <c r="R170" s="243"/>
      <c r="S170" s="243"/>
      <c r="T170" s="244"/>
      <c r="AT170" s="245" t="s">
        <v>189</v>
      </c>
      <c r="AU170" s="245" t="s">
        <v>89</v>
      </c>
      <c r="AV170" s="14" t="s">
        <v>89</v>
      </c>
      <c r="AW170" s="14" t="s">
        <v>34</v>
      </c>
      <c r="AX170" s="14" t="s">
        <v>81</v>
      </c>
      <c r="AY170" s="245" t="s">
        <v>173</v>
      </c>
    </row>
    <row r="171" spans="2:51" s="14" customFormat="1" ht="12">
      <c r="B171" s="236"/>
      <c r="C171" s="237"/>
      <c r="D171" s="226" t="s">
        <v>189</v>
      </c>
      <c r="E171" s="238" t="s">
        <v>1</v>
      </c>
      <c r="F171" s="239" t="s">
        <v>565</v>
      </c>
      <c r="G171" s="237"/>
      <c r="H171" s="238" t="s">
        <v>1</v>
      </c>
      <c r="I171" s="240"/>
      <c r="J171" s="237"/>
      <c r="K171" s="237"/>
      <c r="L171" s="241"/>
      <c r="M171" s="242"/>
      <c r="N171" s="243"/>
      <c r="O171" s="243"/>
      <c r="P171" s="243"/>
      <c r="Q171" s="243"/>
      <c r="R171" s="243"/>
      <c r="S171" s="243"/>
      <c r="T171" s="244"/>
      <c r="AT171" s="245" t="s">
        <v>189</v>
      </c>
      <c r="AU171" s="245" t="s">
        <v>89</v>
      </c>
      <c r="AV171" s="14" t="s">
        <v>89</v>
      </c>
      <c r="AW171" s="14" t="s">
        <v>34</v>
      </c>
      <c r="AX171" s="14" t="s">
        <v>81</v>
      </c>
      <c r="AY171" s="245" t="s">
        <v>173</v>
      </c>
    </row>
    <row r="172" spans="2:51" s="14" customFormat="1" ht="12">
      <c r="B172" s="236"/>
      <c r="C172" s="237"/>
      <c r="D172" s="226" t="s">
        <v>189</v>
      </c>
      <c r="E172" s="238" t="s">
        <v>1</v>
      </c>
      <c r="F172" s="239" t="s">
        <v>566</v>
      </c>
      <c r="G172" s="237"/>
      <c r="H172" s="238" t="s">
        <v>1</v>
      </c>
      <c r="I172" s="240"/>
      <c r="J172" s="237"/>
      <c r="K172" s="237"/>
      <c r="L172" s="241"/>
      <c r="M172" s="242"/>
      <c r="N172" s="243"/>
      <c r="O172" s="243"/>
      <c r="P172" s="243"/>
      <c r="Q172" s="243"/>
      <c r="R172" s="243"/>
      <c r="S172" s="243"/>
      <c r="T172" s="244"/>
      <c r="AT172" s="245" t="s">
        <v>189</v>
      </c>
      <c r="AU172" s="245" t="s">
        <v>89</v>
      </c>
      <c r="AV172" s="14" t="s">
        <v>89</v>
      </c>
      <c r="AW172" s="14" t="s">
        <v>34</v>
      </c>
      <c r="AX172" s="14" t="s">
        <v>81</v>
      </c>
      <c r="AY172" s="245" t="s">
        <v>173</v>
      </c>
    </row>
    <row r="173" spans="2:51" s="14" customFormat="1" ht="12">
      <c r="B173" s="236"/>
      <c r="C173" s="237"/>
      <c r="D173" s="226" t="s">
        <v>189</v>
      </c>
      <c r="E173" s="238" t="s">
        <v>1</v>
      </c>
      <c r="F173" s="239" t="s">
        <v>567</v>
      </c>
      <c r="G173" s="237"/>
      <c r="H173" s="238" t="s">
        <v>1</v>
      </c>
      <c r="I173" s="240"/>
      <c r="J173" s="237"/>
      <c r="K173" s="237"/>
      <c r="L173" s="241"/>
      <c r="M173" s="242"/>
      <c r="N173" s="243"/>
      <c r="O173" s="243"/>
      <c r="P173" s="243"/>
      <c r="Q173" s="243"/>
      <c r="R173" s="243"/>
      <c r="S173" s="243"/>
      <c r="T173" s="244"/>
      <c r="AT173" s="245" t="s">
        <v>189</v>
      </c>
      <c r="AU173" s="245" t="s">
        <v>89</v>
      </c>
      <c r="AV173" s="14" t="s">
        <v>89</v>
      </c>
      <c r="AW173" s="14" t="s">
        <v>34</v>
      </c>
      <c r="AX173" s="14" t="s">
        <v>81</v>
      </c>
      <c r="AY173" s="245" t="s">
        <v>173</v>
      </c>
    </row>
    <row r="174" spans="2:51" s="13" customFormat="1" ht="12">
      <c r="B174" s="224"/>
      <c r="C174" s="225"/>
      <c r="D174" s="226" t="s">
        <v>189</v>
      </c>
      <c r="E174" s="227" t="s">
        <v>1</v>
      </c>
      <c r="F174" s="228" t="s">
        <v>89</v>
      </c>
      <c r="G174" s="225"/>
      <c r="H174" s="229">
        <v>1</v>
      </c>
      <c r="I174" s="230"/>
      <c r="J174" s="225"/>
      <c r="K174" s="225"/>
      <c r="L174" s="231"/>
      <c r="M174" s="232"/>
      <c r="N174" s="233"/>
      <c r="O174" s="233"/>
      <c r="P174" s="233"/>
      <c r="Q174" s="233"/>
      <c r="R174" s="233"/>
      <c r="S174" s="233"/>
      <c r="T174" s="234"/>
      <c r="AT174" s="235" t="s">
        <v>189</v>
      </c>
      <c r="AU174" s="235" t="s">
        <v>89</v>
      </c>
      <c r="AV174" s="13" t="s">
        <v>91</v>
      </c>
      <c r="AW174" s="13" t="s">
        <v>34</v>
      </c>
      <c r="AX174" s="13" t="s">
        <v>89</v>
      </c>
      <c r="AY174" s="235" t="s">
        <v>173</v>
      </c>
    </row>
    <row r="175" spans="1:65" s="2" customFormat="1" ht="24.2" customHeight="1">
      <c r="A175" s="35"/>
      <c r="B175" s="36"/>
      <c r="C175" s="211" t="s">
        <v>283</v>
      </c>
      <c r="D175" s="211" t="s">
        <v>175</v>
      </c>
      <c r="E175" s="212" t="s">
        <v>568</v>
      </c>
      <c r="F175" s="213" t="s">
        <v>569</v>
      </c>
      <c r="G175" s="214" t="s">
        <v>252</v>
      </c>
      <c r="H175" s="215">
        <v>700</v>
      </c>
      <c r="I175" s="216"/>
      <c r="J175" s="217">
        <f>ROUND(I175*H175,2)</f>
        <v>0</v>
      </c>
      <c r="K175" s="218"/>
      <c r="L175" s="38"/>
      <c r="M175" s="219" t="s">
        <v>1</v>
      </c>
      <c r="N175" s="220" t="s">
        <v>46</v>
      </c>
      <c r="O175" s="72"/>
      <c r="P175" s="221">
        <f>O175*H175</f>
        <v>0</v>
      </c>
      <c r="Q175" s="221">
        <v>0</v>
      </c>
      <c r="R175" s="221">
        <f>Q175*H175</f>
        <v>0</v>
      </c>
      <c r="S175" s="221">
        <v>0</v>
      </c>
      <c r="T175" s="222">
        <f>S175*H175</f>
        <v>0</v>
      </c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R175" s="223" t="s">
        <v>179</v>
      </c>
      <c r="AT175" s="223" t="s">
        <v>175</v>
      </c>
      <c r="AU175" s="223" t="s">
        <v>89</v>
      </c>
      <c r="AY175" s="17" t="s">
        <v>173</v>
      </c>
      <c r="BE175" s="115">
        <f>IF(N175="základní",J175,0)</f>
        <v>0</v>
      </c>
      <c r="BF175" s="115">
        <f>IF(N175="snížená",J175,0)</f>
        <v>0</v>
      </c>
      <c r="BG175" s="115">
        <f>IF(N175="zákl. přenesená",J175,0)</f>
        <v>0</v>
      </c>
      <c r="BH175" s="115">
        <f>IF(N175="sníž. přenesená",J175,0)</f>
        <v>0</v>
      </c>
      <c r="BI175" s="115">
        <f>IF(N175="nulová",J175,0)</f>
        <v>0</v>
      </c>
      <c r="BJ175" s="17" t="s">
        <v>89</v>
      </c>
      <c r="BK175" s="115">
        <f>ROUND(I175*H175,2)</f>
        <v>0</v>
      </c>
      <c r="BL175" s="17" t="s">
        <v>179</v>
      </c>
      <c r="BM175" s="223" t="s">
        <v>570</v>
      </c>
    </row>
    <row r="176" spans="2:51" s="14" customFormat="1" ht="12">
      <c r="B176" s="236"/>
      <c r="C176" s="237"/>
      <c r="D176" s="226" t="s">
        <v>189</v>
      </c>
      <c r="E176" s="238" t="s">
        <v>1</v>
      </c>
      <c r="F176" s="239" t="s">
        <v>571</v>
      </c>
      <c r="G176" s="237"/>
      <c r="H176" s="238" t="s">
        <v>1</v>
      </c>
      <c r="I176" s="240"/>
      <c r="J176" s="237"/>
      <c r="K176" s="237"/>
      <c r="L176" s="241"/>
      <c r="M176" s="242"/>
      <c r="N176" s="243"/>
      <c r="O176" s="243"/>
      <c r="P176" s="243"/>
      <c r="Q176" s="243"/>
      <c r="R176" s="243"/>
      <c r="S176" s="243"/>
      <c r="T176" s="244"/>
      <c r="AT176" s="245" t="s">
        <v>189</v>
      </c>
      <c r="AU176" s="245" t="s">
        <v>89</v>
      </c>
      <c r="AV176" s="14" t="s">
        <v>89</v>
      </c>
      <c r="AW176" s="14" t="s">
        <v>34</v>
      </c>
      <c r="AX176" s="14" t="s">
        <v>81</v>
      </c>
      <c r="AY176" s="245" t="s">
        <v>173</v>
      </c>
    </row>
    <row r="177" spans="2:51" s="14" customFormat="1" ht="12">
      <c r="B177" s="236"/>
      <c r="C177" s="237"/>
      <c r="D177" s="226" t="s">
        <v>189</v>
      </c>
      <c r="E177" s="238" t="s">
        <v>1</v>
      </c>
      <c r="F177" s="239" t="s">
        <v>572</v>
      </c>
      <c r="G177" s="237"/>
      <c r="H177" s="238" t="s">
        <v>1</v>
      </c>
      <c r="I177" s="240"/>
      <c r="J177" s="237"/>
      <c r="K177" s="237"/>
      <c r="L177" s="241"/>
      <c r="M177" s="242"/>
      <c r="N177" s="243"/>
      <c r="O177" s="243"/>
      <c r="P177" s="243"/>
      <c r="Q177" s="243"/>
      <c r="R177" s="243"/>
      <c r="S177" s="243"/>
      <c r="T177" s="244"/>
      <c r="AT177" s="245" t="s">
        <v>189</v>
      </c>
      <c r="AU177" s="245" t="s">
        <v>89</v>
      </c>
      <c r="AV177" s="14" t="s">
        <v>89</v>
      </c>
      <c r="AW177" s="14" t="s">
        <v>34</v>
      </c>
      <c r="AX177" s="14" t="s">
        <v>81</v>
      </c>
      <c r="AY177" s="245" t="s">
        <v>173</v>
      </c>
    </row>
    <row r="178" spans="2:51" s="14" customFormat="1" ht="12">
      <c r="B178" s="236"/>
      <c r="C178" s="237"/>
      <c r="D178" s="226" t="s">
        <v>189</v>
      </c>
      <c r="E178" s="238" t="s">
        <v>1</v>
      </c>
      <c r="F178" s="239" t="s">
        <v>573</v>
      </c>
      <c r="G178" s="237"/>
      <c r="H178" s="238" t="s">
        <v>1</v>
      </c>
      <c r="I178" s="240"/>
      <c r="J178" s="237"/>
      <c r="K178" s="237"/>
      <c r="L178" s="241"/>
      <c r="M178" s="242"/>
      <c r="N178" s="243"/>
      <c r="O178" s="243"/>
      <c r="P178" s="243"/>
      <c r="Q178" s="243"/>
      <c r="R178" s="243"/>
      <c r="S178" s="243"/>
      <c r="T178" s="244"/>
      <c r="AT178" s="245" t="s">
        <v>189</v>
      </c>
      <c r="AU178" s="245" t="s">
        <v>89</v>
      </c>
      <c r="AV178" s="14" t="s">
        <v>89</v>
      </c>
      <c r="AW178" s="14" t="s">
        <v>34</v>
      </c>
      <c r="AX178" s="14" t="s">
        <v>81</v>
      </c>
      <c r="AY178" s="245" t="s">
        <v>173</v>
      </c>
    </row>
    <row r="179" spans="2:51" s="13" customFormat="1" ht="12">
      <c r="B179" s="224"/>
      <c r="C179" s="225"/>
      <c r="D179" s="226" t="s">
        <v>189</v>
      </c>
      <c r="E179" s="227" t="s">
        <v>1</v>
      </c>
      <c r="F179" s="228" t="s">
        <v>574</v>
      </c>
      <c r="G179" s="225"/>
      <c r="H179" s="229">
        <v>700</v>
      </c>
      <c r="I179" s="230"/>
      <c r="J179" s="225"/>
      <c r="K179" s="225"/>
      <c r="L179" s="231"/>
      <c r="M179" s="232"/>
      <c r="N179" s="233"/>
      <c r="O179" s="233"/>
      <c r="P179" s="233"/>
      <c r="Q179" s="233"/>
      <c r="R179" s="233"/>
      <c r="S179" s="233"/>
      <c r="T179" s="234"/>
      <c r="AT179" s="235" t="s">
        <v>189</v>
      </c>
      <c r="AU179" s="235" t="s">
        <v>89</v>
      </c>
      <c r="AV179" s="13" t="s">
        <v>91</v>
      </c>
      <c r="AW179" s="13" t="s">
        <v>34</v>
      </c>
      <c r="AX179" s="13" t="s">
        <v>89</v>
      </c>
      <c r="AY179" s="235" t="s">
        <v>173</v>
      </c>
    </row>
    <row r="180" spans="1:65" s="2" customFormat="1" ht="14.45" customHeight="1">
      <c r="A180" s="35"/>
      <c r="B180" s="36"/>
      <c r="C180" s="211" t="s">
        <v>288</v>
      </c>
      <c r="D180" s="211" t="s">
        <v>175</v>
      </c>
      <c r="E180" s="212" t="s">
        <v>575</v>
      </c>
      <c r="F180" s="213" t="s">
        <v>576</v>
      </c>
      <c r="G180" s="214" t="s">
        <v>183</v>
      </c>
      <c r="H180" s="215">
        <v>8</v>
      </c>
      <c r="I180" s="216"/>
      <c r="J180" s="217">
        <f>ROUND(I180*H180,2)</f>
        <v>0</v>
      </c>
      <c r="K180" s="218"/>
      <c r="L180" s="38"/>
      <c r="M180" s="219" t="s">
        <v>1</v>
      </c>
      <c r="N180" s="220" t="s">
        <v>46</v>
      </c>
      <c r="O180" s="72"/>
      <c r="P180" s="221">
        <f>O180*H180</f>
        <v>0</v>
      </c>
      <c r="Q180" s="221">
        <v>0</v>
      </c>
      <c r="R180" s="221">
        <f>Q180*H180</f>
        <v>0</v>
      </c>
      <c r="S180" s="221">
        <v>0</v>
      </c>
      <c r="T180" s="222">
        <f>S180*H180</f>
        <v>0</v>
      </c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R180" s="223" t="s">
        <v>179</v>
      </c>
      <c r="AT180" s="223" t="s">
        <v>175</v>
      </c>
      <c r="AU180" s="223" t="s">
        <v>89</v>
      </c>
      <c r="AY180" s="17" t="s">
        <v>173</v>
      </c>
      <c r="BE180" s="115">
        <f>IF(N180="základní",J180,0)</f>
        <v>0</v>
      </c>
      <c r="BF180" s="115">
        <f>IF(N180="snížená",J180,0)</f>
        <v>0</v>
      </c>
      <c r="BG180" s="115">
        <f>IF(N180="zákl. přenesená",J180,0)</f>
        <v>0</v>
      </c>
      <c r="BH180" s="115">
        <f>IF(N180="sníž. přenesená",J180,0)</f>
        <v>0</v>
      </c>
      <c r="BI180" s="115">
        <f>IF(N180="nulová",J180,0)</f>
        <v>0</v>
      </c>
      <c r="BJ180" s="17" t="s">
        <v>89</v>
      </c>
      <c r="BK180" s="115">
        <f>ROUND(I180*H180,2)</f>
        <v>0</v>
      </c>
      <c r="BL180" s="17" t="s">
        <v>179</v>
      </c>
      <c r="BM180" s="223" t="s">
        <v>577</v>
      </c>
    </row>
    <row r="181" spans="2:51" s="14" customFormat="1" ht="12">
      <c r="B181" s="236"/>
      <c r="C181" s="237"/>
      <c r="D181" s="226" t="s">
        <v>189</v>
      </c>
      <c r="E181" s="238" t="s">
        <v>1</v>
      </c>
      <c r="F181" s="239" t="s">
        <v>578</v>
      </c>
      <c r="G181" s="237"/>
      <c r="H181" s="238" t="s">
        <v>1</v>
      </c>
      <c r="I181" s="240"/>
      <c r="J181" s="237"/>
      <c r="K181" s="237"/>
      <c r="L181" s="241"/>
      <c r="M181" s="242"/>
      <c r="N181" s="243"/>
      <c r="O181" s="243"/>
      <c r="P181" s="243"/>
      <c r="Q181" s="243"/>
      <c r="R181" s="243"/>
      <c r="S181" s="243"/>
      <c r="T181" s="244"/>
      <c r="AT181" s="245" t="s">
        <v>189</v>
      </c>
      <c r="AU181" s="245" t="s">
        <v>89</v>
      </c>
      <c r="AV181" s="14" t="s">
        <v>89</v>
      </c>
      <c r="AW181" s="14" t="s">
        <v>34</v>
      </c>
      <c r="AX181" s="14" t="s">
        <v>81</v>
      </c>
      <c r="AY181" s="245" t="s">
        <v>173</v>
      </c>
    </row>
    <row r="182" spans="2:51" s="14" customFormat="1" ht="12">
      <c r="B182" s="236"/>
      <c r="C182" s="237"/>
      <c r="D182" s="226" t="s">
        <v>189</v>
      </c>
      <c r="E182" s="238" t="s">
        <v>1</v>
      </c>
      <c r="F182" s="239" t="s">
        <v>579</v>
      </c>
      <c r="G182" s="237"/>
      <c r="H182" s="238" t="s">
        <v>1</v>
      </c>
      <c r="I182" s="240"/>
      <c r="J182" s="237"/>
      <c r="K182" s="237"/>
      <c r="L182" s="241"/>
      <c r="M182" s="242"/>
      <c r="N182" s="243"/>
      <c r="O182" s="243"/>
      <c r="P182" s="243"/>
      <c r="Q182" s="243"/>
      <c r="R182" s="243"/>
      <c r="S182" s="243"/>
      <c r="T182" s="244"/>
      <c r="AT182" s="245" t="s">
        <v>189</v>
      </c>
      <c r="AU182" s="245" t="s">
        <v>89</v>
      </c>
      <c r="AV182" s="14" t="s">
        <v>89</v>
      </c>
      <c r="AW182" s="14" t="s">
        <v>34</v>
      </c>
      <c r="AX182" s="14" t="s">
        <v>81</v>
      </c>
      <c r="AY182" s="245" t="s">
        <v>173</v>
      </c>
    </row>
    <row r="183" spans="2:51" s="14" customFormat="1" ht="12">
      <c r="B183" s="236"/>
      <c r="C183" s="237"/>
      <c r="D183" s="226" t="s">
        <v>189</v>
      </c>
      <c r="E183" s="238" t="s">
        <v>1</v>
      </c>
      <c r="F183" s="239" t="s">
        <v>580</v>
      </c>
      <c r="G183" s="237"/>
      <c r="H183" s="238" t="s">
        <v>1</v>
      </c>
      <c r="I183" s="240"/>
      <c r="J183" s="237"/>
      <c r="K183" s="237"/>
      <c r="L183" s="241"/>
      <c r="M183" s="242"/>
      <c r="N183" s="243"/>
      <c r="O183" s="243"/>
      <c r="P183" s="243"/>
      <c r="Q183" s="243"/>
      <c r="R183" s="243"/>
      <c r="S183" s="243"/>
      <c r="T183" s="244"/>
      <c r="AT183" s="245" t="s">
        <v>189</v>
      </c>
      <c r="AU183" s="245" t="s">
        <v>89</v>
      </c>
      <c r="AV183" s="14" t="s">
        <v>89</v>
      </c>
      <c r="AW183" s="14" t="s">
        <v>34</v>
      </c>
      <c r="AX183" s="14" t="s">
        <v>81</v>
      </c>
      <c r="AY183" s="245" t="s">
        <v>173</v>
      </c>
    </row>
    <row r="184" spans="2:51" s="13" customFormat="1" ht="12">
      <c r="B184" s="224"/>
      <c r="C184" s="225"/>
      <c r="D184" s="226" t="s">
        <v>189</v>
      </c>
      <c r="E184" s="227" t="s">
        <v>1</v>
      </c>
      <c r="F184" s="228" t="s">
        <v>210</v>
      </c>
      <c r="G184" s="225"/>
      <c r="H184" s="229">
        <v>8</v>
      </c>
      <c r="I184" s="230"/>
      <c r="J184" s="225"/>
      <c r="K184" s="225"/>
      <c r="L184" s="231"/>
      <c r="M184" s="268"/>
      <c r="N184" s="269"/>
      <c r="O184" s="269"/>
      <c r="P184" s="269"/>
      <c r="Q184" s="269"/>
      <c r="R184" s="269"/>
      <c r="S184" s="269"/>
      <c r="T184" s="270"/>
      <c r="AT184" s="235" t="s">
        <v>189</v>
      </c>
      <c r="AU184" s="235" t="s">
        <v>89</v>
      </c>
      <c r="AV184" s="13" t="s">
        <v>91</v>
      </c>
      <c r="AW184" s="13" t="s">
        <v>34</v>
      </c>
      <c r="AX184" s="13" t="s">
        <v>89</v>
      </c>
      <c r="AY184" s="235" t="s">
        <v>173</v>
      </c>
    </row>
    <row r="185" spans="1:31" s="2" customFormat="1" ht="6.95" customHeight="1">
      <c r="A185" s="35"/>
      <c r="B185" s="55"/>
      <c r="C185" s="56"/>
      <c r="D185" s="56"/>
      <c r="E185" s="56"/>
      <c r="F185" s="56"/>
      <c r="G185" s="56"/>
      <c r="H185" s="56"/>
      <c r="I185" s="56"/>
      <c r="J185" s="56"/>
      <c r="K185" s="56"/>
      <c r="L185" s="38"/>
      <c r="M185" s="35"/>
      <c r="O185" s="35"/>
      <c r="P185" s="35"/>
      <c r="Q185" s="35"/>
      <c r="R185" s="35"/>
      <c r="S185" s="35"/>
      <c r="T185" s="35"/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</row>
  </sheetData>
  <sheetProtection password="CC35" sheet="1" objects="1" scenarios="1" formatColumns="0" formatRows="0" autoFilter="0"/>
  <autoFilter ref="C126:K184"/>
  <mergeCells count="14">
    <mergeCell ref="D105:F105"/>
    <mergeCell ref="E117:H117"/>
    <mergeCell ref="E119:H119"/>
    <mergeCell ref="L2:V2"/>
    <mergeCell ref="E87:H87"/>
    <mergeCell ref="D101:F101"/>
    <mergeCell ref="D102:F102"/>
    <mergeCell ref="D103:F103"/>
    <mergeCell ref="D104:F104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3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94"/>
      <c r="M2" s="294"/>
      <c r="N2" s="294"/>
      <c r="O2" s="294"/>
      <c r="P2" s="294"/>
      <c r="Q2" s="294"/>
      <c r="R2" s="294"/>
      <c r="S2" s="294"/>
      <c r="T2" s="294"/>
      <c r="U2" s="294"/>
      <c r="V2" s="294"/>
      <c r="AT2" s="17" t="s">
        <v>97</v>
      </c>
    </row>
    <row r="3" spans="2:46" s="1" customFormat="1" ht="6.95" customHeight="1">
      <c r="B3" s="123"/>
      <c r="C3" s="124"/>
      <c r="D3" s="124"/>
      <c r="E3" s="124"/>
      <c r="F3" s="124"/>
      <c r="G3" s="124"/>
      <c r="H3" s="124"/>
      <c r="I3" s="124"/>
      <c r="J3" s="124"/>
      <c r="K3" s="124"/>
      <c r="L3" s="20"/>
      <c r="AT3" s="17" t="s">
        <v>91</v>
      </c>
    </row>
    <row r="4" spans="2:46" s="1" customFormat="1" ht="24.95" customHeight="1">
      <c r="B4" s="20"/>
      <c r="D4" s="125" t="s">
        <v>117</v>
      </c>
      <c r="L4" s="20"/>
      <c r="M4" s="126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27" t="s">
        <v>16</v>
      </c>
      <c r="L6" s="20"/>
    </row>
    <row r="7" spans="2:12" s="1" customFormat="1" ht="16.5" customHeight="1">
      <c r="B7" s="20"/>
      <c r="E7" s="340" t="str">
        <f>'Rekapitulace stavby'!K6</f>
        <v>Dílčí renovace objektů MŠ Vybíralova čp.967 a 968</v>
      </c>
      <c r="F7" s="341"/>
      <c r="G7" s="341"/>
      <c r="H7" s="341"/>
      <c r="L7" s="20"/>
    </row>
    <row r="8" spans="1:31" s="2" customFormat="1" ht="12" customHeight="1">
      <c r="A8" s="35"/>
      <c r="B8" s="38"/>
      <c r="C8" s="35"/>
      <c r="D8" s="127" t="s">
        <v>121</v>
      </c>
      <c r="E8" s="35"/>
      <c r="F8" s="35"/>
      <c r="G8" s="35"/>
      <c r="H8" s="35"/>
      <c r="I8" s="35"/>
      <c r="J8" s="35"/>
      <c r="K8" s="35"/>
      <c r="L8" s="52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38"/>
      <c r="C9" s="35"/>
      <c r="D9" s="35"/>
      <c r="E9" s="342" t="s">
        <v>581</v>
      </c>
      <c r="F9" s="343"/>
      <c r="G9" s="343"/>
      <c r="H9" s="343"/>
      <c r="I9" s="35"/>
      <c r="J9" s="35"/>
      <c r="K9" s="35"/>
      <c r="L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>
      <c r="A10" s="35"/>
      <c r="B10" s="38"/>
      <c r="C10" s="35"/>
      <c r="D10" s="35"/>
      <c r="E10" s="35"/>
      <c r="F10" s="35"/>
      <c r="G10" s="35"/>
      <c r="H10" s="35"/>
      <c r="I10" s="35"/>
      <c r="J10" s="35"/>
      <c r="K10" s="35"/>
      <c r="L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38"/>
      <c r="C11" s="35"/>
      <c r="D11" s="127" t="s">
        <v>18</v>
      </c>
      <c r="E11" s="35"/>
      <c r="F11" s="128" t="s">
        <v>1</v>
      </c>
      <c r="G11" s="35"/>
      <c r="H11" s="35"/>
      <c r="I11" s="127" t="s">
        <v>19</v>
      </c>
      <c r="J11" s="128" t="s">
        <v>1</v>
      </c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38"/>
      <c r="C12" s="35"/>
      <c r="D12" s="127" t="s">
        <v>20</v>
      </c>
      <c r="E12" s="35"/>
      <c r="F12" s="128" t="s">
        <v>21</v>
      </c>
      <c r="G12" s="35"/>
      <c r="H12" s="35"/>
      <c r="I12" s="127" t="s">
        <v>22</v>
      </c>
      <c r="J12" s="129" t="str">
        <f>'Rekapitulace stavby'!AN8</f>
        <v>8. 5. 2021</v>
      </c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9" customHeight="1">
      <c r="A13" s="35"/>
      <c r="B13" s="38"/>
      <c r="C13" s="35"/>
      <c r="D13" s="35"/>
      <c r="E13" s="35"/>
      <c r="F13" s="35"/>
      <c r="G13" s="35"/>
      <c r="H13" s="35"/>
      <c r="I13" s="35"/>
      <c r="J13" s="35"/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38"/>
      <c r="C14" s="35"/>
      <c r="D14" s="127" t="s">
        <v>24</v>
      </c>
      <c r="E14" s="35"/>
      <c r="F14" s="35"/>
      <c r="G14" s="35"/>
      <c r="H14" s="35"/>
      <c r="I14" s="127" t="s">
        <v>25</v>
      </c>
      <c r="J14" s="128" t="s">
        <v>26</v>
      </c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38"/>
      <c r="C15" s="35"/>
      <c r="D15" s="35"/>
      <c r="E15" s="128" t="s">
        <v>27</v>
      </c>
      <c r="F15" s="35"/>
      <c r="G15" s="35"/>
      <c r="H15" s="35"/>
      <c r="I15" s="127" t="s">
        <v>28</v>
      </c>
      <c r="J15" s="128" t="s">
        <v>1</v>
      </c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38"/>
      <c r="C16" s="35"/>
      <c r="D16" s="35"/>
      <c r="E16" s="35"/>
      <c r="F16" s="35"/>
      <c r="G16" s="35"/>
      <c r="H16" s="35"/>
      <c r="I16" s="35"/>
      <c r="J16" s="35"/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38"/>
      <c r="C17" s="35"/>
      <c r="D17" s="127" t="s">
        <v>29</v>
      </c>
      <c r="E17" s="35"/>
      <c r="F17" s="35"/>
      <c r="G17" s="35"/>
      <c r="H17" s="35"/>
      <c r="I17" s="127" t="s">
        <v>25</v>
      </c>
      <c r="J17" s="30" t="str">
        <f>'Rekapitulace stavby'!AN13</f>
        <v>Vyplň údaj</v>
      </c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38"/>
      <c r="C18" s="35"/>
      <c r="D18" s="35"/>
      <c r="E18" s="344" t="str">
        <f>'Rekapitulace stavby'!E14</f>
        <v>Vyplň údaj</v>
      </c>
      <c r="F18" s="345"/>
      <c r="G18" s="345"/>
      <c r="H18" s="345"/>
      <c r="I18" s="127" t="s">
        <v>28</v>
      </c>
      <c r="J18" s="30" t="str">
        <f>'Rekapitulace stavby'!AN14</f>
        <v>Vyplň údaj</v>
      </c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38"/>
      <c r="C19" s="35"/>
      <c r="D19" s="35"/>
      <c r="E19" s="35"/>
      <c r="F19" s="35"/>
      <c r="G19" s="35"/>
      <c r="H19" s="35"/>
      <c r="I19" s="35"/>
      <c r="J19" s="35"/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38"/>
      <c r="C20" s="35"/>
      <c r="D20" s="127" t="s">
        <v>31</v>
      </c>
      <c r="E20" s="35"/>
      <c r="F20" s="35"/>
      <c r="G20" s="35"/>
      <c r="H20" s="35"/>
      <c r="I20" s="127" t="s">
        <v>25</v>
      </c>
      <c r="J20" s="128" t="s">
        <v>32</v>
      </c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38"/>
      <c r="C21" s="35"/>
      <c r="D21" s="35"/>
      <c r="E21" s="128" t="s">
        <v>33</v>
      </c>
      <c r="F21" s="35"/>
      <c r="G21" s="35"/>
      <c r="H21" s="35"/>
      <c r="I21" s="127" t="s">
        <v>28</v>
      </c>
      <c r="J21" s="128" t="s">
        <v>1</v>
      </c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38"/>
      <c r="C22" s="35"/>
      <c r="D22" s="35"/>
      <c r="E22" s="35"/>
      <c r="F22" s="35"/>
      <c r="G22" s="35"/>
      <c r="H22" s="35"/>
      <c r="I22" s="35"/>
      <c r="J22" s="35"/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38"/>
      <c r="C23" s="35"/>
      <c r="D23" s="127" t="s">
        <v>35</v>
      </c>
      <c r="E23" s="35"/>
      <c r="F23" s="35"/>
      <c r="G23" s="35"/>
      <c r="H23" s="35"/>
      <c r="I23" s="127" t="s">
        <v>25</v>
      </c>
      <c r="J23" s="128" t="s">
        <v>36</v>
      </c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38"/>
      <c r="C24" s="35"/>
      <c r="D24" s="35"/>
      <c r="E24" s="128" t="s">
        <v>37</v>
      </c>
      <c r="F24" s="35"/>
      <c r="G24" s="35"/>
      <c r="H24" s="35"/>
      <c r="I24" s="127" t="s">
        <v>28</v>
      </c>
      <c r="J24" s="128" t="s">
        <v>1</v>
      </c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38"/>
      <c r="C25" s="35"/>
      <c r="D25" s="35"/>
      <c r="E25" s="35"/>
      <c r="F25" s="35"/>
      <c r="G25" s="35"/>
      <c r="H25" s="35"/>
      <c r="I25" s="35"/>
      <c r="J25" s="35"/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38"/>
      <c r="C26" s="35"/>
      <c r="D26" s="127" t="s">
        <v>38</v>
      </c>
      <c r="E26" s="35"/>
      <c r="F26" s="35"/>
      <c r="G26" s="35"/>
      <c r="H26" s="35"/>
      <c r="I26" s="35"/>
      <c r="J26" s="35"/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30"/>
      <c r="B27" s="131"/>
      <c r="C27" s="130"/>
      <c r="D27" s="130"/>
      <c r="E27" s="346" t="s">
        <v>1</v>
      </c>
      <c r="F27" s="346"/>
      <c r="G27" s="346"/>
      <c r="H27" s="346"/>
      <c r="I27" s="130"/>
      <c r="J27" s="130"/>
      <c r="K27" s="130"/>
      <c r="L27" s="132"/>
      <c r="S27" s="130"/>
      <c r="T27" s="130"/>
      <c r="U27" s="130"/>
      <c r="V27" s="130"/>
      <c r="W27" s="130"/>
      <c r="X27" s="130"/>
      <c r="Y27" s="130"/>
      <c r="Z27" s="130"/>
      <c r="AA27" s="130"/>
      <c r="AB27" s="130"/>
      <c r="AC27" s="130"/>
      <c r="AD27" s="130"/>
      <c r="AE27" s="130"/>
    </row>
    <row r="28" spans="1:31" s="2" customFormat="1" ht="6.95" customHeight="1">
      <c r="A28" s="35"/>
      <c r="B28" s="38"/>
      <c r="C28" s="35"/>
      <c r="D28" s="35"/>
      <c r="E28" s="35"/>
      <c r="F28" s="35"/>
      <c r="G28" s="35"/>
      <c r="H28" s="35"/>
      <c r="I28" s="35"/>
      <c r="J28" s="35"/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38"/>
      <c r="C29" s="35"/>
      <c r="D29" s="133"/>
      <c r="E29" s="133"/>
      <c r="F29" s="133"/>
      <c r="G29" s="133"/>
      <c r="H29" s="133"/>
      <c r="I29" s="133"/>
      <c r="J29" s="133"/>
      <c r="K29" s="133"/>
      <c r="L29" s="52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14.45" customHeight="1">
      <c r="A30" s="35"/>
      <c r="B30" s="38"/>
      <c r="C30" s="35"/>
      <c r="D30" s="128" t="s">
        <v>123</v>
      </c>
      <c r="E30" s="35"/>
      <c r="F30" s="35"/>
      <c r="G30" s="35"/>
      <c r="H30" s="35"/>
      <c r="I30" s="35"/>
      <c r="J30" s="134">
        <f>J96</f>
        <v>0</v>
      </c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14.45" customHeight="1">
      <c r="A31" s="35"/>
      <c r="B31" s="38"/>
      <c r="C31" s="35"/>
      <c r="D31" s="135" t="s">
        <v>104</v>
      </c>
      <c r="E31" s="35"/>
      <c r="F31" s="35"/>
      <c r="G31" s="35"/>
      <c r="H31" s="35"/>
      <c r="I31" s="35"/>
      <c r="J31" s="134">
        <f>J101</f>
        <v>0</v>
      </c>
      <c r="K31" s="35"/>
      <c r="L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25.35" customHeight="1">
      <c r="A32" s="35"/>
      <c r="B32" s="38"/>
      <c r="C32" s="35"/>
      <c r="D32" s="136" t="s">
        <v>41</v>
      </c>
      <c r="E32" s="35"/>
      <c r="F32" s="35"/>
      <c r="G32" s="35"/>
      <c r="H32" s="35"/>
      <c r="I32" s="35"/>
      <c r="J32" s="137">
        <f>ROUND(J30+J31,2)</f>
        <v>0</v>
      </c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6.95" customHeight="1">
      <c r="A33" s="35"/>
      <c r="B33" s="38"/>
      <c r="C33" s="35"/>
      <c r="D33" s="133"/>
      <c r="E33" s="133"/>
      <c r="F33" s="133"/>
      <c r="G33" s="133"/>
      <c r="H33" s="133"/>
      <c r="I33" s="133"/>
      <c r="J33" s="133"/>
      <c r="K33" s="133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38"/>
      <c r="C34" s="35"/>
      <c r="D34" s="35"/>
      <c r="E34" s="35"/>
      <c r="F34" s="138" t="s">
        <v>43</v>
      </c>
      <c r="G34" s="35"/>
      <c r="H34" s="35"/>
      <c r="I34" s="138" t="s">
        <v>42</v>
      </c>
      <c r="J34" s="138" t="s">
        <v>44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>
      <c r="A35" s="35"/>
      <c r="B35" s="38"/>
      <c r="C35" s="35"/>
      <c r="D35" s="139" t="s">
        <v>45</v>
      </c>
      <c r="E35" s="127" t="s">
        <v>46</v>
      </c>
      <c r="F35" s="140">
        <f>ROUND((SUM(BE101:BE108)+SUM(BE128:BE131)),2)</f>
        <v>0</v>
      </c>
      <c r="G35" s="35"/>
      <c r="H35" s="35"/>
      <c r="I35" s="141">
        <v>0.21</v>
      </c>
      <c r="J35" s="140">
        <f>ROUND(((SUM(BE101:BE108)+SUM(BE128:BE131))*I35),2)</f>
        <v>0</v>
      </c>
      <c r="K35" s="3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>
      <c r="A36" s="35"/>
      <c r="B36" s="38"/>
      <c r="C36" s="35"/>
      <c r="D36" s="35"/>
      <c r="E36" s="127" t="s">
        <v>47</v>
      </c>
      <c r="F36" s="140">
        <f>ROUND((SUM(BF101:BF108)+SUM(BF128:BF131)),2)</f>
        <v>0</v>
      </c>
      <c r="G36" s="35"/>
      <c r="H36" s="35"/>
      <c r="I36" s="141">
        <v>0.15</v>
      </c>
      <c r="J36" s="140">
        <f>ROUND(((SUM(BF101:BF108)+SUM(BF128:BF131))*I36),2)</f>
        <v>0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38"/>
      <c r="C37" s="35"/>
      <c r="D37" s="35"/>
      <c r="E37" s="127" t="s">
        <v>48</v>
      </c>
      <c r="F37" s="140">
        <f>ROUND((SUM(BG101:BG108)+SUM(BG128:BG131)),2)</f>
        <v>0</v>
      </c>
      <c r="G37" s="35"/>
      <c r="H37" s="35"/>
      <c r="I37" s="141">
        <v>0.21</v>
      </c>
      <c r="J37" s="140">
        <f>0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14.45" customHeight="1" hidden="1">
      <c r="A38" s="35"/>
      <c r="B38" s="38"/>
      <c r="C38" s="35"/>
      <c r="D38" s="35"/>
      <c r="E38" s="127" t="s">
        <v>49</v>
      </c>
      <c r="F38" s="140">
        <f>ROUND((SUM(BH101:BH108)+SUM(BH128:BH131)),2)</f>
        <v>0</v>
      </c>
      <c r="G38" s="35"/>
      <c r="H38" s="35"/>
      <c r="I38" s="141">
        <v>0.15</v>
      </c>
      <c r="J38" s="140">
        <f>0</f>
        <v>0</v>
      </c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14.45" customHeight="1" hidden="1">
      <c r="A39" s="35"/>
      <c r="B39" s="38"/>
      <c r="C39" s="35"/>
      <c r="D39" s="35"/>
      <c r="E39" s="127" t="s">
        <v>50</v>
      </c>
      <c r="F39" s="140">
        <f>ROUND((SUM(BI101:BI108)+SUM(BI128:BI131)),2)</f>
        <v>0</v>
      </c>
      <c r="G39" s="35"/>
      <c r="H39" s="35"/>
      <c r="I39" s="141">
        <v>0</v>
      </c>
      <c r="J39" s="140">
        <f>0</f>
        <v>0</v>
      </c>
      <c r="K39" s="35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6.95" customHeight="1">
      <c r="A40" s="35"/>
      <c r="B40" s="38"/>
      <c r="C40" s="35"/>
      <c r="D40" s="35"/>
      <c r="E40" s="35"/>
      <c r="F40" s="35"/>
      <c r="G40" s="35"/>
      <c r="H40" s="35"/>
      <c r="I40" s="35"/>
      <c r="J40" s="35"/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2" customFormat="1" ht="25.35" customHeight="1">
      <c r="A41" s="35"/>
      <c r="B41" s="38"/>
      <c r="C41" s="142"/>
      <c r="D41" s="143" t="s">
        <v>51</v>
      </c>
      <c r="E41" s="144"/>
      <c r="F41" s="144"/>
      <c r="G41" s="145" t="s">
        <v>52</v>
      </c>
      <c r="H41" s="146" t="s">
        <v>53</v>
      </c>
      <c r="I41" s="144"/>
      <c r="J41" s="147">
        <f>SUM(J32:J39)</f>
        <v>0</v>
      </c>
      <c r="K41" s="148"/>
      <c r="L41" s="52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spans="1:31" s="2" customFormat="1" ht="14.45" customHeight="1">
      <c r="A42" s="35"/>
      <c r="B42" s="38"/>
      <c r="C42" s="35"/>
      <c r="D42" s="35"/>
      <c r="E42" s="35"/>
      <c r="F42" s="35"/>
      <c r="G42" s="35"/>
      <c r="H42" s="35"/>
      <c r="I42" s="35"/>
      <c r="J42" s="35"/>
      <c r="K42" s="35"/>
      <c r="L42" s="52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3" spans="2:12" s="1" customFormat="1" ht="14.45" customHeight="1">
      <c r="B43" s="20"/>
      <c r="L43" s="20"/>
    </row>
    <row r="44" spans="2:12" s="1" customFormat="1" ht="14.45" customHeight="1">
      <c r="B44" s="20"/>
      <c r="L44" s="20"/>
    </row>
    <row r="45" spans="2:12" s="1" customFormat="1" ht="14.45" customHeight="1">
      <c r="B45" s="20"/>
      <c r="L45" s="20"/>
    </row>
    <row r="46" spans="2:12" s="1" customFormat="1" ht="14.45" customHeight="1">
      <c r="B46" s="20"/>
      <c r="L46" s="20"/>
    </row>
    <row r="47" spans="2:12" s="1" customFormat="1" ht="14.45" customHeight="1">
      <c r="B47" s="20"/>
      <c r="L47" s="20"/>
    </row>
    <row r="48" spans="2:12" s="1" customFormat="1" ht="14.45" customHeight="1">
      <c r="B48" s="20"/>
      <c r="L48" s="20"/>
    </row>
    <row r="49" spans="2:12" s="1" customFormat="1" ht="14.45" customHeight="1">
      <c r="B49" s="20"/>
      <c r="L49" s="20"/>
    </row>
    <row r="50" spans="2:12" s="2" customFormat="1" ht="14.45" customHeight="1">
      <c r="B50" s="52"/>
      <c r="D50" s="149" t="s">
        <v>54</v>
      </c>
      <c r="E50" s="150"/>
      <c r="F50" s="150"/>
      <c r="G50" s="149" t="s">
        <v>55</v>
      </c>
      <c r="H50" s="150"/>
      <c r="I50" s="150"/>
      <c r="J50" s="150"/>
      <c r="K50" s="150"/>
      <c r="L50" s="52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.75">
      <c r="A61" s="35"/>
      <c r="B61" s="38"/>
      <c r="C61" s="35"/>
      <c r="D61" s="151" t="s">
        <v>56</v>
      </c>
      <c r="E61" s="152"/>
      <c r="F61" s="153" t="s">
        <v>57</v>
      </c>
      <c r="G61" s="151" t="s">
        <v>56</v>
      </c>
      <c r="H61" s="152"/>
      <c r="I61" s="152"/>
      <c r="J61" s="154" t="s">
        <v>57</v>
      </c>
      <c r="K61" s="152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.75">
      <c r="A65" s="35"/>
      <c r="B65" s="38"/>
      <c r="C65" s="35"/>
      <c r="D65" s="149" t="s">
        <v>58</v>
      </c>
      <c r="E65" s="155"/>
      <c r="F65" s="155"/>
      <c r="G65" s="149" t="s">
        <v>59</v>
      </c>
      <c r="H65" s="155"/>
      <c r="I65" s="155"/>
      <c r="J65" s="155"/>
      <c r="K65" s="155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.75">
      <c r="A76" s="35"/>
      <c r="B76" s="38"/>
      <c r="C76" s="35"/>
      <c r="D76" s="151" t="s">
        <v>56</v>
      </c>
      <c r="E76" s="152"/>
      <c r="F76" s="153" t="s">
        <v>57</v>
      </c>
      <c r="G76" s="151" t="s">
        <v>56</v>
      </c>
      <c r="H76" s="152"/>
      <c r="I76" s="152"/>
      <c r="J76" s="154" t="s">
        <v>57</v>
      </c>
      <c r="K76" s="152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5" customHeight="1">
      <c r="A77" s="35"/>
      <c r="B77" s="156"/>
      <c r="C77" s="157"/>
      <c r="D77" s="157"/>
      <c r="E77" s="157"/>
      <c r="F77" s="157"/>
      <c r="G77" s="157"/>
      <c r="H77" s="157"/>
      <c r="I77" s="157"/>
      <c r="J77" s="157"/>
      <c r="K77" s="157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>
      <c r="A81" s="35"/>
      <c r="B81" s="158"/>
      <c r="C81" s="159"/>
      <c r="D81" s="159"/>
      <c r="E81" s="159"/>
      <c r="F81" s="159"/>
      <c r="G81" s="159"/>
      <c r="H81" s="159"/>
      <c r="I81" s="159"/>
      <c r="J81" s="159"/>
      <c r="K81" s="159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>
      <c r="A82" s="35"/>
      <c r="B82" s="36"/>
      <c r="C82" s="23" t="s">
        <v>124</v>
      </c>
      <c r="D82" s="37"/>
      <c r="E82" s="37"/>
      <c r="F82" s="37"/>
      <c r="G82" s="37"/>
      <c r="H82" s="37"/>
      <c r="I82" s="37"/>
      <c r="J82" s="37"/>
      <c r="K82" s="37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29" t="s">
        <v>16</v>
      </c>
      <c r="D84" s="37"/>
      <c r="E84" s="37"/>
      <c r="F84" s="37"/>
      <c r="G84" s="37"/>
      <c r="H84" s="37"/>
      <c r="I84" s="37"/>
      <c r="J84" s="37"/>
      <c r="K84" s="37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>
      <c r="A85" s="35"/>
      <c r="B85" s="36"/>
      <c r="C85" s="37"/>
      <c r="D85" s="37"/>
      <c r="E85" s="337" t="str">
        <f>E7</f>
        <v>Dílčí renovace objektů MŠ Vybíralova čp.967 a 968</v>
      </c>
      <c r="F85" s="338"/>
      <c r="G85" s="338"/>
      <c r="H85" s="338"/>
      <c r="I85" s="37"/>
      <c r="J85" s="37"/>
      <c r="K85" s="37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2" customHeight="1">
      <c r="A86" s="35"/>
      <c r="B86" s="36"/>
      <c r="C86" s="29" t="s">
        <v>121</v>
      </c>
      <c r="D86" s="37"/>
      <c r="E86" s="37"/>
      <c r="F86" s="37"/>
      <c r="G86" s="37"/>
      <c r="H86" s="37"/>
      <c r="I86" s="37"/>
      <c r="J86" s="37"/>
      <c r="K86" s="37"/>
      <c r="L86" s="52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6.5" customHeight="1">
      <c r="A87" s="35"/>
      <c r="B87" s="36"/>
      <c r="C87" s="37"/>
      <c r="D87" s="37"/>
      <c r="E87" s="326" t="str">
        <f>E9</f>
        <v>2/2019/Pr - Provedení dokumentace skutečného stavu</v>
      </c>
      <c r="F87" s="339"/>
      <c r="G87" s="339"/>
      <c r="H87" s="339"/>
      <c r="I87" s="37"/>
      <c r="J87" s="37"/>
      <c r="K87" s="37"/>
      <c r="L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2" customHeight="1">
      <c r="A89" s="35"/>
      <c r="B89" s="36"/>
      <c r="C89" s="29" t="s">
        <v>20</v>
      </c>
      <c r="D89" s="37"/>
      <c r="E89" s="37"/>
      <c r="F89" s="27" t="str">
        <f>F12</f>
        <v>Vybíralova 967,968/4,Praha 14</v>
      </c>
      <c r="G89" s="37"/>
      <c r="H89" s="37"/>
      <c r="I89" s="29" t="s">
        <v>22</v>
      </c>
      <c r="J89" s="67" t="str">
        <f>IF(J12="","",J12)</f>
        <v>8. 5. 2021</v>
      </c>
      <c r="K89" s="37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5.2" customHeight="1">
      <c r="A91" s="35"/>
      <c r="B91" s="36"/>
      <c r="C91" s="29" t="s">
        <v>24</v>
      </c>
      <c r="D91" s="37"/>
      <c r="E91" s="37"/>
      <c r="F91" s="27" t="str">
        <f>E15</f>
        <v>Městská část Praha 14</v>
      </c>
      <c r="G91" s="37"/>
      <c r="H91" s="37"/>
      <c r="I91" s="29" t="s">
        <v>31</v>
      </c>
      <c r="J91" s="32" t="str">
        <f>E21</f>
        <v>a3atelier s.r.o.</v>
      </c>
      <c r="K91" s="37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15.2" customHeight="1">
      <c r="A92" s="35"/>
      <c r="B92" s="36"/>
      <c r="C92" s="29" t="s">
        <v>29</v>
      </c>
      <c r="D92" s="37"/>
      <c r="E92" s="37"/>
      <c r="F92" s="27" t="str">
        <f>IF(E18="","",E18)</f>
        <v>Vyplň údaj</v>
      </c>
      <c r="G92" s="37"/>
      <c r="H92" s="37"/>
      <c r="I92" s="29" t="s">
        <v>35</v>
      </c>
      <c r="J92" s="32" t="str">
        <f>E24</f>
        <v>Ing.Myšík Petr</v>
      </c>
      <c r="K92" s="37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0.35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29.25" customHeight="1">
      <c r="A94" s="35"/>
      <c r="B94" s="36"/>
      <c r="C94" s="160" t="s">
        <v>125</v>
      </c>
      <c r="D94" s="120"/>
      <c r="E94" s="120"/>
      <c r="F94" s="120"/>
      <c r="G94" s="120"/>
      <c r="H94" s="120"/>
      <c r="I94" s="120"/>
      <c r="J94" s="161" t="s">
        <v>126</v>
      </c>
      <c r="K94" s="120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5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9" customHeight="1">
      <c r="A96" s="35"/>
      <c r="B96" s="36"/>
      <c r="C96" s="162" t="s">
        <v>127</v>
      </c>
      <c r="D96" s="37"/>
      <c r="E96" s="37"/>
      <c r="F96" s="37"/>
      <c r="G96" s="37"/>
      <c r="H96" s="37"/>
      <c r="I96" s="37"/>
      <c r="J96" s="85">
        <f>J128</f>
        <v>0</v>
      </c>
      <c r="K96" s="37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7" t="s">
        <v>128</v>
      </c>
    </row>
    <row r="97" spans="2:12" s="9" customFormat="1" ht="24.95" customHeight="1">
      <c r="B97" s="163"/>
      <c r="C97" s="164"/>
      <c r="D97" s="165" t="s">
        <v>582</v>
      </c>
      <c r="E97" s="166"/>
      <c r="F97" s="166"/>
      <c r="G97" s="166"/>
      <c r="H97" s="166"/>
      <c r="I97" s="166"/>
      <c r="J97" s="167">
        <f>J129</f>
        <v>0</v>
      </c>
      <c r="K97" s="164"/>
      <c r="L97" s="168"/>
    </row>
    <row r="98" spans="2:12" s="10" customFormat="1" ht="19.9" customHeight="1">
      <c r="B98" s="169"/>
      <c r="C98" s="170"/>
      <c r="D98" s="171" t="s">
        <v>583</v>
      </c>
      <c r="E98" s="172"/>
      <c r="F98" s="172"/>
      <c r="G98" s="172"/>
      <c r="H98" s="172"/>
      <c r="I98" s="172"/>
      <c r="J98" s="173">
        <f>J130</f>
        <v>0</v>
      </c>
      <c r="K98" s="170"/>
      <c r="L98" s="174"/>
    </row>
    <row r="99" spans="1:31" s="2" customFormat="1" ht="21.75" customHeight="1">
      <c r="A99" s="35"/>
      <c r="B99" s="36"/>
      <c r="C99" s="37"/>
      <c r="D99" s="37"/>
      <c r="E99" s="37"/>
      <c r="F99" s="37"/>
      <c r="G99" s="37"/>
      <c r="H99" s="37"/>
      <c r="I99" s="37"/>
      <c r="J99" s="37"/>
      <c r="K99" s="37"/>
      <c r="L99" s="52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</row>
    <row r="100" spans="1:31" s="2" customFormat="1" ht="6.95" customHeight="1">
      <c r="A100" s="35"/>
      <c r="B100" s="36"/>
      <c r="C100" s="37"/>
      <c r="D100" s="37"/>
      <c r="E100" s="37"/>
      <c r="F100" s="37"/>
      <c r="G100" s="37"/>
      <c r="H100" s="37"/>
      <c r="I100" s="37"/>
      <c r="J100" s="37"/>
      <c r="K100" s="37"/>
      <c r="L100" s="52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</row>
    <row r="101" spans="1:31" s="2" customFormat="1" ht="29.25" customHeight="1">
      <c r="A101" s="35"/>
      <c r="B101" s="36"/>
      <c r="C101" s="162" t="s">
        <v>149</v>
      </c>
      <c r="D101" s="37"/>
      <c r="E101" s="37"/>
      <c r="F101" s="37"/>
      <c r="G101" s="37"/>
      <c r="H101" s="37"/>
      <c r="I101" s="37"/>
      <c r="J101" s="175">
        <f>ROUND(J102+J103+J104+J105+J106+J107,2)</f>
        <v>0</v>
      </c>
      <c r="K101" s="37"/>
      <c r="L101" s="52"/>
      <c r="N101" s="176" t="s">
        <v>45</v>
      </c>
      <c r="S101" s="35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</row>
    <row r="102" spans="1:65" s="2" customFormat="1" ht="18" customHeight="1">
      <c r="A102" s="35"/>
      <c r="B102" s="36"/>
      <c r="C102" s="37"/>
      <c r="D102" s="312" t="s">
        <v>150</v>
      </c>
      <c r="E102" s="313"/>
      <c r="F102" s="313"/>
      <c r="G102" s="37"/>
      <c r="H102" s="37"/>
      <c r="I102" s="37"/>
      <c r="J102" s="111">
        <v>0</v>
      </c>
      <c r="K102" s="37"/>
      <c r="L102" s="177"/>
      <c r="M102" s="178"/>
      <c r="N102" s="179" t="s">
        <v>46</v>
      </c>
      <c r="O102" s="178"/>
      <c r="P102" s="178"/>
      <c r="Q102" s="178"/>
      <c r="R102" s="178"/>
      <c r="S102" s="180"/>
      <c r="T102" s="180"/>
      <c r="U102" s="180"/>
      <c r="V102" s="180"/>
      <c r="W102" s="180"/>
      <c r="X102" s="180"/>
      <c r="Y102" s="180"/>
      <c r="Z102" s="180"/>
      <c r="AA102" s="180"/>
      <c r="AB102" s="180"/>
      <c r="AC102" s="180"/>
      <c r="AD102" s="180"/>
      <c r="AE102" s="180"/>
      <c r="AF102" s="178"/>
      <c r="AG102" s="178"/>
      <c r="AH102" s="178"/>
      <c r="AI102" s="178"/>
      <c r="AJ102" s="178"/>
      <c r="AK102" s="178"/>
      <c r="AL102" s="178"/>
      <c r="AM102" s="178"/>
      <c r="AN102" s="178"/>
      <c r="AO102" s="178"/>
      <c r="AP102" s="178"/>
      <c r="AQ102" s="178"/>
      <c r="AR102" s="178"/>
      <c r="AS102" s="178"/>
      <c r="AT102" s="178"/>
      <c r="AU102" s="178"/>
      <c r="AV102" s="178"/>
      <c r="AW102" s="178"/>
      <c r="AX102" s="178"/>
      <c r="AY102" s="181" t="s">
        <v>151</v>
      </c>
      <c r="AZ102" s="178"/>
      <c r="BA102" s="178"/>
      <c r="BB102" s="178"/>
      <c r="BC102" s="178"/>
      <c r="BD102" s="178"/>
      <c r="BE102" s="182">
        <f aca="true" t="shared" si="0" ref="BE102:BE107">IF(N102="základní",J102,0)</f>
        <v>0</v>
      </c>
      <c r="BF102" s="182">
        <f aca="true" t="shared" si="1" ref="BF102:BF107">IF(N102="snížená",J102,0)</f>
        <v>0</v>
      </c>
      <c r="BG102" s="182">
        <f aca="true" t="shared" si="2" ref="BG102:BG107">IF(N102="zákl. přenesená",J102,0)</f>
        <v>0</v>
      </c>
      <c r="BH102" s="182">
        <f aca="true" t="shared" si="3" ref="BH102:BH107">IF(N102="sníž. přenesená",J102,0)</f>
        <v>0</v>
      </c>
      <c r="BI102" s="182">
        <f aca="true" t="shared" si="4" ref="BI102:BI107">IF(N102="nulová",J102,0)</f>
        <v>0</v>
      </c>
      <c r="BJ102" s="181" t="s">
        <v>89</v>
      </c>
      <c r="BK102" s="178"/>
      <c r="BL102" s="178"/>
      <c r="BM102" s="178"/>
    </row>
    <row r="103" spans="1:65" s="2" customFormat="1" ht="18" customHeight="1">
      <c r="A103" s="35"/>
      <c r="B103" s="36"/>
      <c r="C103" s="37"/>
      <c r="D103" s="312" t="s">
        <v>152</v>
      </c>
      <c r="E103" s="313"/>
      <c r="F103" s="313"/>
      <c r="G103" s="37"/>
      <c r="H103" s="37"/>
      <c r="I103" s="37"/>
      <c r="J103" s="111">
        <v>0</v>
      </c>
      <c r="K103" s="37"/>
      <c r="L103" s="177"/>
      <c r="M103" s="178"/>
      <c r="N103" s="179" t="s">
        <v>46</v>
      </c>
      <c r="O103" s="178"/>
      <c r="P103" s="178"/>
      <c r="Q103" s="178"/>
      <c r="R103" s="178"/>
      <c r="S103" s="180"/>
      <c r="T103" s="180"/>
      <c r="U103" s="180"/>
      <c r="V103" s="180"/>
      <c r="W103" s="180"/>
      <c r="X103" s="180"/>
      <c r="Y103" s="180"/>
      <c r="Z103" s="180"/>
      <c r="AA103" s="180"/>
      <c r="AB103" s="180"/>
      <c r="AC103" s="180"/>
      <c r="AD103" s="180"/>
      <c r="AE103" s="180"/>
      <c r="AF103" s="178"/>
      <c r="AG103" s="178"/>
      <c r="AH103" s="178"/>
      <c r="AI103" s="178"/>
      <c r="AJ103" s="178"/>
      <c r="AK103" s="178"/>
      <c r="AL103" s="178"/>
      <c r="AM103" s="178"/>
      <c r="AN103" s="178"/>
      <c r="AO103" s="178"/>
      <c r="AP103" s="178"/>
      <c r="AQ103" s="178"/>
      <c r="AR103" s="178"/>
      <c r="AS103" s="178"/>
      <c r="AT103" s="178"/>
      <c r="AU103" s="178"/>
      <c r="AV103" s="178"/>
      <c r="AW103" s="178"/>
      <c r="AX103" s="178"/>
      <c r="AY103" s="181" t="s">
        <v>151</v>
      </c>
      <c r="AZ103" s="178"/>
      <c r="BA103" s="178"/>
      <c r="BB103" s="178"/>
      <c r="BC103" s="178"/>
      <c r="BD103" s="178"/>
      <c r="BE103" s="182">
        <f t="shared" si="0"/>
        <v>0</v>
      </c>
      <c r="BF103" s="182">
        <f t="shared" si="1"/>
        <v>0</v>
      </c>
      <c r="BG103" s="182">
        <f t="shared" si="2"/>
        <v>0</v>
      </c>
      <c r="BH103" s="182">
        <f t="shared" si="3"/>
        <v>0</v>
      </c>
      <c r="BI103" s="182">
        <f t="shared" si="4"/>
        <v>0</v>
      </c>
      <c r="BJ103" s="181" t="s">
        <v>89</v>
      </c>
      <c r="BK103" s="178"/>
      <c r="BL103" s="178"/>
      <c r="BM103" s="178"/>
    </row>
    <row r="104" spans="1:65" s="2" customFormat="1" ht="18" customHeight="1">
      <c r="A104" s="35"/>
      <c r="B104" s="36"/>
      <c r="C104" s="37"/>
      <c r="D104" s="312" t="s">
        <v>153</v>
      </c>
      <c r="E104" s="313"/>
      <c r="F104" s="313"/>
      <c r="G104" s="37"/>
      <c r="H104" s="37"/>
      <c r="I104" s="37"/>
      <c r="J104" s="111">
        <v>0</v>
      </c>
      <c r="K104" s="37"/>
      <c r="L104" s="177"/>
      <c r="M104" s="178"/>
      <c r="N104" s="179" t="s">
        <v>46</v>
      </c>
      <c r="O104" s="178"/>
      <c r="P104" s="178"/>
      <c r="Q104" s="178"/>
      <c r="R104" s="178"/>
      <c r="S104" s="180"/>
      <c r="T104" s="180"/>
      <c r="U104" s="180"/>
      <c r="V104" s="180"/>
      <c r="W104" s="180"/>
      <c r="X104" s="180"/>
      <c r="Y104" s="180"/>
      <c r="Z104" s="180"/>
      <c r="AA104" s="180"/>
      <c r="AB104" s="180"/>
      <c r="AC104" s="180"/>
      <c r="AD104" s="180"/>
      <c r="AE104" s="180"/>
      <c r="AF104" s="178"/>
      <c r="AG104" s="178"/>
      <c r="AH104" s="178"/>
      <c r="AI104" s="178"/>
      <c r="AJ104" s="178"/>
      <c r="AK104" s="178"/>
      <c r="AL104" s="178"/>
      <c r="AM104" s="178"/>
      <c r="AN104" s="178"/>
      <c r="AO104" s="178"/>
      <c r="AP104" s="178"/>
      <c r="AQ104" s="178"/>
      <c r="AR104" s="178"/>
      <c r="AS104" s="178"/>
      <c r="AT104" s="178"/>
      <c r="AU104" s="178"/>
      <c r="AV104" s="178"/>
      <c r="AW104" s="178"/>
      <c r="AX104" s="178"/>
      <c r="AY104" s="181" t="s">
        <v>151</v>
      </c>
      <c r="AZ104" s="178"/>
      <c r="BA104" s="178"/>
      <c r="BB104" s="178"/>
      <c r="BC104" s="178"/>
      <c r="BD104" s="178"/>
      <c r="BE104" s="182">
        <f t="shared" si="0"/>
        <v>0</v>
      </c>
      <c r="BF104" s="182">
        <f t="shared" si="1"/>
        <v>0</v>
      </c>
      <c r="BG104" s="182">
        <f t="shared" si="2"/>
        <v>0</v>
      </c>
      <c r="BH104" s="182">
        <f t="shared" si="3"/>
        <v>0</v>
      </c>
      <c r="BI104" s="182">
        <f t="shared" si="4"/>
        <v>0</v>
      </c>
      <c r="BJ104" s="181" t="s">
        <v>89</v>
      </c>
      <c r="BK104" s="178"/>
      <c r="BL104" s="178"/>
      <c r="BM104" s="178"/>
    </row>
    <row r="105" spans="1:65" s="2" customFormat="1" ht="18" customHeight="1">
      <c r="A105" s="35"/>
      <c r="B105" s="36"/>
      <c r="C105" s="37"/>
      <c r="D105" s="312" t="s">
        <v>154</v>
      </c>
      <c r="E105" s="313"/>
      <c r="F105" s="313"/>
      <c r="G105" s="37"/>
      <c r="H105" s="37"/>
      <c r="I105" s="37"/>
      <c r="J105" s="111">
        <v>0</v>
      </c>
      <c r="K105" s="37"/>
      <c r="L105" s="177"/>
      <c r="M105" s="178"/>
      <c r="N105" s="179" t="s">
        <v>46</v>
      </c>
      <c r="O105" s="178"/>
      <c r="P105" s="178"/>
      <c r="Q105" s="178"/>
      <c r="R105" s="178"/>
      <c r="S105" s="180"/>
      <c r="T105" s="180"/>
      <c r="U105" s="180"/>
      <c r="V105" s="180"/>
      <c r="W105" s="180"/>
      <c r="X105" s="180"/>
      <c r="Y105" s="180"/>
      <c r="Z105" s="180"/>
      <c r="AA105" s="180"/>
      <c r="AB105" s="180"/>
      <c r="AC105" s="180"/>
      <c r="AD105" s="180"/>
      <c r="AE105" s="180"/>
      <c r="AF105" s="178"/>
      <c r="AG105" s="178"/>
      <c r="AH105" s="178"/>
      <c r="AI105" s="178"/>
      <c r="AJ105" s="178"/>
      <c r="AK105" s="178"/>
      <c r="AL105" s="178"/>
      <c r="AM105" s="178"/>
      <c r="AN105" s="178"/>
      <c r="AO105" s="178"/>
      <c r="AP105" s="178"/>
      <c r="AQ105" s="178"/>
      <c r="AR105" s="178"/>
      <c r="AS105" s="178"/>
      <c r="AT105" s="178"/>
      <c r="AU105" s="178"/>
      <c r="AV105" s="178"/>
      <c r="AW105" s="178"/>
      <c r="AX105" s="178"/>
      <c r="AY105" s="181" t="s">
        <v>151</v>
      </c>
      <c r="AZ105" s="178"/>
      <c r="BA105" s="178"/>
      <c r="BB105" s="178"/>
      <c r="BC105" s="178"/>
      <c r="BD105" s="178"/>
      <c r="BE105" s="182">
        <f t="shared" si="0"/>
        <v>0</v>
      </c>
      <c r="BF105" s="182">
        <f t="shared" si="1"/>
        <v>0</v>
      </c>
      <c r="BG105" s="182">
        <f t="shared" si="2"/>
        <v>0</v>
      </c>
      <c r="BH105" s="182">
        <f t="shared" si="3"/>
        <v>0</v>
      </c>
      <c r="BI105" s="182">
        <f t="shared" si="4"/>
        <v>0</v>
      </c>
      <c r="BJ105" s="181" t="s">
        <v>89</v>
      </c>
      <c r="BK105" s="178"/>
      <c r="BL105" s="178"/>
      <c r="BM105" s="178"/>
    </row>
    <row r="106" spans="1:65" s="2" customFormat="1" ht="18" customHeight="1">
      <c r="A106" s="35"/>
      <c r="B106" s="36"/>
      <c r="C106" s="37"/>
      <c r="D106" s="312" t="s">
        <v>155</v>
      </c>
      <c r="E106" s="313"/>
      <c r="F106" s="313"/>
      <c r="G106" s="37"/>
      <c r="H106" s="37"/>
      <c r="I106" s="37"/>
      <c r="J106" s="111">
        <v>0</v>
      </c>
      <c r="K106" s="37"/>
      <c r="L106" s="177"/>
      <c r="M106" s="178"/>
      <c r="N106" s="179" t="s">
        <v>46</v>
      </c>
      <c r="O106" s="178"/>
      <c r="P106" s="178"/>
      <c r="Q106" s="178"/>
      <c r="R106" s="178"/>
      <c r="S106" s="180"/>
      <c r="T106" s="180"/>
      <c r="U106" s="180"/>
      <c r="V106" s="180"/>
      <c r="W106" s="180"/>
      <c r="X106" s="180"/>
      <c r="Y106" s="180"/>
      <c r="Z106" s="180"/>
      <c r="AA106" s="180"/>
      <c r="AB106" s="180"/>
      <c r="AC106" s="180"/>
      <c r="AD106" s="180"/>
      <c r="AE106" s="180"/>
      <c r="AF106" s="178"/>
      <c r="AG106" s="178"/>
      <c r="AH106" s="178"/>
      <c r="AI106" s="178"/>
      <c r="AJ106" s="178"/>
      <c r="AK106" s="178"/>
      <c r="AL106" s="178"/>
      <c r="AM106" s="178"/>
      <c r="AN106" s="178"/>
      <c r="AO106" s="178"/>
      <c r="AP106" s="178"/>
      <c r="AQ106" s="178"/>
      <c r="AR106" s="178"/>
      <c r="AS106" s="178"/>
      <c r="AT106" s="178"/>
      <c r="AU106" s="178"/>
      <c r="AV106" s="178"/>
      <c r="AW106" s="178"/>
      <c r="AX106" s="178"/>
      <c r="AY106" s="181" t="s">
        <v>151</v>
      </c>
      <c r="AZ106" s="178"/>
      <c r="BA106" s="178"/>
      <c r="BB106" s="178"/>
      <c r="BC106" s="178"/>
      <c r="BD106" s="178"/>
      <c r="BE106" s="182">
        <f t="shared" si="0"/>
        <v>0</v>
      </c>
      <c r="BF106" s="182">
        <f t="shared" si="1"/>
        <v>0</v>
      </c>
      <c r="BG106" s="182">
        <f t="shared" si="2"/>
        <v>0</v>
      </c>
      <c r="BH106" s="182">
        <f t="shared" si="3"/>
        <v>0</v>
      </c>
      <c r="BI106" s="182">
        <f t="shared" si="4"/>
        <v>0</v>
      </c>
      <c r="BJ106" s="181" t="s">
        <v>89</v>
      </c>
      <c r="BK106" s="178"/>
      <c r="BL106" s="178"/>
      <c r="BM106" s="178"/>
    </row>
    <row r="107" spans="1:65" s="2" customFormat="1" ht="18" customHeight="1">
      <c r="A107" s="35"/>
      <c r="B107" s="36"/>
      <c r="C107" s="37"/>
      <c r="D107" s="110" t="s">
        <v>156</v>
      </c>
      <c r="E107" s="37"/>
      <c r="F107" s="37"/>
      <c r="G107" s="37"/>
      <c r="H107" s="37"/>
      <c r="I107" s="37"/>
      <c r="J107" s="111">
        <f>ROUND(J30*T107,2)</f>
        <v>0</v>
      </c>
      <c r="K107" s="37"/>
      <c r="L107" s="177"/>
      <c r="M107" s="178"/>
      <c r="N107" s="179" t="s">
        <v>46</v>
      </c>
      <c r="O107" s="178"/>
      <c r="P107" s="178"/>
      <c r="Q107" s="178"/>
      <c r="R107" s="178"/>
      <c r="S107" s="180"/>
      <c r="T107" s="180"/>
      <c r="U107" s="180"/>
      <c r="V107" s="180"/>
      <c r="W107" s="180"/>
      <c r="X107" s="180"/>
      <c r="Y107" s="180"/>
      <c r="Z107" s="180"/>
      <c r="AA107" s="180"/>
      <c r="AB107" s="180"/>
      <c r="AC107" s="180"/>
      <c r="AD107" s="180"/>
      <c r="AE107" s="180"/>
      <c r="AF107" s="178"/>
      <c r="AG107" s="178"/>
      <c r="AH107" s="178"/>
      <c r="AI107" s="178"/>
      <c r="AJ107" s="178"/>
      <c r="AK107" s="178"/>
      <c r="AL107" s="178"/>
      <c r="AM107" s="178"/>
      <c r="AN107" s="178"/>
      <c r="AO107" s="178"/>
      <c r="AP107" s="178"/>
      <c r="AQ107" s="178"/>
      <c r="AR107" s="178"/>
      <c r="AS107" s="178"/>
      <c r="AT107" s="178"/>
      <c r="AU107" s="178"/>
      <c r="AV107" s="178"/>
      <c r="AW107" s="178"/>
      <c r="AX107" s="178"/>
      <c r="AY107" s="181" t="s">
        <v>157</v>
      </c>
      <c r="AZ107" s="178"/>
      <c r="BA107" s="178"/>
      <c r="BB107" s="178"/>
      <c r="BC107" s="178"/>
      <c r="BD107" s="178"/>
      <c r="BE107" s="182">
        <f t="shared" si="0"/>
        <v>0</v>
      </c>
      <c r="BF107" s="182">
        <f t="shared" si="1"/>
        <v>0</v>
      </c>
      <c r="BG107" s="182">
        <f t="shared" si="2"/>
        <v>0</v>
      </c>
      <c r="BH107" s="182">
        <f t="shared" si="3"/>
        <v>0</v>
      </c>
      <c r="BI107" s="182">
        <f t="shared" si="4"/>
        <v>0</v>
      </c>
      <c r="BJ107" s="181" t="s">
        <v>89</v>
      </c>
      <c r="BK107" s="178"/>
      <c r="BL107" s="178"/>
      <c r="BM107" s="178"/>
    </row>
    <row r="108" spans="1:31" s="2" customFormat="1" ht="12">
      <c r="A108" s="35"/>
      <c r="B108" s="36"/>
      <c r="C108" s="37"/>
      <c r="D108" s="37"/>
      <c r="E108" s="37"/>
      <c r="F108" s="37"/>
      <c r="G108" s="37"/>
      <c r="H108" s="37"/>
      <c r="I108" s="37"/>
      <c r="J108" s="37"/>
      <c r="K108" s="37"/>
      <c r="L108" s="52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pans="1:31" s="2" customFormat="1" ht="29.25" customHeight="1">
      <c r="A109" s="35"/>
      <c r="B109" s="36"/>
      <c r="C109" s="119" t="s">
        <v>109</v>
      </c>
      <c r="D109" s="120"/>
      <c r="E109" s="120"/>
      <c r="F109" s="120"/>
      <c r="G109" s="120"/>
      <c r="H109" s="120"/>
      <c r="I109" s="120"/>
      <c r="J109" s="121">
        <f>ROUND(J96+J101,2)</f>
        <v>0</v>
      </c>
      <c r="K109" s="120"/>
      <c r="L109" s="52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pans="1:31" s="2" customFormat="1" ht="6.95" customHeight="1">
      <c r="A110" s="35"/>
      <c r="B110" s="55"/>
      <c r="C110" s="56"/>
      <c r="D110" s="56"/>
      <c r="E110" s="56"/>
      <c r="F110" s="56"/>
      <c r="G110" s="56"/>
      <c r="H110" s="56"/>
      <c r="I110" s="56"/>
      <c r="J110" s="56"/>
      <c r="K110" s="56"/>
      <c r="L110" s="52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4" spans="1:31" s="2" customFormat="1" ht="6.95" customHeight="1">
      <c r="A114" s="35"/>
      <c r="B114" s="57"/>
      <c r="C114" s="58"/>
      <c r="D114" s="58"/>
      <c r="E114" s="58"/>
      <c r="F114" s="58"/>
      <c r="G114" s="58"/>
      <c r="H114" s="58"/>
      <c r="I114" s="58"/>
      <c r="J114" s="58"/>
      <c r="K114" s="58"/>
      <c r="L114" s="52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31" s="2" customFormat="1" ht="24.95" customHeight="1">
      <c r="A115" s="35"/>
      <c r="B115" s="36"/>
      <c r="C115" s="23" t="s">
        <v>158</v>
      </c>
      <c r="D115" s="37"/>
      <c r="E115" s="37"/>
      <c r="F115" s="37"/>
      <c r="G115" s="37"/>
      <c r="H115" s="37"/>
      <c r="I115" s="37"/>
      <c r="J115" s="37"/>
      <c r="K115" s="37"/>
      <c r="L115" s="52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31" s="2" customFormat="1" ht="6.95" customHeight="1">
      <c r="A116" s="35"/>
      <c r="B116" s="36"/>
      <c r="C116" s="37"/>
      <c r="D116" s="37"/>
      <c r="E116" s="37"/>
      <c r="F116" s="37"/>
      <c r="G116" s="37"/>
      <c r="H116" s="37"/>
      <c r="I116" s="37"/>
      <c r="J116" s="37"/>
      <c r="K116" s="37"/>
      <c r="L116" s="52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31" s="2" customFormat="1" ht="12" customHeight="1">
      <c r="A117" s="35"/>
      <c r="B117" s="36"/>
      <c r="C117" s="29" t="s">
        <v>16</v>
      </c>
      <c r="D117" s="37"/>
      <c r="E117" s="37"/>
      <c r="F117" s="37"/>
      <c r="G117" s="37"/>
      <c r="H117" s="37"/>
      <c r="I117" s="37"/>
      <c r="J117" s="37"/>
      <c r="K117" s="37"/>
      <c r="L117" s="52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31" s="2" customFormat="1" ht="16.5" customHeight="1">
      <c r="A118" s="35"/>
      <c r="B118" s="36"/>
      <c r="C118" s="37"/>
      <c r="D118" s="37"/>
      <c r="E118" s="337" t="str">
        <f>E7</f>
        <v>Dílčí renovace objektů MŠ Vybíralova čp.967 a 968</v>
      </c>
      <c r="F118" s="338"/>
      <c r="G118" s="338"/>
      <c r="H118" s="338"/>
      <c r="I118" s="37"/>
      <c r="J118" s="37"/>
      <c r="K118" s="37"/>
      <c r="L118" s="52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31" s="2" customFormat="1" ht="12" customHeight="1">
      <c r="A119" s="35"/>
      <c r="B119" s="36"/>
      <c r="C119" s="29" t="s">
        <v>121</v>
      </c>
      <c r="D119" s="37"/>
      <c r="E119" s="37"/>
      <c r="F119" s="37"/>
      <c r="G119" s="37"/>
      <c r="H119" s="37"/>
      <c r="I119" s="37"/>
      <c r="J119" s="37"/>
      <c r="K119" s="37"/>
      <c r="L119" s="52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31" s="2" customFormat="1" ht="16.5" customHeight="1">
      <c r="A120" s="35"/>
      <c r="B120" s="36"/>
      <c r="C120" s="37"/>
      <c r="D120" s="37"/>
      <c r="E120" s="326" t="str">
        <f>E9</f>
        <v>2/2019/Pr - Provedení dokumentace skutečného stavu</v>
      </c>
      <c r="F120" s="339"/>
      <c r="G120" s="339"/>
      <c r="H120" s="339"/>
      <c r="I120" s="37"/>
      <c r="J120" s="37"/>
      <c r="K120" s="37"/>
      <c r="L120" s="52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31" s="2" customFormat="1" ht="6.95" customHeight="1">
      <c r="A121" s="35"/>
      <c r="B121" s="36"/>
      <c r="C121" s="37"/>
      <c r="D121" s="37"/>
      <c r="E121" s="37"/>
      <c r="F121" s="37"/>
      <c r="G121" s="37"/>
      <c r="H121" s="37"/>
      <c r="I121" s="37"/>
      <c r="J121" s="37"/>
      <c r="K121" s="37"/>
      <c r="L121" s="52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pans="1:31" s="2" customFormat="1" ht="12" customHeight="1">
      <c r="A122" s="35"/>
      <c r="B122" s="36"/>
      <c r="C122" s="29" t="s">
        <v>20</v>
      </c>
      <c r="D122" s="37"/>
      <c r="E122" s="37"/>
      <c r="F122" s="27" t="str">
        <f>F12</f>
        <v>Vybíralova 967,968/4,Praha 14</v>
      </c>
      <c r="G122" s="37"/>
      <c r="H122" s="37"/>
      <c r="I122" s="29" t="s">
        <v>22</v>
      </c>
      <c r="J122" s="67" t="str">
        <f>IF(J12="","",J12)</f>
        <v>8. 5. 2021</v>
      </c>
      <c r="K122" s="37"/>
      <c r="L122" s="52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pans="1:31" s="2" customFormat="1" ht="6.95" customHeight="1">
      <c r="A123" s="35"/>
      <c r="B123" s="36"/>
      <c r="C123" s="37"/>
      <c r="D123" s="37"/>
      <c r="E123" s="37"/>
      <c r="F123" s="37"/>
      <c r="G123" s="37"/>
      <c r="H123" s="37"/>
      <c r="I123" s="37"/>
      <c r="J123" s="37"/>
      <c r="K123" s="37"/>
      <c r="L123" s="52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pans="1:31" s="2" customFormat="1" ht="15.2" customHeight="1">
      <c r="A124" s="35"/>
      <c r="B124" s="36"/>
      <c r="C124" s="29" t="s">
        <v>24</v>
      </c>
      <c r="D124" s="37"/>
      <c r="E124" s="37"/>
      <c r="F124" s="27" t="str">
        <f>E15</f>
        <v>Městská část Praha 14</v>
      </c>
      <c r="G124" s="37"/>
      <c r="H124" s="37"/>
      <c r="I124" s="29" t="s">
        <v>31</v>
      </c>
      <c r="J124" s="32" t="str">
        <f>E21</f>
        <v>a3atelier s.r.o.</v>
      </c>
      <c r="K124" s="37"/>
      <c r="L124" s="52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pans="1:31" s="2" customFormat="1" ht="15.2" customHeight="1">
      <c r="A125" s="35"/>
      <c r="B125" s="36"/>
      <c r="C125" s="29" t="s">
        <v>29</v>
      </c>
      <c r="D125" s="37"/>
      <c r="E125" s="37"/>
      <c r="F125" s="27" t="str">
        <f>IF(E18="","",E18)</f>
        <v>Vyplň údaj</v>
      </c>
      <c r="G125" s="37"/>
      <c r="H125" s="37"/>
      <c r="I125" s="29" t="s">
        <v>35</v>
      </c>
      <c r="J125" s="32" t="str">
        <f>E24</f>
        <v>Ing.Myšík Petr</v>
      </c>
      <c r="K125" s="37"/>
      <c r="L125" s="52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</row>
    <row r="126" spans="1:31" s="2" customFormat="1" ht="10.35" customHeight="1">
      <c r="A126" s="35"/>
      <c r="B126" s="36"/>
      <c r="C126" s="37"/>
      <c r="D126" s="37"/>
      <c r="E126" s="37"/>
      <c r="F126" s="37"/>
      <c r="G126" s="37"/>
      <c r="H126" s="37"/>
      <c r="I126" s="37"/>
      <c r="J126" s="37"/>
      <c r="K126" s="37"/>
      <c r="L126" s="52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</row>
    <row r="127" spans="1:31" s="11" customFormat="1" ht="29.25" customHeight="1">
      <c r="A127" s="183"/>
      <c r="B127" s="184"/>
      <c r="C127" s="185" t="s">
        <v>159</v>
      </c>
      <c r="D127" s="186" t="s">
        <v>66</v>
      </c>
      <c r="E127" s="186" t="s">
        <v>62</v>
      </c>
      <c r="F127" s="186" t="s">
        <v>63</v>
      </c>
      <c r="G127" s="186" t="s">
        <v>160</v>
      </c>
      <c r="H127" s="186" t="s">
        <v>161</v>
      </c>
      <c r="I127" s="186" t="s">
        <v>162</v>
      </c>
      <c r="J127" s="187" t="s">
        <v>126</v>
      </c>
      <c r="K127" s="188" t="s">
        <v>163</v>
      </c>
      <c r="L127" s="189"/>
      <c r="M127" s="76" t="s">
        <v>1</v>
      </c>
      <c r="N127" s="77" t="s">
        <v>45</v>
      </c>
      <c r="O127" s="77" t="s">
        <v>164</v>
      </c>
      <c r="P127" s="77" t="s">
        <v>165</v>
      </c>
      <c r="Q127" s="77" t="s">
        <v>166</v>
      </c>
      <c r="R127" s="77" t="s">
        <v>167</v>
      </c>
      <c r="S127" s="77" t="s">
        <v>168</v>
      </c>
      <c r="T127" s="78" t="s">
        <v>169</v>
      </c>
      <c r="U127" s="183"/>
      <c r="V127" s="183"/>
      <c r="W127" s="183"/>
      <c r="X127" s="183"/>
      <c r="Y127" s="183"/>
      <c r="Z127" s="183"/>
      <c r="AA127" s="183"/>
      <c r="AB127" s="183"/>
      <c r="AC127" s="183"/>
      <c r="AD127" s="183"/>
      <c r="AE127" s="183"/>
    </row>
    <row r="128" spans="1:63" s="2" customFormat="1" ht="22.9" customHeight="1">
      <c r="A128" s="35"/>
      <c r="B128" s="36"/>
      <c r="C128" s="83" t="s">
        <v>170</v>
      </c>
      <c r="D128" s="37"/>
      <c r="E128" s="37"/>
      <c r="F128" s="37"/>
      <c r="G128" s="37"/>
      <c r="H128" s="37"/>
      <c r="I128" s="37"/>
      <c r="J128" s="190">
        <f>BK128</f>
        <v>0</v>
      </c>
      <c r="K128" s="37"/>
      <c r="L128" s="38"/>
      <c r="M128" s="79"/>
      <c r="N128" s="191"/>
      <c r="O128" s="80"/>
      <c r="P128" s="192">
        <f>P129</f>
        <v>0</v>
      </c>
      <c r="Q128" s="80"/>
      <c r="R128" s="192">
        <f>R129</f>
        <v>0</v>
      </c>
      <c r="S128" s="80"/>
      <c r="T128" s="193">
        <f>T129</f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T128" s="17" t="s">
        <v>80</v>
      </c>
      <c r="AU128" s="17" t="s">
        <v>128</v>
      </c>
      <c r="BK128" s="194">
        <f>BK129</f>
        <v>0</v>
      </c>
    </row>
    <row r="129" spans="2:63" s="12" customFormat="1" ht="25.9" customHeight="1">
      <c r="B129" s="195"/>
      <c r="C129" s="196"/>
      <c r="D129" s="197" t="s">
        <v>80</v>
      </c>
      <c r="E129" s="198" t="s">
        <v>151</v>
      </c>
      <c r="F129" s="198" t="s">
        <v>584</v>
      </c>
      <c r="G129" s="196"/>
      <c r="H129" s="196"/>
      <c r="I129" s="199"/>
      <c r="J129" s="200">
        <f>BK129</f>
        <v>0</v>
      </c>
      <c r="K129" s="196"/>
      <c r="L129" s="201"/>
      <c r="M129" s="202"/>
      <c r="N129" s="203"/>
      <c r="O129" s="203"/>
      <c r="P129" s="204">
        <f>P130</f>
        <v>0</v>
      </c>
      <c r="Q129" s="203"/>
      <c r="R129" s="204">
        <f>R130</f>
        <v>0</v>
      </c>
      <c r="S129" s="203"/>
      <c r="T129" s="205">
        <f>T130</f>
        <v>0</v>
      </c>
      <c r="AR129" s="206" t="s">
        <v>198</v>
      </c>
      <c r="AT129" s="207" t="s">
        <v>80</v>
      </c>
      <c r="AU129" s="207" t="s">
        <v>81</v>
      </c>
      <c r="AY129" s="206" t="s">
        <v>173</v>
      </c>
      <c r="BK129" s="208">
        <f>BK130</f>
        <v>0</v>
      </c>
    </row>
    <row r="130" spans="2:63" s="12" customFormat="1" ht="22.9" customHeight="1">
      <c r="B130" s="195"/>
      <c r="C130" s="196"/>
      <c r="D130" s="197" t="s">
        <v>80</v>
      </c>
      <c r="E130" s="209" t="s">
        <v>585</v>
      </c>
      <c r="F130" s="209" t="s">
        <v>586</v>
      </c>
      <c r="G130" s="196"/>
      <c r="H130" s="196"/>
      <c r="I130" s="199"/>
      <c r="J130" s="210">
        <f>BK130</f>
        <v>0</v>
      </c>
      <c r="K130" s="196"/>
      <c r="L130" s="201"/>
      <c r="M130" s="202"/>
      <c r="N130" s="203"/>
      <c r="O130" s="203"/>
      <c r="P130" s="204">
        <f>P131</f>
        <v>0</v>
      </c>
      <c r="Q130" s="203"/>
      <c r="R130" s="204">
        <f>R131</f>
        <v>0</v>
      </c>
      <c r="S130" s="203"/>
      <c r="T130" s="205">
        <f>T131</f>
        <v>0</v>
      </c>
      <c r="AR130" s="206" t="s">
        <v>198</v>
      </c>
      <c r="AT130" s="207" t="s">
        <v>80</v>
      </c>
      <c r="AU130" s="207" t="s">
        <v>89</v>
      </c>
      <c r="AY130" s="206" t="s">
        <v>173</v>
      </c>
      <c r="BK130" s="208">
        <f>BK131</f>
        <v>0</v>
      </c>
    </row>
    <row r="131" spans="1:65" s="2" customFormat="1" ht="14.45" customHeight="1">
      <c r="A131" s="35"/>
      <c r="B131" s="36"/>
      <c r="C131" s="211" t="s">
        <v>89</v>
      </c>
      <c r="D131" s="211" t="s">
        <v>175</v>
      </c>
      <c r="E131" s="212" t="s">
        <v>587</v>
      </c>
      <c r="F131" s="213" t="s">
        <v>588</v>
      </c>
      <c r="G131" s="214" t="s">
        <v>589</v>
      </c>
      <c r="H131" s="215">
        <v>1</v>
      </c>
      <c r="I131" s="216"/>
      <c r="J131" s="217">
        <f>ROUND(I131*H131,2)</f>
        <v>0</v>
      </c>
      <c r="K131" s="218"/>
      <c r="L131" s="38"/>
      <c r="M131" s="271" t="s">
        <v>1</v>
      </c>
      <c r="N131" s="272" t="s">
        <v>46</v>
      </c>
      <c r="O131" s="273"/>
      <c r="P131" s="274">
        <f>O131*H131</f>
        <v>0</v>
      </c>
      <c r="Q131" s="274">
        <v>0</v>
      </c>
      <c r="R131" s="274">
        <f>Q131*H131</f>
        <v>0</v>
      </c>
      <c r="S131" s="274">
        <v>0</v>
      </c>
      <c r="T131" s="275">
        <f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223" t="s">
        <v>590</v>
      </c>
      <c r="AT131" s="223" t="s">
        <v>175</v>
      </c>
      <c r="AU131" s="223" t="s">
        <v>91</v>
      </c>
      <c r="AY131" s="17" t="s">
        <v>173</v>
      </c>
      <c r="BE131" s="115">
        <f>IF(N131="základní",J131,0)</f>
        <v>0</v>
      </c>
      <c r="BF131" s="115">
        <f>IF(N131="snížená",J131,0)</f>
        <v>0</v>
      </c>
      <c r="BG131" s="115">
        <f>IF(N131="zákl. přenesená",J131,0)</f>
        <v>0</v>
      </c>
      <c r="BH131" s="115">
        <f>IF(N131="sníž. přenesená",J131,0)</f>
        <v>0</v>
      </c>
      <c r="BI131" s="115">
        <f>IF(N131="nulová",J131,0)</f>
        <v>0</v>
      </c>
      <c r="BJ131" s="17" t="s">
        <v>89</v>
      </c>
      <c r="BK131" s="115">
        <f>ROUND(I131*H131,2)</f>
        <v>0</v>
      </c>
      <c r="BL131" s="17" t="s">
        <v>590</v>
      </c>
      <c r="BM131" s="223" t="s">
        <v>591</v>
      </c>
    </row>
    <row r="132" spans="1:31" s="2" customFormat="1" ht="6.95" customHeight="1">
      <c r="A132" s="35"/>
      <c r="B132" s="55"/>
      <c r="C132" s="56"/>
      <c r="D132" s="56"/>
      <c r="E132" s="56"/>
      <c r="F132" s="56"/>
      <c r="G132" s="56"/>
      <c r="H132" s="56"/>
      <c r="I132" s="56"/>
      <c r="J132" s="56"/>
      <c r="K132" s="56"/>
      <c r="L132" s="38"/>
      <c r="M132" s="35"/>
      <c r="O132" s="35"/>
      <c r="P132" s="35"/>
      <c r="Q132" s="35"/>
      <c r="R132" s="35"/>
      <c r="S132" s="35"/>
      <c r="T132" s="35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</row>
  </sheetData>
  <sheetProtection password="CC35" sheet="1" objects="1" scenarios="1" formatColumns="0" formatRows="0" autoFilter="0"/>
  <autoFilter ref="C127:K131"/>
  <mergeCells count="14">
    <mergeCell ref="D106:F106"/>
    <mergeCell ref="E118:H118"/>
    <mergeCell ref="E120:H120"/>
    <mergeCell ref="L2:V2"/>
    <mergeCell ref="E87:H87"/>
    <mergeCell ref="D102:F102"/>
    <mergeCell ref="D103:F103"/>
    <mergeCell ref="D104:F104"/>
    <mergeCell ref="D105:F105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2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94"/>
      <c r="M2" s="294"/>
      <c r="N2" s="294"/>
      <c r="O2" s="294"/>
      <c r="P2" s="294"/>
      <c r="Q2" s="294"/>
      <c r="R2" s="294"/>
      <c r="S2" s="294"/>
      <c r="T2" s="294"/>
      <c r="U2" s="294"/>
      <c r="V2" s="294"/>
      <c r="AT2" s="17" t="s">
        <v>100</v>
      </c>
    </row>
    <row r="3" spans="2:46" s="1" customFormat="1" ht="6.95" customHeight="1">
      <c r="B3" s="123"/>
      <c r="C3" s="124"/>
      <c r="D3" s="124"/>
      <c r="E3" s="124"/>
      <c r="F3" s="124"/>
      <c r="G3" s="124"/>
      <c r="H3" s="124"/>
      <c r="I3" s="124"/>
      <c r="J3" s="124"/>
      <c r="K3" s="124"/>
      <c r="L3" s="20"/>
      <c r="AT3" s="17" t="s">
        <v>91</v>
      </c>
    </row>
    <row r="4" spans="2:46" s="1" customFormat="1" ht="24.95" customHeight="1">
      <c r="B4" s="20"/>
      <c r="D4" s="125" t="s">
        <v>117</v>
      </c>
      <c r="L4" s="20"/>
      <c r="M4" s="126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27" t="s">
        <v>16</v>
      </c>
      <c r="L6" s="20"/>
    </row>
    <row r="7" spans="2:12" s="1" customFormat="1" ht="16.5" customHeight="1">
      <c r="B7" s="20"/>
      <c r="E7" s="340" t="str">
        <f>'Rekapitulace stavby'!K6</f>
        <v>Dílčí renovace objektů MŠ Vybíralova čp.967 a 968</v>
      </c>
      <c r="F7" s="341"/>
      <c r="G7" s="341"/>
      <c r="H7" s="341"/>
      <c r="L7" s="20"/>
    </row>
    <row r="8" spans="1:31" s="2" customFormat="1" ht="12" customHeight="1">
      <c r="A8" s="35"/>
      <c r="B8" s="38"/>
      <c r="C8" s="35"/>
      <c r="D8" s="127" t="s">
        <v>121</v>
      </c>
      <c r="E8" s="35"/>
      <c r="F8" s="35"/>
      <c r="G8" s="35"/>
      <c r="H8" s="35"/>
      <c r="I8" s="35"/>
      <c r="J8" s="35"/>
      <c r="K8" s="35"/>
      <c r="L8" s="52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38"/>
      <c r="C9" s="35"/>
      <c r="D9" s="35"/>
      <c r="E9" s="342" t="s">
        <v>592</v>
      </c>
      <c r="F9" s="343"/>
      <c r="G9" s="343"/>
      <c r="H9" s="343"/>
      <c r="I9" s="35"/>
      <c r="J9" s="35"/>
      <c r="K9" s="35"/>
      <c r="L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>
      <c r="A10" s="35"/>
      <c r="B10" s="38"/>
      <c r="C10" s="35"/>
      <c r="D10" s="35"/>
      <c r="E10" s="35"/>
      <c r="F10" s="35"/>
      <c r="G10" s="35"/>
      <c r="H10" s="35"/>
      <c r="I10" s="35"/>
      <c r="J10" s="35"/>
      <c r="K10" s="35"/>
      <c r="L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38"/>
      <c r="C11" s="35"/>
      <c r="D11" s="127" t="s">
        <v>18</v>
      </c>
      <c r="E11" s="35"/>
      <c r="F11" s="128" t="s">
        <v>1</v>
      </c>
      <c r="G11" s="35"/>
      <c r="H11" s="35"/>
      <c r="I11" s="127" t="s">
        <v>19</v>
      </c>
      <c r="J11" s="128" t="s">
        <v>1</v>
      </c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38"/>
      <c r="C12" s="35"/>
      <c r="D12" s="127" t="s">
        <v>20</v>
      </c>
      <c r="E12" s="35"/>
      <c r="F12" s="128" t="s">
        <v>21</v>
      </c>
      <c r="G12" s="35"/>
      <c r="H12" s="35"/>
      <c r="I12" s="127" t="s">
        <v>22</v>
      </c>
      <c r="J12" s="129" t="str">
        <f>'Rekapitulace stavby'!AN8</f>
        <v>8. 5. 2021</v>
      </c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9" customHeight="1">
      <c r="A13" s="35"/>
      <c r="B13" s="38"/>
      <c r="C13" s="35"/>
      <c r="D13" s="35"/>
      <c r="E13" s="35"/>
      <c r="F13" s="35"/>
      <c r="G13" s="35"/>
      <c r="H13" s="35"/>
      <c r="I13" s="35"/>
      <c r="J13" s="35"/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38"/>
      <c r="C14" s="35"/>
      <c r="D14" s="127" t="s">
        <v>24</v>
      </c>
      <c r="E14" s="35"/>
      <c r="F14" s="35"/>
      <c r="G14" s="35"/>
      <c r="H14" s="35"/>
      <c r="I14" s="127" t="s">
        <v>25</v>
      </c>
      <c r="J14" s="128" t="s">
        <v>26</v>
      </c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38"/>
      <c r="C15" s="35"/>
      <c r="D15" s="35"/>
      <c r="E15" s="128" t="s">
        <v>27</v>
      </c>
      <c r="F15" s="35"/>
      <c r="G15" s="35"/>
      <c r="H15" s="35"/>
      <c r="I15" s="127" t="s">
        <v>28</v>
      </c>
      <c r="J15" s="128" t="s">
        <v>1</v>
      </c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38"/>
      <c r="C16" s="35"/>
      <c r="D16" s="35"/>
      <c r="E16" s="35"/>
      <c r="F16" s="35"/>
      <c r="G16" s="35"/>
      <c r="H16" s="35"/>
      <c r="I16" s="35"/>
      <c r="J16" s="35"/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38"/>
      <c r="C17" s="35"/>
      <c r="D17" s="127" t="s">
        <v>29</v>
      </c>
      <c r="E17" s="35"/>
      <c r="F17" s="35"/>
      <c r="G17" s="35"/>
      <c r="H17" s="35"/>
      <c r="I17" s="127" t="s">
        <v>25</v>
      </c>
      <c r="J17" s="30" t="str">
        <f>'Rekapitulace stavby'!AN13</f>
        <v>Vyplň údaj</v>
      </c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38"/>
      <c r="C18" s="35"/>
      <c r="D18" s="35"/>
      <c r="E18" s="344" t="str">
        <f>'Rekapitulace stavby'!E14</f>
        <v>Vyplň údaj</v>
      </c>
      <c r="F18" s="345"/>
      <c r="G18" s="345"/>
      <c r="H18" s="345"/>
      <c r="I18" s="127" t="s">
        <v>28</v>
      </c>
      <c r="J18" s="30" t="str">
        <f>'Rekapitulace stavby'!AN14</f>
        <v>Vyplň údaj</v>
      </c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38"/>
      <c r="C19" s="35"/>
      <c r="D19" s="35"/>
      <c r="E19" s="35"/>
      <c r="F19" s="35"/>
      <c r="G19" s="35"/>
      <c r="H19" s="35"/>
      <c r="I19" s="35"/>
      <c r="J19" s="35"/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38"/>
      <c r="C20" s="35"/>
      <c r="D20" s="127" t="s">
        <v>31</v>
      </c>
      <c r="E20" s="35"/>
      <c r="F20" s="35"/>
      <c r="G20" s="35"/>
      <c r="H20" s="35"/>
      <c r="I20" s="127" t="s">
        <v>25</v>
      </c>
      <c r="J20" s="128" t="s">
        <v>32</v>
      </c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38"/>
      <c r="C21" s="35"/>
      <c r="D21" s="35"/>
      <c r="E21" s="128" t="s">
        <v>33</v>
      </c>
      <c r="F21" s="35"/>
      <c r="G21" s="35"/>
      <c r="H21" s="35"/>
      <c r="I21" s="127" t="s">
        <v>28</v>
      </c>
      <c r="J21" s="128" t="s">
        <v>1</v>
      </c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38"/>
      <c r="C22" s="35"/>
      <c r="D22" s="35"/>
      <c r="E22" s="35"/>
      <c r="F22" s="35"/>
      <c r="G22" s="35"/>
      <c r="H22" s="35"/>
      <c r="I22" s="35"/>
      <c r="J22" s="35"/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38"/>
      <c r="C23" s="35"/>
      <c r="D23" s="127" t="s">
        <v>35</v>
      </c>
      <c r="E23" s="35"/>
      <c r="F23" s="35"/>
      <c r="G23" s="35"/>
      <c r="H23" s="35"/>
      <c r="I23" s="127" t="s">
        <v>25</v>
      </c>
      <c r="J23" s="128" t="s">
        <v>36</v>
      </c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38"/>
      <c r="C24" s="35"/>
      <c r="D24" s="35"/>
      <c r="E24" s="128" t="s">
        <v>37</v>
      </c>
      <c r="F24" s="35"/>
      <c r="G24" s="35"/>
      <c r="H24" s="35"/>
      <c r="I24" s="127" t="s">
        <v>28</v>
      </c>
      <c r="J24" s="128" t="s">
        <v>1</v>
      </c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38"/>
      <c r="C25" s="35"/>
      <c r="D25" s="35"/>
      <c r="E25" s="35"/>
      <c r="F25" s="35"/>
      <c r="G25" s="35"/>
      <c r="H25" s="35"/>
      <c r="I25" s="35"/>
      <c r="J25" s="35"/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38"/>
      <c r="C26" s="35"/>
      <c r="D26" s="127" t="s">
        <v>38</v>
      </c>
      <c r="E26" s="35"/>
      <c r="F26" s="35"/>
      <c r="G26" s="35"/>
      <c r="H26" s="35"/>
      <c r="I26" s="35"/>
      <c r="J26" s="35"/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30"/>
      <c r="B27" s="131"/>
      <c r="C27" s="130"/>
      <c r="D27" s="130"/>
      <c r="E27" s="346" t="s">
        <v>1</v>
      </c>
      <c r="F27" s="346"/>
      <c r="G27" s="346"/>
      <c r="H27" s="346"/>
      <c r="I27" s="130"/>
      <c r="J27" s="130"/>
      <c r="K27" s="130"/>
      <c r="L27" s="132"/>
      <c r="S27" s="130"/>
      <c r="T27" s="130"/>
      <c r="U27" s="130"/>
      <c r="V27" s="130"/>
      <c r="W27" s="130"/>
      <c r="X27" s="130"/>
      <c r="Y27" s="130"/>
      <c r="Z27" s="130"/>
      <c r="AA27" s="130"/>
      <c r="AB27" s="130"/>
      <c r="AC27" s="130"/>
      <c r="AD27" s="130"/>
      <c r="AE27" s="130"/>
    </row>
    <row r="28" spans="1:31" s="2" customFormat="1" ht="6.95" customHeight="1">
      <c r="A28" s="35"/>
      <c r="B28" s="38"/>
      <c r="C28" s="35"/>
      <c r="D28" s="35"/>
      <c r="E28" s="35"/>
      <c r="F28" s="35"/>
      <c r="G28" s="35"/>
      <c r="H28" s="35"/>
      <c r="I28" s="35"/>
      <c r="J28" s="35"/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38"/>
      <c r="C29" s="35"/>
      <c r="D29" s="133"/>
      <c r="E29" s="133"/>
      <c r="F29" s="133"/>
      <c r="G29" s="133"/>
      <c r="H29" s="133"/>
      <c r="I29" s="133"/>
      <c r="J29" s="133"/>
      <c r="K29" s="133"/>
      <c r="L29" s="52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14.45" customHeight="1">
      <c r="A30" s="35"/>
      <c r="B30" s="38"/>
      <c r="C30" s="35"/>
      <c r="D30" s="128" t="s">
        <v>123</v>
      </c>
      <c r="E30" s="35"/>
      <c r="F30" s="35"/>
      <c r="G30" s="35"/>
      <c r="H30" s="35"/>
      <c r="I30" s="35"/>
      <c r="J30" s="134">
        <f>J96</f>
        <v>0</v>
      </c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14.45" customHeight="1">
      <c r="A31" s="35"/>
      <c r="B31" s="38"/>
      <c r="C31" s="35"/>
      <c r="D31" s="135" t="s">
        <v>104</v>
      </c>
      <c r="E31" s="35"/>
      <c r="F31" s="35"/>
      <c r="G31" s="35"/>
      <c r="H31" s="35"/>
      <c r="I31" s="35"/>
      <c r="J31" s="134">
        <f>J99</f>
        <v>0</v>
      </c>
      <c r="K31" s="35"/>
      <c r="L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25.35" customHeight="1">
      <c r="A32" s="35"/>
      <c r="B32" s="38"/>
      <c r="C32" s="35"/>
      <c r="D32" s="136" t="s">
        <v>41</v>
      </c>
      <c r="E32" s="35"/>
      <c r="F32" s="35"/>
      <c r="G32" s="35"/>
      <c r="H32" s="35"/>
      <c r="I32" s="35"/>
      <c r="J32" s="137">
        <f>ROUND(J30+J31,2)</f>
        <v>0</v>
      </c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6.95" customHeight="1">
      <c r="A33" s="35"/>
      <c r="B33" s="38"/>
      <c r="C33" s="35"/>
      <c r="D33" s="133"/>
      <c r="E33" s="133"/>
      <c r="F33" s="133"/>
      <c r="G33" s="133"/>
      <c r="H33" s="133"/>
      <c r="I33" s="133"/>
      <c r="J33" s="133"/>
      <c r="K33" s="133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38"/>
      <c r="C34" s="35"/>
      <c r="D34" s="35"/>
      <c r="E34" s="35"/>
      <c r="F34" s="138" t="s">
        <v>43</v>
      </c>
      <c r="G34" s="35"/>
      <c r="H34" s="35"/>
      <c r="I34" s="138" t="s">
        <v>42</v>
      </c>
      <c r="J34" s="138" t="s">
        <v>44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>
      <c r="A35" s="35"/>
      <c r="B35" s="38"/>
      <c r="C35" s="35"/>
      <c r="D35" s="139" t="s">
        <v>45</v>
      </c>
      <c r="E35" s="127" t="s">
        <v>46</v>
      </c>
      <c r="F35" s="140">
        <f>ROUND((SUM(BE99:BE106)+SUM(BE126:BE128)),2)</f>
        <v>0</v>
      </c>
      <c r="G35" s="35"/>
      <c r="H35" s="35"/>
      <c r="I35" s="141">
        <v>0.21</v>
      </c>
      <c r="J35" s="140">
        <f>ROUND(((SUM(BE99:BE106)+SUM(BE126:BE128))*I35),2)</f>
        <v>0</v>
      </c>
      <c r="K35" s="3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>
      <c r="A36" s="35"/>
      <c r="B36" s="38"/>
      <c r="C36" s="35"/>
      <c r="D36" s="35"/>
      <c r="E36" s="127" t="s">
        <v>47</v>
      </c>
      <c r="F36" s="140">
        <f>ROUND((SUM(BF99:BF106)+SUM(BF126:BF128)),2)</f>
        <v>0</v>
      </c>
      <c r="G36" s="35"/>
      <c r="H36" s="35"/>
      <c r="I36" s="141">
        <v>0.15</v>
      </c>
      <c r="J36" s="140">
        <f>ROUND(((SUM(BF99:BF106)+SUM(BF126:BF128))*I36),2)</f>
        <v>0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38"/>
      <c r="C37" s="35"/>
      <c r="D37" s="35"/>
      <c r="E37" s="127" t="s">
        <v>48</v>
      </c>
      <c r="F37" s="140">
        <f>ROUND((SUM(BG99:BG106)+SUM(BG126:BG128)),2)</f>
        <v>0</v>
      </c>
      <c r="G37" s="35"/>
      <c r="H37" s="35"/>
      <c r="I37" s="141">
        <v>0.21</v>
      </c>
      <c r="J37" s="140">
        <f>0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14.45" customHeight="1" hidden="1">
      <c r="A38" s="35"/>
      <c r="B38" s="38"/>
      <c r="C38" s="35"/>
      <c r="D38" s="35"/>
      <c r="E38" s="127" t="s">
        <v>49</v>
      </c>
      <c r="F38" s="140">
        <f>ROUND((SUM(BH99:BH106)+SUM(BH126:BH128)),2)</f>
        <v>0</v>
      </c>
      <c r="G38" s="35"/>
      <c r="H38" s="35"/>
      <c r="I38" s="141">
        <v>0.15</v>
      </c>
      <c r="J38" s="140">
        <f>0</f>
        <v>0</v>
      </c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14.45" customHeight="1" hidden="1">
      <c r="A39" s="35"/>
      <c r="B39" s="38"/>
      <c r="C39" s="35"/>
      <c r="D39" s="35"/>
      <c r="E39" s="127" t="s">
        <v>50</v>
      </c>
      <c r="F39" s="140">
        <f>ROUND((SUM(BI99:BI106)+SUM(BI126:BI128)),2)</f>
        <v>0</v>
      </c>
      <c r="G39" s="35"/>
      <c r="H39" s="35"/>
      <c r="I39" s="141">
        <v>0</v>
      </c>
      <c r="J39" s="140">
        <f>0</f>
        <v>0</v>
      </c>
      <c r="K39" s="35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6.95" customHeight="1">
      <c r="A40" s="35"/>
      <c r="B40" s="38"/>
      <c r="C40" s="35"/>
      <c r="D40" s="35"/>
      <c r="E40" s="35"/>
      <c r="F40" s="35"/>
      <c r="G40" s="35"/>
      <c r="H40" s="35"/>
      <c r="I40" s="35"/>
      <c r="J40" s="35"/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2" customFormat="1" ht="25.35" customHeight="1">
      <c r="A41" s="35"/>
      <c r="B41" s="38"/>
      <c r="C41" s="142"/>
      <c r="D41" s="143" t="s">
        <v>51</v>
      </c>
      <c r="E41" s="144"/>
      <c r="F41" s="144"/>
      <c r="G41" s="145" t="s">
        <v>52</v>
      </c>
      <c r="H41" s="146" t="s">
        <v>53</v>
      </c>
      <c r="I41" s="144"/>
      <c r="J41" s="147">
        <f>SUM(J32:J39)</f>
        <v>0</v>
      </c>
      <c r="K41" s="148"/>
      <c r="L41" s="52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spans="1:31" s="2" customFormat="1" ht="14.45" customHeight="1">
      <c r="A42" s="35"/>
      <c r="B42" s="38"/>
      <c r="C42" s="35"/>
      <c r="D42" s="35"/>
      <c r="E42" s="35"/>
      <c r="F42" s="35"/>
      <c r="G42" s="35"/>
      <c r="H42" s="35"/>
      <c r="I42" s="35"/>
      <c r="J42" s="35"/>
      <c r="K42" s="35"/>
      <c r="L42" s="52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3" spans="2:12" s="1" customFormat="1" ht="14.45" customHeight="1">
      <c r="B43" s="20"/>
      <c r="L43" s="20"/>
    </row>
    <row r="44" spans="2:12" s="1" customFormat="1" ht="14.45" customHeight="1">
      <c r="B44" s="20"/>
      <c r="L44" s="20"/>
    </row>
    <row r="45" spans="2:12" s="1" customFormat="1" ht="14.45" customHeight="1">
      <c r="B45" s="20"/>
      <c r="L45" s="20"/>
    </row>
    <row r="46" spans="2:12" s="1" customFormat="1" ht="14.45" customHeight="1">
      <c r="B46" s="20"/>
      <c r="L46" s="20"/>
    </row>
    <row r="47" spans="2:12" s="1" customFormat="1" ht="14.45" customHeight="1">
      <c r="B47" s="20"/>
      <c r="L47" s="20"/>
    </row>
    <row r="48" spans="2:12" s="1" customFormat="1" ht="14.45" customHeight="1">
      <c r="B48" s="20"/>
      <c r="L48" s="20"/>
    </row>
    <row r="49" spans="2:12" s="1" customFormat="1" ht="14.45" customHeight="1">
      <c r="B49" s="20"/>
      <c r="L49" s="20"/>
    </row>
    <row r="50" spans="2:12" s="2" customFormat="1" ht="14.45" customHeight="1">
      <c r="B50" s="52"/>
      <c r="D50" s="149" t="s">
        <v>54</v>
      </c>
      <c r="E50" s="150"/>
      <c r="F50" s="150"/>
      <c r="G50" s="149" t="s">
        <v>55</v>
      </c>
      <c r="H50" s="150"/>
      <c r="I50" s="150"/>
      <c r="J50" s="150"/>
      <c r="K50" s="150"/>
      <c r="L50" s="52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.75">
      <c r="A61" s="35"/>
      <c r="B61" s="38"/>
      <c r="C61" s="35"/>
      <c r="D61" s="151" t="s">
        <v>56</v>
      </c>
      <c r="E61" s="152"/>
      <c r="F61" s="153" t="s">
        <v>57</v>
      </c>
      <c r="G61" s="151" t="s">
        <v>56</v>
      </c>
      <c r="H61" s="152"/>
      <c r="I61" s="152"/>
      <c r="J61" s="154" t="s">
        <v>57</v>
      </c>
      <c r="K61" s="152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.75">
      <c r="A65" s="35"/>
      <c r="B65" s="38"/>
      <c r="C65" s="35"/>
      <c r="D65" s="149" t="s">
        <v>58</v>
      </c>
      <c r="E65" s="155"/>
      <c r="F65" s="155"/>
      <c r="G65" s="149" t="s">
        <v>59</v>
      </c>
      <c r="H65" s="155"/>
      <c r="I65" s="155"/>
      <c r="J65" s="155"/>
      <c r="K65" s="155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.75">
      <c r="A76" s="35"/>
      <c r="B76" s="38"/>
      <c r="C76" s="35"/>
      <c r="D76" s="151" t="s">
        <v>56</v>
      </c>
      <c r="E76" s="152"/>
      <c r="F76" s="153" t="s">
        <v>57</v>
      </c>
      <c r="G76" s="151" t="s">
        <v>56</v>
      </c>
      <c r="H76" s="152"/>
      <c r="I76" s="152"/>
      <c r="J76" s="154" t="s">
        <v>57</v>
      </c>
      <c r="K76" s="152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5" customHeight="1">
      <c r="A77" s="35"/>
      <c r="B77" s="156"/>
      <c r="C77" s="157"/>
      <c r="D77" s="157"/>
      <c r="E77" s="157"/>
      <c r="F77" s="157"/>
      <c r="G77" s="157"/>
      <c r="H77" s="157"/>
      <c r="I77" s="157"/>
      <c r="J77" s="157"/>
      <c r="K77" s="157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>
      <c r="A81" s="35"/>
      <c r="B81" s="158"/>
      <c r="C81" s="159"/>
      <c r="D81" s="159"/>
      <c r="E81" s="159"/>
      <c r="F81" s="159"/>
      <c r="G81" s="159"/>
      <c r="H81" s="159"/>
      <c r="I81" s="159"/>
      <c r="J81" s="159"/>
      <c r="K81" s="159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>
      <c r="A82" s="35"/>
      <c r="B82" s="36"/>
      <c r="C82" s="23" t="s">
        <v>124</v>
      </c>
      <c r="D82" s="37"/>
      <c r="E82" s="37"/>
      <c r="F82" s="37"/>
      <c r="G82" s="37"/>
      <c r="H82" s="37"/>
      <c r="I82" s="37"/>
      <c r="J82" s="37"/>
      <c r="K82" s="37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29" t="s">
        <v>16</v>
      </c>
      <c r="D84" s="37"/>
      <c r="E84" s="37"/>
      <c r="F84" s="37"/>
      <c r="G84" s="37"/>
      <c r="H84" s="37"/>
      <c r="I84" s="37"/>
      <c r="J84" s="37"/>
      <c r="K84" s="37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>
      <c r="A85" s="35"/>
      <c r="B85" s="36"/>
      <c r="C85" s="37"/>
      <c r="D85" s="37"/>
      <c r="E85" s="337" t="str">
        <f>E7</f>
        <v>Dílčí renovace objektů MŠ Vybíralova čp.967 a 968</v>
      </c>
      <c r="F85" s="338"/>
      <c r="G85" s="338"/>
      <c r="H85" s="338"/>
      <c r="I85" s="37"/>
      <c r="J85" s="37"/>
      <c r="K85" s="37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2" customHeight="1">
      <c r="A86" s="35"/>
      <c r="B86" s="36"/>
      <c r="C86" s="29" t="s">
        <v>121</v>
      </c>
      <c r="D86" s="37"/>
      <c r="E86" s="37"/>
      <c r="F86" s="37"/>
      <c r="G86" s="37"/>
      <c r="H86" s="37"/>
      <c r="I86" s="37"/>
      <c r="J86" s="37"/>
      <c r="K86" s="37"/>
      <c r="L86" s="52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6.5" customHeight="1">
      <c r="A87" s="35"/>
      <c r="B87" s="36"/>
      <c r="C87" s="37"/>
      <c r="D87" s="37"/>
      <c r="E87" s="326" t="str">
        <f>E9</f>
        <v>2/2019/N - Vzduchotechnika -neuznatelné položky</v>
      </c>
      <c r="F87" s="339"/>
      <c r="G87" s="339"/>
      <c r="H87" s="339"/>
      <c r="I87" s="37"/>
      <c r="J87" s="37"/>
      <c r="K87" s="37"/>
      <c r="L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2" customHeight="1">
      <c r="A89" s="35"/>
      <c r="B89" s="36"/>
      <c r="C89" s="29" t="s">
        <v>20</v>
      </c>
      <c r="D89" s="37"/>
      <c r="E89" s="37"/>
      <c r="F89" s="27" t="str">
        <f>F12</f>
        <v>Vybíralova 967,968/4,Praha 14</v>
      </c>
      <c r="G89" s="37"/>
      <c r="H89" s="37"/>
      <c r="I89" s="29" t="s">
        <v>22</v>
      </c>
      <c r="J89" s="67" t="str">
        <f>IF(J12="","",J12)</f>
        <v>8. 5. 2021</v>
      </c>
      <c r="K89" s="37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5.2" customHeight="1">
      <c r="A91" s="35"/>
      <c r="B91" s="36"/>
      <c r="C91" s="29" t="s">
        <v>24</v>
      </c>
      <c r="D91" s="37"/>
      <c r="E91" s="37"/>
      <c r="F91" s="27" t="str">
        <f>E15</f>
        <v>Městská část Praha 14</v>
      </c>
      <c r="G91" s="37"/>
      <c r="H91" s="37"/>
      <c r="I91" s="29" t="s">
        <v>31</v>
      </c>
      <c r="J91" s="32" t="str">
        <f>E21</f>
        <v>a3atelier s.r.o.</v>
      </c>
      <c r="K91" s="37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15.2" customHeight="1">
      <c r="A92" s="35"/>
      <c r="B92" s="36"/>
      <c r="C92" s="29" t="s">
        <v>29</v>
      </c>
      <c r="D92" s="37"/>
      <c r="E92" s="37"/>
      <c r="F92" s="27" t="str">
        <f>IF(E18="","",E18)</f>
        <v>Vyplň údaj</v>
      </c>
      <c r="G92" s="37"/>
      <c r="H92" s="37"/>
      <c r="I92" s="29" t="s">
        <v>35</v>
      </c>
      <c r="J92" s="32" t="str">
        <f>E24</f>
        <v>Ing.Myšík Petr</v>
      </c>
      <c r="K92" s="37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0.35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29.25" customHeight="1">
      <c r="A94" s="35"/>
      <c r="B94" s="36"/>
      <c r="C94" s="160" t="s">
        <v>125</v>
      </c>
      <c r="D94" s="120"/>
      <c r="E94" s="120"/>
      <c r="F94" s="120"/>
      <c r="G94" s="120"/>
      <c r="H94" s="120"/>
      <c r="I94" s="120"/>
      <c r="J94" s="161" t="s">
        <v>126</v>
      </c>
      <c r="K94" s="120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5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9" customHeight="1">
      <c r="A96" s="35"/>
      <c r="B96" s="36"/>
      <c r="C96" s="162" t="s">
        <v>127</v>
      </c>
      <c r="D96" s="37"/>
      <c r="E96" s="37"/>
      <c r="F96" s="37"/>
      <c r="G96" s="37"/>
      <c r="H96" s="37"/>
      <c r="I96" s="37"/>
      <c r="J96" s="85">
        <f>J126</f>
        <v>0</v>
      </c>
      <c r="K96" s="37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7" t="s">
        <v>128</v>
      </c>
    </row>
    <row r="97" spans="1:31" s="2" customFormat="1" ht="21.75" customHeight="1">
      <c r="A97" s="35"/>
      <c r="B97" s="36"/>
      <c r="C97" s="37"/>
      <c r="D97" s="37"/>
      <c r="E97" s="37"/>
      <c r="F97" s="37"/>
      <c r="G97" s="37"/>
      <c r="H97" s="37"/>
      <c r="I97" s="37"/>
      <c r="J97" s="37"/>
      <c r="K97" s="37"/>
      <c r="L97" s="52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</row>
    <row r="98" spans="1:31" s="2" customFormat="1" ht="6.95" customHeight="1">
      <c r="A98" s="35"/>
      <c r="B98" s="36"/>
      <c r="C98" s="37"/>
      <c r="D98" s="37"/>
      <c r="E98" s="37"/>
      <c r="F98" s="37"/>
      <c r="G98" s="37"/>
      <c r="H98" s="37"/>
      <c r="I98" s="37"/>
      <c r="J98" s="37"/>
      <c r="K98" s="37"/>
      <c r="L98" s="52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</row>
    <row r="99" spans="1:31" s="2" customFormat="1" ht="29.25" customHeight="1">
      <c r="A99" s="35"/>
      <c r="B99" s="36"/>
      <c r="C99" s="162" t="s">
        <v>149</v>
      </c>
      <c r="D99" s="37"/>
      <c r="E99" s="37"/>
      <c r="F99" s="37"/>
      <c r="G99" s="37"/>
      <c r="H99" s="37"/>
      <c r="I99" s="37"/>
      <c r="J99" s="175">
        <f>ROUND(J100+J101+J102+J103+J104+J105,2)</f>
        <v>0</v>
      </c>
      <c r="K99" s="37"/>
      <c r="L99" s="52"/>
      <c r="N99" s="176" t="s">
        <v>45</v>
      </c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</row>
    <row r="100" spans="1:65" s="2" customFormat="1" ht="18" customHeight="1">
      <c r="A100" s="35"/>
      <c r="B100" s="36"/>
      <c r="C100" s="37"/>
      <c r="D100" s="312" t="s">
        <v>150</v>
      </c>
      <c r="E100" s="313"/>
      <c r="F100" s="313"/>
      <c r="G100" s="37"/>
      <c r="H100" s="37"/>
      <c r="I100" s="37"/>
      <c r="J100" s="111">
        <v>0</v>
      </c>
      <c r="K100" s="37"/>
      <c r="L100" s="177"/>
      <c r="M100" s="178"/>
      <c r="N100" s="179" t="s">
        <v>46</v>
      </c>
      <c r="O100" s="178"/>
      <c r="P100" s="178"/>
      <c r="Q100" s="178"/>
      <c r="R100" s="178"/>
      <c r="S100" s="180"/>
      <c r="T100" s="180"/>
      <c r="U100" s="180"/>
      <c r="V100" s="180"/>
      <c r="W100" s="180"/>
      <c r="X100" s="180"/>
      <c r="Y100" s="180"/>
      <c r="Z100" s="180"/>
      <c r="AA100" s="180"/>
      <c r="AB100" s="180"/>
      <c r="AC100" s="180"/>
      <c r="AD100" s="180"/>
      <c r="AE100" s="180"/>
      <c r="AF100" s="178"/>
      <c r="AG100" s="178"/>
      <c r="AH100" s="178"/>
      <c r="AI100" s="178"/>
      <c r="AJ100" s="178"/>
      <c r="AK100" s="178"/>
      <c r="AL100" s="178"/>
      <c r="AM100" s="178"/>
      <c r="AN100" s="178"/>
      <c r="AO100" s="178"/>
      <c r="AP100" s="178"/>
      <c r="AQ100" s="178"/>
      <c r="AR100" s="178"/>
      <c r="AS100" s="178"/>
      <c r="AT100" s="178"/>
      <c r="AU100" s="178"/>
      <c r="AV100" s="178"/>
      <c r="AW100" s="178"/>
      <c r="AX100" s="178"/>
      <c r="AY100" s="181" t="s">
        <v>151</v>
      </c>
      <c r="AZ100" s="178"/>
      <c r="BA100" s="178"/>
      <c r="BB100" s="178"/>
      <c r="BC100" s="178"/>
      <c r="BD100" s="178"/>
      <c r="BE100" s="182">
        <f aca="true" t="shared" si="0" ref="BE100:BE105">IF(N100="základní",J100,0)</f>
        <v>0</v>
      </c>
      <c r="BF100" s="182">
        <f aca="true" t="shared" si="1" ref="BF100:BF105">IF(N100="snížená",J100,0)</f>
        <v>0</v>
      </c>
      <c r="BG100" s="182">
        <f aca="true" t="shared" si="2" ref="BG100:BG105">IF(N100="zákl. přenesená",J100,0)</f>
        <v>0</v>
      </c>
      <c r="BH100" s="182">
        <f aca="true" t="shared" si="3" ref="BH100:BH105">IF(N100="sníž. přenesená",J100,0)</f>
        <v>0</v>
      </c>
      <c r="BI100" s="182">
        <f aca="true" t="shared" si="4" ref="BI100:BI105">IF(N100="nulová",J100,0)</f>
        <v>0</v>
      </c>
      <c r="BJ100" s="181" t="s">
        <v>89</v>
      </c>
      <c r="BK100" s="178"/>
      <c r="BL100" s="178"/>
      <c r="BM100" s="178"/>
    </row>
    <row r="101" spans="1:65" s="2" customFormat="1" ht="18" customHeight="1">
      <c r="A101" s="35"/>
      <c r="B101" s="36"/>
      <c r="C101" s="37"/>
      <c r="D101" s="312" t="s">
        <v>152</v>
      </c>
      <c r="E101" s="313"/>
      <c r="F101" s="313"/>
      <c r="G101" s="37"/>
      <c r="H101" s="37"/>
      <c r="I101" s="37"/>
      <c r="J101" s="111">
        <v>0</v>
      </c>
      <c r="K101" s="37"/>
      <c r="L101" s="177"/>
      <c r="M101" s="178"/>
      <c r="N101" s="179" t="s">
        <v>46</v>
      </c>
      <c r="O101" s="178"/>
      <c r="P101" s="178"/>
      <c r="Q101" s="178"/>
      <c r="R101" s="178"/>
      <c r="S101" s="180"/>
      <c r="T101" s="180"/>
      <c r="U101" s="180"/>
      <c r="V101" s="180"/>
      <c r="W101" s="180"/>
      <c r="X101" s="180"/>
      <c r="Y101" s="180"/>
      <c r="Z101" s="180"/>
      <c r="AA101" s="180"/>
      <c r="AB101" s="180"/>
      <c r="AC101" s="180"/>
      <c r="AD101" s="180"/>
      <c r="AE101" s="180"/>
      <c r="AF101" s="178"/>
      <c r="AG101" s="178"/>
      <c r="AH101" s="178"/>
      <c r="AI101" s="178"/>
      <c r="AJ101" s="178"/>
      <c r="AK101" s="178"/>
      <c r="AL101" s="178"/>
      <c r="AM101" s="178"/>
      <c r="AN101" s="178"/>
      <c r="AO101" s="178"/>
      <c r="AP101" s="178"/>
      <c r="AQ101" s="178"/>
      <c r="AR101" s="178"/>
      <c r="AS101" s="178"/>
      <c r="AT101" s="178"/>
      <c r="AU101" s="178"/>
      <c r="AV101" s="178"/>
      <c r="AW101" s="178"/>
      <c r="AX101" s="178"/>
      <c r="AY101" s="181" t="s">
        <v>151</v>
      </c>
      <c r="AZ101" s="178"/>
      <c r="BA101" s="178"/>
      <c r="BB101" s="178"/>
      <c r="BC101" s="178"/>
      <c r="BD101" s="178"/>
      <c r="BE101" s="182">
        <f t="shared" si="0"/>
        <v>0</v>
      </c>
      <c r="BF101" s="182">
        <f t="shared" si="1"/>
        <v>0</v>
      </c>
      <c r="BG101" s="182">
        <f t="shared" si="2"/>
        <v>0</v>
      </c>
      <c r="BH101" s="182">
        <f t="shared" si="3"/>
        <v>0</v>
      </c>
      <c r="BI101" s="182">
        <f t="shared" si="4"/>
        <v>0</v>
      </c>
      <c r="BJ101" s="181" t="s">
        <v>89</v>
      </c>
      <c r="BK101" s="178"/>
      <c r="BL101" s="178"/>
      <c r="BM101" s="178"/>
    </row>
    <row r="102" spans="1:65" s="2" customFormat="1" ht="18" customHeight="1">
      <c r="A102" s="35"/>
      <c r="B102" s="36"/>
      <c r="C102" s="37"/>
      <c r="D102" s="312" t="s">
        <v>153</v>
      </c>
      <c r="E102" s="313"/>
      <c r="F102" s="313"/>
      <c r="G102" s="37"/>
      <c r="H102" s="37"/>
      <c r="I102" s="37"/>
      <c r="J102" s="111">
        <v>0</v>
      </c>
      <c r="K102" s="37"/>
      <c r="L102" s="177"/>
      <c r="M102" s="178"/>
      <c r="N102" s="179" t="s">
        <v>46</v>
      </c>
      <c r="O102" s="178"/>
      <c r="P102" s="178"/>
      <c r="Q102" s="178"/>
      <c r="R102" s="178"/>
      <c r="S102" s="180"/>
      <c r="T102" s="180"/>
      <c r="U102" s="180"/>
      <c r="V102" s="180"/>
      <c r="W102" s="180"/>
      <c r="X102" s="180"/>
      <c r="Y102" s="180"/>
      <c r="Z102" s="180"/>
      <c r="AA102" s="180"/>
      <c r="AB102" s="180"/>
      <c r="AC102" s="180"/>
      <c r="AD102" s="180"/>
      <c r="AE102" s="180"/>
      <c r="AF102" s="178"/>
      <c r="AG102" s="178"/>
      <c r="AH102" s="178"/>
      <c r="AI102" s="178"/>
      <c r="AJ102" s="178"/>
      <c r="AK102" s="178"/>
      <c r="AL102" s="178"/>
      <c r="AM102" s="178"/>
      <c r="AN102" s="178"/>
      <c r="AO102" s="178"/>
      <c r="AP102" s="178"/>
      <c r="AQ102" s="178"/>
      <c r="AR102" s="178"/>
      <c r="AS102" s="178"/>
      <c r="AT102" s="178"/>
      <c r="AU102" s="178"/>
      <c r="AV102" s="178"/>
      <c r="AW102" s="178"/>
      <c r="AX102" s="178"/>
      <c r="AY102" s="181" t="s">
        <v>151</v>
      </c>
      <c r="AZ102" s="178"/>
      <c r="BA102" s="178"/>
      <c r="BB102" s="178"/>
      <c r="BC102" s="178"/>
      <c r="BD102" s="178"/>
      <c r="BE102" s="182">
        <f t="shared" si="0"/>
        <v>0</v>
      </c>
      <c r="BF102" s="182">
        <f t="shared" si="1"/>
        <v>0</v>
      </c>
      <c r="BG102" s="182">
        <f t="shared" si="2"/>
        <v>0</v>
      </c>
      <c r="BH102" s="182">
        <f t="shared" si="3"/>
        <v>0</v>
      </c>
      <c r="BI102" s="182">
        <f t="shared" si="4"/>
        <v>0</v>
      </c>
      <c r="BJ102" s="181" t="s">
        <v>89</v>
      </c>
      <c r="BK102" s="178"/>
      <c r="BL102" s="178"/>
      <c r="BM102" s="178"/>
    </row>
    <row r="103" spans="1:65" s="2" customFormat="1" ht="18" customHeight="1">
      <c r="A103" s="35"/>
      <c r="B103" s="36"/>
      <c r="C103" s="37"/>
      <c r="D103" s="312" t="s">
        <v>154</v>
      </c>
      <c r="E103" s="313"/>
      <c r="F103" s="313"/>
      <c r="G103" s="37"/>
      <c r="H103" s="37"/>
      <c r="I103" s="37"/>
      <c r="J103" s="111">
        <v>0</v>
      </c>
      <c r="K103" s="37"/>
      <c r="L103" s="177"/>
      <c r="M103" s="178"/>
      <c r="N103" s="179" t="s">
        <v>46</v>
      </c>
      <c r="O103" s="178"/>
      <c r="P103" s="178"/>
      <c r="Q103" s="178"/>
      <c r="R103" s="178"/>
      <c r="S103" s="180"/>
      <c r="T103" s="180"/>
      <c r="U103" s="180"/>
      <c r="V103" s="180"/>
      <c r="W103" s="180"/>
      <c r="X103" s="180"/>
      <c r="Y103" s="180"/>
      <c r="Z103" s="180"/>
      <c r="AA103" s="180"/>
      <c r="AB103" s="180"/>
      <c r="AC103" s="180"/>
      <c r="AD103" s="180"/>
      <c r="AE103" s="180"/>
      <c r="AF103" s="178"/>
      <c r="AG103" s="178"/>
      <c r="AH103" s="178"/>
      <c r="AI103" s="178"/>
      <c r="AJ103" s="178"/>
      <c r="AK103" s="178"/>
      <c r="AL103" s="178"/>
      <c r="AM103" s="178"/>
      <c r="AN103" s="178"/>
      <c r="AO103" s="178"/>
      <c r="AP103" s="178"/>
      <c r="AQ103" s="178"/>
      <c r="AR103" s="178"/>
      <c r="AS103" s="178"/>
      <c r="AT103" s="178"/>
      <c r="AU103" s="178"/>
      <c r="AV103" s="178"/>
      <c r="AW103" s="178"/>
      <c r="AX103" s="178"/>
      <c r="AY103" s="181" t="s">
        <v>151</v>
      </c>
      <c r="AZ103" s="178"/>
      <c r="BA103" s="178"/>
      <c r="BB103" s="178"/>
      <c r="BC103" s="178"/>
      <c r="BD103" s="178"/>
      <c r="BE103" s="182">
        <f t="shared" si="0"/>
        <v>0</v>
      </c>
      <c r="BF103" s="182">
        <f t="shared" si="1"/>
        <v>0</v>
      </c>
      <c r="BG103" s="182">
        <f t="shared" si="2"/>
        <v>0</v>
      </c>
      <c r="BH103" s="182">
        <f t="shared" si="3"/>
        <v>0</v>
      </c>
      <c r="BI103" s="182">
        <f t="shared" si="4"/>
        <v>0</v>
      </c>
      <c r="BJ103" s="181" t="s">
        <v>89</v>
      </c>
      <c r="BK103" s="178"/>
      <c r="BL103" s="178"/>
      <c r="BM103" s="178"/>
    </row>
    <row r="104" spans="1:65" s="2" customFormat="1" ht="18" customHeight="1">
      <c r="A104" s="35"/>
      <c r="B104" s="36"/>
      <c r="C104" s="37"/>
      <c r="D104" s="312" t="s">
        <v>155</v>
      </c>
      <c r="E104" s="313"/>
      <c r="F104" s="313"/>
      <c r="G104" s="37"/>
      <c r="H104" s="37"/>
      <c r="I104" s="37"/>
      <c r="J104" s="111">
        <v>0</v>
      </c>
      <c r="K104" s="37"/>
      <c r="L104" s="177"/>
      <c r="M104" s="178"/>
      <c r="N104" s="179" t="s">
        <v>46</v>
      </c>
      <c r="O104" s="178"/>
      <c r="P104" s="178"/>
      <c r="Q104" s="178"/>
      <c r="R104" s="178"/>
      <c r="S104" s="180"/>
      <c r="T104" s="180"/>
      <c r="U104" s="180"/>
      <c r="V104" s="180"/>
      <c r="W104" s="180"/>
      <c r="X104" s="180"/>
      <c r="Y104" s="180"/>
      <c r="Z104" s="180"/>
      <c r="AA104" s="180"/>
      <c r="AB104" s="180"/>
      <c r="AC104" s="180"/>
      <c r="AD104" s="180"/>
      <c r="AE104" s="180"/>
      <c r="AF104" s="178"/>
      <c r="AG104" s="178"/>
      <c r="AH104" s="178"/>
      <c r="AI104" s="178"/>
      <c r="AJ104" s="178"/>
      <c r="AK104" s="178"/>
      <c r="AL104" s="178"/>
      <c r="AM104" s="178"/>
      <c r="AN104" s="178"/>
      <c r="AO104" s="178"/>
      <c r="AP104" s="178"/>
      <c r="AQ104" s="178"/>
      <c r="AR104" s="178"/>
      <c r="AS104" s="178"/>
      <c r="AT104" s="178"/>
      <c r="AU104" s="178"/>
      <c r="AV104" s="178"/>
      <c r="AW104" s="178"/>
      <c r="AX104" s="178"/>
      <c r="AY104" s="181" t="s">
        <v>151</v>
      </c>
      <c r="AZ104" s="178"/>
      <c r="BA104" s="178"/>
      <c r="BB104" s="178"/>
      <c r="BC104" s="178"/>
      <c r="BD104" s="178"/>
      <c r="BE104" s="182">
        <f t="shared" si="0"/>
        <v>0</v>
      </c>
      <c r="BF104" s="182">
        <f t="shared" si="1"/>
        <v>0</v>
      </c>
      <c r="BG104" s="182">
        <f t="shared" si="2"/>
        <v>0</v>
      </c>
      <c r="BH104" s="182">
        <f t="shared" si="3"/>
        <v>0</v>
      </c>
      <c r="BI104" s="182">
        <f t="shared" si="4"/>
        <v>0</v>
      </c>
      <c r="BJ104" s="181" t="s">
        <v>89</v>
      </c>
      <c r="BK104" s="178"/>
      <c r="BL104" s="178"/>
      <c r="BM104" s="178"/>
    </row>
    <row r="105" spans="1:65" s="2" customFormat="1" ht="18" customHeight="1">
      <c r="A105" s="35"/>
      <c r="B105" s="36"/>
      <c r="C105" s="37"/>
      <c r="D105" s="110" t="s">
        <v>156</v>
      </c>
      <c r="E105" s="37"/>
      <c r="F105" s="37"/>
      <c r="G105" s="37"/>
      <c r="H105" s="37"/>
      <c r="I105" s="37"/>
      <c r="J105" s="111">
        <f>ROUND(J30*T105,2)</f>
        <v>0</v>
      </c>
      <c r="K105" s="37"/>
      <c r="L105" s="177"/>
      <c r="M105" s="178"/>
      <c r="N105" s="179" t="s">
        <v>46</v>
      </c>
      <c r="O105" s="178"/>
      <c r="P105" s="178"/>
      <c r="Q105" s="178"/>
      <c r="R105" s="178"/>
      <c r="S105" s="180"/>
      <c r="T105" s="180"/>
      <c r="U105" s="180"/>
      <c r="V105" s="180"/>
      <c r="W105" s="180"/>
      <c r="X105" s="180"/>
      <c r="Y105" s="180"/>
      <c r="Z105" s="180"/>
      <c r="AA105" s="180"/>
      <c r="AB105" s="180"/>
      <c r="AC105" s="180"/>
      <c r="AD105" s="180"/>
      <c r="AE105" s="180"/>
      <c r="AF105" s="178"/>
      <c r="AG105" s="178"/>
      <c r="AH105" s="178"/>
      <c r="AI105" s="178"/>
      <c r="AJ105" s="178"/>
      <c r="AK105" s="178"/>
      <c r="AL105" s="178"/>
      <c r="AM105" s="178"/>
      <c r="AN105" s="178"/>
      <c r="AO105" s="178"/>
      <c r="AP105" s="178"/>
      <c r="AQ105" s="178"/>
      <c r="AR105" s="178"/>
      <c r="AS105" s="178"/>
      <c r="AT105" s="178"/>
      <c r="AU105" s="178"/>
      <c r="AV105" s="178"/>
      <c r="AW105" s="178"/>
      <c r="AX105" s="178"/>
      <c r="AY105" s="181" t="s">
        <v>157</v>
      </c>
      <c r="AZ105" s="178"/>
      <c r="BA105" s="178"/>
      <c r="BB105" s="178"/>
      <c r="BC105" s="178"/>
      <c r="BD105" s="178"/>
      <c r="BE105" s="182">
        <f t="shared" si="0"/>
        <v>0</v>
      </c>
      <c r="BF105" s="182">
        <f t="shared" si="1"/>
        <v>0</v>
      </c>
      <c r="BG105" s="182">
        <f t="shared" si="2"/>
        <v>0</v>
      </c>
      <c r="BH105" s="182">
        <f t="shared" si="3"/>
        <v>0</v>
      </c>
      <c r="BI105" s="182">
        <f t="shared" si="4"/>
        <v>0</v>
      </c>
      <c r="BJ105" s="181" t="s">
        <v>89</v>
      </c>
      <c r="BK105" s="178"/>
      <c r="BL105" s="178"/>
      <c r="BM105" s="178"/>
    </row>
    <row r="106" spans="1:31" s="2" customFormat="1" ht="12">
      <c r="A106" s="35"/>
      <c r="B106" s="36"/>
      <c r="C106" s="37"/>
      <c r="D106" s="37"/>
      <c r="E106" s="37"/>
      <c r="F106" s="37"/>
      <c r="G106" s="37"/>
      <c r="H106" s="37"/>
      <c r="I106" s="37"/>
      <c r="J106" s="37"/>
      <c r="K106" s="37"/>
      <c r="L106" s="52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</row>
    <row r="107" spans="1:31" s="2" customFormat="1" ht="29.25" customHeight="1">
      <c r="A107" s="35"/>
      <c r="B107" s="36"/>
      <c r="C107" s="119" t="s">
        <v>109</v>
      </c>
      <c r="D107" s="120"/>
      <c r="E107" s="120"/>
      <c r="F107" s="120"/>
      <c r="G107" s="120"/>
      <c r="H107" s="120"/>
      <c r="I107" s="120"/>
      <c r="J107" s="121">
        <f>ROUND(J96+J99,2)</f>
        <v>0</v>
      </c>
      <c r="K107" s="120"/>
      <c r="L107" s="52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</row>
    <row r="108" spans="1:31" s="2" customFormat="1" ht="6.95" customHeight="1">
      <c r="A108" s="35"/>
      <c r="B108" s="55"/>
      <c r="C108" s="56"/>
      <c r="D108" s="56"/>
      <c r="E108" s="56"/>
      <c r="F108" s="56"/>
      <c r="G108" s="56"/>
      <c r="H108" s="56"/>
      <c r="I108" s="56"/>
      <c r="J108" s="56"/>
      <c r="K108" s="56"/>
      <c r="L108" s="52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12" spans="1:31" s="2" customFormat="1" ht="6.95" customHeight="1">
      <c r="A112" s="35"/>
      <c r="B112" s="57"/>
      <c r="C112" s="58"/>
      <c r="D112" s="58"/>
      <c r="E112" s="58"/>
      <c r="F112" s="58"/>
      <c r="G112" s="58"/>
      <c r="H112" s="58"/>
      <c r="I112" s="58"/>
      <c r="J112" s="58"/>
      <c r="K112" s="58"/>
      <c r="L112" s="52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31" s="2" customFormat="1" ht="24.95" customHeight="1">
      <c r="A113" s="35"/>
      <c r="B113" s="36"/>
      <c r="C113" s="23" t="s">
        <v>158</v>
      </c>
      <c r="D113" s="37"/>
      <c r="E113" s="37"/>
      <c r="F113" s="37"/>
      <c r="G113" s="37"/>
      <c r="H113" s="37"/>
      <c r="I113" s="37"/>
      <c r="J113" s="37"/>
      <c r="K113" s="37"/>
      <c r="L113" s="52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31" s="2" customFormat="1" ht="6.95" customHeight="1">
      <c r="A114" s="35"/>
      <c r="B114" s="36"/>
      <c r="C114" s="37"/>
      <c r="D114" s="37"/>
      <c r="E114" s="37"/>
      <c r="F114" s="37"/>
      <c r="G114" s="37"/>
      <c r="H114" s="37"/>
      <c r="I114" s="37"/>
      <c r="J114" s="37"/>
      <c r="K114" s="37"/>
      <c r="L114" s="52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31" s="2" customFormat="1" ht="12" customHeight="1">
      <c r="A115" s="35"/>
      <c r="B115" s="36"/>
      <c r="C115" s="29" t="s">
        <v>16</v>
      </c>
      <c r="D115" s="37"/>
      <c r="E115" s="37"/>
      <c r="F115" s="37"/>
      <c r="G115" s="37"/>
      <c r="H115" s="37"/>
      <c r="I115" s="37"/>
      <c r="J115" s="37"/>
      <c r="K115" s="37"/>
      <c r="L115" s="52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31" s="2" customFormat="1" ht="16.5" customHeight="1">
      <c r="A116" s="35"/>
      <c r="B116" s="36"/>
      <c r="C116" s="37"/>
      <c r="D116" s="37"/>
      <c r="E116" s="337" t="str">
        <f>E7</f>
        <v>Dílčí renovace objektů MŠ Vybíralova čp.967 a 968</v>
      </c>
      <c r="F116" s="338"/>
      <c r="G116" s="338"/>
      <c r="H116" s="338"/>
      <c r="I116" s="37"/>
      <c r="J116" s="37"/>
      <c r="K116" s="37"/>
      <c r="L116" s="52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31" s="2" customFormat="1" ht="12" customHeight="1">
      <c r="A117" s="35"/>
      <c r="B117" s="36"/>
      <c r="C117" s="29" t="s">
        <v>121</v>
      </c>
      <c r="D117" s="37"/>
      <c r="E117" s="37"/>
      <c r="F117" s="37"/>
      <c r="G117" s="37"/>
      <c r="H117" s="37"/>
      <c r="I117" s="37"/>
      <c r="J117" s="37"/>
      <c r="K117" s="37"/>
      <c r="L117" s="52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31" s="2" customFormat="1" ht="16.5" customHeight="1">
      <c r="A118" s="35"/>
      <c r="B118" s="36"/>
      <c r="C118" s="37"/>
      <c r="D118" s="37"/>
      <c r="E118" s="326" t="str">
        <f>E9</f>
        <v>2/2019/N - Vzduchotechnika -neuznatelné položky</v>
      </c>
      <c r="F118" s="339"/>
      <c r="G118" s="339"/>
      <c r="H118" s="339"/>
      <c r="I118" s="37"/>
      <c r="J118" s="37"/>
      <c r="K118" s="37"/>
      <c r="L118" s="52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31" s="2" customFormat="1" ht="6.95" customHeight="1">
      <c r="A119" s="35"/>
      <c r="B119" s="36"/>
      <c r="C119" s="37"/>
      <c r="D119" s="37"/>
      <c r="E119" s="37"/>
      <c r="F119" s="37"/>
      <c r="G119" s="37"/>
      <c r="H119" s="37"/>
      <c r="I119" s="37"/>
      <c r="J119" s="37"/>
      <c r="K119" s="37"/>
      <c r="L119" s="52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31" s="2" customFormat="1" ht="12" customHeight="1">
      <c r="A120" s="35"/>
      <c r="B120" s="36"/>
      <c r="C120" s="29" t="s">
        <v>20</v>
      </c>
      <c r="D120" s="37"/>
      <c r="E120" s="37"/>
      <c r="F120" s="27" t="str">
        <f>F12</f>
        <v>Vybíralova 967,968/4,Praha 14</v>
      </c>
      <c r="G120" s="37"/>
      <c r="H120" s="37"/>
      <c r="I120" s="29" t="s">
        <v>22</v>
      </c>
      <c r="J120" s="67" t="str">
        <f>IF(J12="","",J12)</f>
        <v>8. 5. 2021</v>
      </c>
      <c r="K120" s="37"/>
      <c r="L120" s="52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31" s="2" customFormat="1" ht="6.95" customHeight="1">
      <c r="A121" s="35"/>
      <c r="B121" s="36"/>
      <c r="C121" s="37"/>
      <c r="D121" s="37"/>
      <c r="E121" s="37"/>
      <c r="F121" s="37"/>
      <c r="G121" s="37"/>
      <c r="H121" s="37"/>
      <c r="I121" s="37"/>
      <c r="J121" s="37"/>
      <c r="K121" s="37"/>
      <c r="L121" s="52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pans="1:31" s="2" customFormat="1" ht="15.2" customHeight="1">
      <c r="A122" s="35"/>
      <c r="B122" s="36"/>
      <c r="C122" s="29" t="s">
        <v>24</v>
      </c>
      <c r="D122" s="37"/>
      <c r="E122" s="37"/>
      <c r="F122" s="27" t="str">
        <f>E15</f>
        <v>Městská část Praha 14</v>
      </c>
      <c r="G122" s="37"/>
      <c r="H122" s="37"/>
      <c r="I122" s="29" t="s">
        <v>31</v>
      </c>
      <c r="J122" s="32" t="str">
        <f>E21</f>
        <v>a3atelier s.r.o.</v>
      </c>
      <c r="K122" s="37"/>
      <c r="L122" s="52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pans="1:31" s="2" customFormat="1" ht="15.2" customHeight="1">
      <c r="A123" s="35"/>
      <c r="B123" s="36"/>
      <c r="C123" s="29" t="s">
        <v>29</v>
      </c>
      <c r="D123" s="37"/>
      <c r="E123" s="37"/>
      <c r="F123" s="27" t="str">
        <f>IF(E18="","",E18)</f>
        <v>Vyplň údaj</v>
      </c>
      <c r="G123" s="37"/>
      <c r="H123" s="37"/>
      <c r="I123" s="29" t="s">
        <v>35</v>
      </c>
      <c r="J123" s="32" t="str">
        <f>E24</f>
        <v>Ing.Myšík Petr</v>
      </c>
      <c r="K123" s="37"/>
      <c r="L123" s="52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pans="1:31" s="2" customFormat="1" ht="10.35" customHeight="1">
      <c r="A124" s="35"/>
      <c r="B124" s="36"/>
      <c r="C124" s="37"/>
      <c r="D124" s="37"/>
      <c r="E124" s="37"/>
      <c r="F124" s="37"/>
      <c r="G124" s="37"/>
      <c r="H124" s="37"/>
      <c r="I124" s="37"/>
      <c r="J124" s="37"/>
      <c r="K124" s="37"/>
      <c r="L124" s="52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pans="1:31" s="11" customFormat="1" ht="29.25" customHeight="1">
      <c r="A125" s="183"/>
      <c r="B125" s="184"/>
      <c r="C125" s="185" t="s">
        <v>159</v>
      </c>
      <c r="D125" s="186" t="s">
        <v>66</v>
      </c>
      <c r="E125" s="186" t="s">
        <v>62</v>
      </c>
      <c r="F125" s="186" t="s">
        <v>63</v>
      </c>
      <c r="G125" s="186" t="s">
        <v>160</v>
      </c>
      <c r="H125" s="186" t="s">
        <v>161</v>
      </c>
      <c r="I125" s="186" t="s">
        <v>162</v>
      </c>
      <c r="J125" s="187" t="s">
        <v>126</v>
      </c>
      <c r="K125" s="188" t="s">
        <v>163</v>
      </c>
      <c r="L125" s="189"/>
      <c r="M125" s="76" t="s">
        <v>1</v>
      </c>
      <c r="N125" s="77" t="s">
        <v>45</v>
      </c>
      <c r="O125" s="77" t="s">
        <v>164</v>
      </c>
      <c r="P125" s="77" t="s">
        <v>165</v>
      </c>
      <c r="Q125" s="77" t="s">
        <v>166</v>
      </c>
      <c r="R125" s="77" t="s">
        <v>167</v>
      </c>
      <c r="S125" s="77" t="s">
        <v>168</v>
      </c>
      <c r="T125" s="78" t="s">
        <v>169</v>
      </c>
      <c r="U125" s="183"/>
      <c r="V125" s="183"/>
      <c r="W125" s="183"/>
      <c r="X125" s="183"/>
      <c r="Y125" s="183"/>
      <c r="Z125" s="183"/>
      <c r="AA125" s="183"/>
      <c r="AB125" s="183"/>
      <c r="AC125" s="183"/>
      <c r="AD125" s="183"/>
      <c r="AE125" s="183"/>
    </row>
    <row r="126" spans="1:63" s="2" customFormat="1" ht="22.9" customHeight="1">
      <c r="A126" s="35"/>
      <c r="B126" s="36"/>
      <c r="C126" s="83" t="s">
        <v>170</v>
      </c>
      <c r="D126" s="37"/>
      <c r="E126" s="37"/>
      <c r="F126" s="37"/>
      <c r="G126" s="37"/>
      <c r="H126" s="37"/>
      <c r="I126" s="37"/>
      <c r="J126" s="190">
        <f>BK126</f>
        <v>0</v>
      </c>
      <c r="K126" s="37"/>
      <c r="L126" s="38"/>
      <c r="M126" s="79"/>
      <c r="N126" s="191"/>
      <c r="O126" s="80"/>
      <c r="P126" s="192">
        <f>SUM(P127:P128)</f>
        <v>0</v>
      </c>
      <c r="Q126" s="80"/>
      <c r="R126" s="192">
        <f>SUM(R127:R128)</f>
        <v>0</v>
      </c>
      <c r="S126" s="80"/>
      <c r="T126" s="193">
        <f>SUM(T127:T128)</f>
        <v>0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T126" s="17" t="s">
        <v>80</v>
      </c>
      <c r="AU126" s="17" t="s">
        <v>128</v>
      </c>
      <c r="BK126" s="194">
        <f>SUM(BK127:BK128)</f>
        <v>0</v>
      </c>
    </row>
    <row r="127" spans="1:65" s="2" customFormat="1" ht="37.9" customHeight="1">
      <c r="A127" s="35"/>
      <c r="B127" s="36"/>
      <c r="C127" s="211" t="s">
        <v>89</v>
      </c>
      <c r="D127" s="211" t="s">
        <v>175</v>
      </c>
      <c r="E127" s="212" t="s">
        <v>593</v>
      </c>
      <c r="F127" s="213" t="s">
        <v>594</v>
      </c>
      <c r="G127" s="214" t="s">
        <v>226</v>
      </c>
      <c r="H127" s="215">
        <v>8</v>
      </c>
      <c r="I127" s="216"/>
      <c r="J127" s="217">
        <f>ROUND(I127*H127,2)</f>
        <v>0</v>
      </c>
      <c r="K127" s="218"/>
      <c r="L127" s="38"/>
      <c r="M127" s="219" t="s">
        <v>1</v>
      </c>
      <c r="N127" s="220" t="s">
        <v>46</v>
      </c>
      <c r="O127" s="72"/>
      <c r="P127" s="221">
        <f>O127*H127</f>
        <v>0</v>
      </c>
      <c r="Q127" s="221">
        <v>0</v>
      </c>
      <c r="R127" s="221">
        <f>Q127*H127</f>
        <v>0</v>
      </c>
      <c r="S127" s="221">
        <v>0</v>
      </c>
      <c r="T127" s="222">
        <f>S127*H127</f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R127" s="223" t="s">
        <v>179</v>
      </c>
      <c r="AT127" s="223" t="s">
        <v>175</v>
      </c>
      <c r="AU127" s="223" t="s">
        <v>81</v>
      </c>
      <c r="AY127" s="17" t="s">
        <v>173</v>
      </c>
      <c r="BE127" s="115">
        <f>IF(N127="základní",J127,0)</f>
        <v>0</v>
      </c>
      <c r="BF127" s="115">
        <f>IF(N127="snížená",J127,0)</f>
        <v>0</v>
      </c>
      <c r="BG127" s="115">
        <f>IF(N127="zákl. přenesená",J127,0)</f>
        <v>0</v>
      </c>
      <c r="BH127" s="115">
        <f>IF(N127="sníž. přenesená",J127,0)</f>
        <v>0</v>
      </c>
      <c r="BI127" s="115">
        <f>IF(N127="nulová",J127,0)</f>
        <v>0</v>
      </c>
      <c r="BJ127" s="17" t="s">
        <v>89</v>
      </c>
      <c r="BK127" s="115">
        <f>ROUND(I127*H127,2)</f>
        <v>0</v>
      </c>
      <c r="BL127" s="17" t="s">
        <v>179</v>
      </c>
      <c r="BM127" s="223" t="s">
        <v>595</v>
      </c>
    </row>
    <row r="128" spans="2:51" s="13" customFormat="1" ht="12">
      <c r="B128" s="224"/>
      <c r="C128" s="225"/>
      <c r="D128" s="226" t="s">
        <v>189</v>
      </c>
      <c r="E128" s="227" t="s">
        <v>1</v>
      </c>
      <c r="F128" s="228" t="s">
        <v>210</v>
      </c>
      <c r="G128" s="225"/>
      <c r="H128" s="229">
        <v>8</v>
      </c>
      <c r="I128" s="230"/>
      <c r="J128" s="225"/>
      <c r="K128" s="225"/>
      <c r="L128" s="231"/>
      <c r="M128" s="268"/>
      <c r="N128" s="269"/>
      <c r="O128" s="269"/>
      <c r="P128" s="269"/>
      <c r="Q128" s="269"/>
      <c r="R128" s="269"/>
      <c r="S128" s="269"/>
      <c r="T128" s="270"/>
      <c r="AT128" s="235" t="s">
        <v>189</v>
      </c>
      <c r="AU128" s="235" t="s">
        <v>81</v>
      </c>
      <c r="AV128" s="13" t="s">
        <v>91</v>
      </c>
      <c r="AW128" s="13" t="s">
        <v>34</v>
      </c>
      <c r="AX128" s="13" t="s">
        <v>89</v>
      </c>
      <c r="AY128" s="235" t="s">
        <v>173</v>
      </c>
    </row>
    <row r="129" spans="1:31" s="2" customFormat="1" ht="6.95" customHeight="1">
      <c r="A129" s="35"/>
      <c r="B129" s="55"/>
      <c r="C129" s="56"/>
      <c r="D129" s="56"/>
      <c r="E129" s="56"/>
      <c r="F129" s="56"/>
      <c r="G129" s="56"/>
      <c r="H129" s="56"/>
      <c r="I129" s="56"/>
      <c r="J129" s="56"/>
      <c r="K129" s="56"/>
      <c r="L129" s="38"/>
      <c r="M129" s="35"/>
      <c r="O129" s="35"/>
      <c r="P129" s="35"/>
      <c r="Q129" s="35"/>
      <c r="R129" s="35"/>
      <c r="S129" s="35"/>
      <c r="T129" s="35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</row>
  </sheetData>
  <sheetProtection password="CC35" sheet="1" objects="1" scenarios="1" formatColumns="0" formatRows="0" autoFilter="0"/>
  <autoFilter ref="C125:K128"/>
  <mergeCells count="14">
    <mergeCell ref="D104:F104"/>
    <mergeCell ref="E116:H116"/>
    <mergeCell ref="E118:H118"/>
    <mergeCell ref="L2:V2"/>
    <mergeCell ref="E87:H87"/>
    <mergeCell ref="D100:F100"/>
    <mergeCell ref="D101:F101"/>
    <mergeCell ref="D102:F102"/>
    <mergeCell ref="D103:F103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4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25.00390625" style="1" customWidth="1"/>
    <col min="4" max="4" width="75.8515625" style="1" customWidth="1"/>
    <col min="5" max="5" width="13.28125" style="1" customWidth="1"/>
    <col min="6" max="6" width="20.00390625" style="1" customWidth="1"/>
    <col min="7" max="7" width="1.7109375" style="1" customWidth="1"/>
    <col min="8" max="8" width="8.28125" style="1" customWidth="1"/>
  </cols>
  <sheetData>
    <row r="1" s="1" customFormat="1" ht="11.25" customHeight="1"/>
    <row r="2" s="1" customFormat="1" ht="36.95" customHeight="1"/>
    <row r="3" spans="2:8" s="1" customFormat="1" ht="6.95" customHeight="1">
      <c r="B3" s="123"/>
      <c r="C3" s="124"/>
      <c r="D3" s="124"/>
      <c r="E3" s="124"/>
      <c r="F3" s="124"/>
      <c r="G3" s="124"/>
      <c r="H3" s="20"/>
    </row>
    <row r="4" spans="2:8" s="1" customFormat="1" ht="24.95" customHeight="1">
      <c r="B4" s="20"/>
      <c r="C4" s="125" t="s">
        <v>596</v>
      </c>
      <c r="H4" s="20"/>
    </row>
    <row r="5" spans="2:8" s="1" customFormat="1" ht="12" customHeight="1">
      <c r="B5" s="20"/>
      <c r="C5" s="276" t="s">
        <v>13</v>
      </c>
      <c r="D5" s="346" t="s">
        <v>14</v>
      </c>
      <c r="E5" s="294"/>
      <c r="F5" s="294"/>
      <c r="H5" s="20"/>
    </row>
    <row r="6" spans="2:8" s="1" customFormat="1" ht="36.95" customHeight="1">
      <c r="B6" s="20"/>
      <c r="C6" s="277" t="s">
        <v>16</v>
      </c>
      <c r="D6" s="347" t="s">
        <v>17</v>
      </c>
      <c r="E6" s="294"/>
      <c r="F6" s="294"/>
      <c r="H6" s="20"/>
    </row>
    <row r="7" spans="2:8" s="1" customFormat="1" ht="16.5" customHeight="1">
      <c r="B7" s="20"/>
      <c r="C7" s="127" t="s">
        <v>22</v>
      </c>
      <c r="D7" s="129" t="str">
        <f>'Rekapitulace stavby'!AN8</f>
        <v>8. 5. 2021</v>
      </c>
      <c r="H7" s="20"/>
    </row>
    <row r="8" spans="1:8" s="2" customFormat="1" ht="10.9" customHeight="1">
      <c r="A8" s="35"/>
      <c r="B8" s="38"/>
      <c r="C8" s="35"/>
      <c r="D8" s="35"/>
      <c r="E8" s="35"/>
      <c r="F8" s="35"/>
      <c r="G8" s="35"/>
      <c r="H8" s="38"/>
    </row>
    <row r="9" spans="1:8" s="11" customFormat="1" ht="29.25" customHeight="1">
      <c r="A9" s="183"/>
      <c r="B9" s="278"/>
      <c r="C9" s="279" t="s">
        <v>62</v>
      </c>
      <c r="D9" s="280" t="s">
        <v>63</v>
      </c>
      <c r="E9" s="280" t="s">
        <v>160</v>
      </c>
      <c r="F9" s="281" t="s">
        <v>597</v>
      </c>
      <c r="G9" s="183"/>
      <c r="H9" s="278"/>
    </row>
    <row r="10" spans="1:8" s="2" customFormat="1" ht="26.45" customHeight="1">
      <c r="A10" s="35"/>
      <c r="B10" s="38"/>
      <c r="C10" s="282" t="s">
        <v>598</v>
      </c>
      <c r="D10" s="282" t="s">
        <v>87</v>
      </c>
      <c r="E10" s="35"/>
      <c r="F10" s="35"/>
      <c r="G10" s="35"/>
      <c r="H10" s="38"/>
    </row>
    <row r="11" spans="1:8" s="2" customFormat="1" ht="16.9" customHeight="1">
      <c r="A11" s="35"/>
      <c r="B11" s="38"/>
      <c r="C11" s="283" t="s">
        <v>268</v>
      </c>
      <c r="D11" s="284" t="s">
        <v>599</v>
      </c>
      <c r="E11" s="285" t="s">
        <v>183</v>
      </c>
      <c r="F11" s="286">
        <v>16</v>
      </c>
      <c r="G11" s="35"/>
      <c r="H11" s="38"/>
    </row>
    <row r="12" spans="1:8" s="2" customFormat="1" ht="16.9" customHeight="1">
      <c r="A12" s="35"/>
      <c r="B12" s="38"/>
      <c r="C12" s="287" t="s">
        <v>1</v>
      </c>
      <c r="D12" s="287" t="s">
        <v>267</v>
      </c>
      <c r="E12" s="17" t="s">
        <v>1</v>
      </c>
      <c r="F12" s="288">
        <v>16</v>
      </c>
      <c r="G12" s="35"/>
      <c r="H12" s="38"/>
    </row>
    <row r="13" spans="1:8" s="2" customFormat="1" ht="16.9" customHeight="1">
      <c r="A13" s="35"/>
      <c r="B13" s="38"/>
      <c r="C13" s="287" t="s">
        <v>268</v>
      </c>
      <c r="D13" s="287" t="s">
        <v>257</v>
      </c>
      <c r="E13" s="17" t="s">
        <v>1</v>
      </c>
      <c r="F13" s="288">
        <v>16</v>
      </c>
      <c r="G13" s="35"/>
      <c r="H13" s="38"/>
    </row>
    <row r="14" spans="1:8" s="2" customFormat="1" ht="16.9" customHeight="1">
      <c r="A14" s="35"/>
      <c r="B14" s="38"/>
      <c r="C14" s="289" t="s">
        <v>600</v>
      </c>
      <c r="D14" s="35"/>
      <c r="E14" s="35"/>
      <c r="F14" s="35"/>
      <c r="G14" s="35"/>
      <c r="H14" s="38"/>
    </row>
    <row r="15" spans="1:8" s="2" customFormat="1" ht="16.9" customHeight="1">
      <c r="A15" s="35"/>
      <c r="B15" s="38"/>
      <c r="C15" s="287" t="s">
        <v>264</v>
      </c>
      <c r="D15" s="287" t="s">
        <v>265</v>
      </c>
      <c r="E15" s="17" t="s">
        <v>226</v>
      </c>
      <c r="F15" s="288">
        <v>16</v>
      </c>
      <c r="G15" s="35"/>
      <c r="H15" s="38"/>
    </row>
    <row r="16" spans="1:8" s="2" customFormat="1" ht="16.9" customHeight="1">
      <c r="A16" s="35"/>
      <c r="B16" s="38"/>
      <c r="C16" s="287" t="s">
        <v>207</v>
      </c>
      <c r="D16" s="287" t="s">
        <v>208</v>
      </c>
      <c r="E16" s="17" t="s">
        <v>183</v>
      </c>
      <c r="F16" s="288">
        <v>104</v>
      </c>
      <c r="G16" s="35"/>
      <c r="H16" s="38"/>
    </row>
    <row r="17" spans="1:8" s="2" customFormat="1" ht="16.9" customHeight="1">
      <c r="A17" s="35"/>
      <c r="B17" s="38"/>
      <c r="C17" s="283" t="s">
        <v>601</v>
      </c>
      <c r="D17" s="284" t="s">
        <v>602</v>
      </c>
      <c r="E17" s="285" t="s">
        <v>112</v>
      </c>
      <c r="F17" s="286">
        <v>22</v>
      </c>
      <c r="G17" s="35"/>
      <c r="H17" s="38"/>
    </row>
    <row r="18" spans="1:8" s="2" customFormat="1" ht="16.9" customHeight="1">
      <c r="A18" s="35"/>
      <c r="B18" s="38"/>
      <c r="C18" s="289" t="s">
        <v>600</v>
      </c>
      <c r="D18" s="35"/>
      <c r="E18" s="35"/>
      <c r="F18" s="35"/>
      <c r="G18" s="35"/>
      <c r="H18" s="38"/>
    </row>
    <row r="19" spans="1:8" s="2" customFormat="1" ht="16.9" customHeight="1">
      <c r="A19" s="35"/>
      <c r="B19" s="38"/>
      <c r="C19" s="287" t="s">
        <v>207</v>
      </c>
      <c r="D19" s="287" t="s">
        <v>208</v>
      </c>
      <c r="E19" s="17" t="s">
        <v>183</v>
      </c>
      <c r="F19" s="288">
        <v>104</v>
      </c>
      <c r="G19" s="35"/>
      <c r="H19" s="38"/>
    </row>
    <row r="20" spans="1:8" s="2" customFormat="1" ht="16.9" customHeight="1">
      <c r="A20" s="35"/>
      <c r="B20" s="38"/>
      <c r="C20" s="283" t="s">
        <v>110</v>
      </c>
      <c r="D20" s="284" t="s">
        <v>111</v>
      </c>
      <c r="E20" s="285" t="s">
        <v>112</v>
      </c>
      <c r="F20" s="286">
        <v>6000</v>
      </c>
      <c r="G20" s="35"/>
      <c r="H20" s="38"/>
    </row>
    <row r="21" spans="1:8" s="2" customFormat="1" ht="16.9" customHeight="1">
      <c r="A21" s="35"/>
      <c r="B21" s="38"/>
      <c r="C21" s="287" t="s">
        <v>1</v>
      </c>
      <c r="D21" s="287" t="s">
        <v>449</v>
      </c>
      <c r="E21" s="17" t="s">
        <v>1</v>
      </c>
      <c r="F21" s="288">
        <v>0</v>
      </c>
      <c r="G21" s="35"/>
      <c r="H21" s="38"/>
    </row>
    <row r="22" spans="1:8" s="2" customFormat="1" ht="16.9" customHeight="1">
      <c r="A22" s="35"/>
      <c r="B22" s="38"/>
      <c r="C22" s="287" t="s">
        <v>1</v>
      </c>
      <c r="D22" s="287" t="s">
        <v>450</v>
      </c>
      <c r="E22" s="17" t="s">
        <v>1</v>
      </c>
      <c r="F22" s="288">
        <v>0</v>
      </c>
      <c r="G22" s="35"/>
      <c r="H22" s="38"/>
    </row>
    <row r="23" spans="1:8" s="2" customFormat="1" ht="16.9" customHeight="1">
      <c r="A23" s="35"/>
      <c r="B23" s="38"/>
      <c r="C23" s="287" t="s">
        <v>110</v>
      </c>
      <c r="D23" s="287" t="s">
        <v>113</v>
      </c>
      <c r="E23" s="17" t="s">
        <v>1</v>
      </c>
      <c r="F23" s="288">
        <v>6000</v>
      </c>
      <c r="G23" s="35"/>
      <c r="H23" s="38"/>
    </row>
    <row r="24" spans="1:8" s="2" customFormat="1" ht="16.9" customHeight="1">
      <c r="A24" s="35"/>
      <c r="B24" s="38"/>
      <c r="C24" s="289" t="s">
        <v>600</v>
      </c>
      <c r="D24" s="35"/>
      <c r="E24" s="35"/>
      <c r="F24" s="35"/>
      <c r="G24" s="35"/>
      <c r="H24" s="38"/>
    </row>
    <row r="25" spans="1:8" s="2" customFormat="1" ht="16.9" customHeight="1">
      <c r="A25" s="35"/>
      <c r="B25" s="38"/>
      <c r="C25" s="287" t="s">
        <v>446</v>
      </c>
      <c r="D25" s="287" t="s">
        <v>447</v>
      </c>
      <c r="E25" s="17" t="s">
        <v>112</v>
      </c>
      <c r="F25" s="288">
        <v>6000</v>
      </c>
      <c r="G25" s="35"/>
      <c r="H25" s="38"/>
    </row>
    <row r="26" spans="1:8" s="2" customFormat="1" ht="22.5">
      <c r="A26" s="35"/>
      <c r="B26" s="38"/>
      <c r="C26" s="287" t="s">
        <v>467</v>
      </c>
      <c r="D26" s="287" t="s">
        <v>468</v>
      </c>
      <c r="E26" s="17" t="s">
        <v>112</v>
      </c>
      <c r="F26" s="288">
        <v>6266</v>
      </c>
      <c r="G26" s="35"/>
      <c r="H26" s="38"/>
    </row>
    <row r="27" spans="1:8" s="2" customFormat="1" ht="16.9" customHeight="1">
      <c r="A27" s="35"/>
      <c r="B27" s="38"/>
      <c r="C27" s="283" t="s">
        <v>114</v>
      </c>
      <c r="D27" s="284" t="s">
        <v>115</v>
      </c>
      <c r="E27" s="285" t="s">
        <v>112</v>
      </c>
      <c r="F27" s="286">
        <v>128</v>
      </c>
      <c r="G27" s="35"/>
      <c r="H27" s="38"/>
    </row>
    <row r="28" spans="1:8" s="2" customFormat="1" ht="16.9" customHeight="1">
      <c r="A28" s="35"/>
      <c r="B28" s="38"/>
      <c r="C28" s="287" t="s">
        <v>114</v>
      </c>
      <c r="D28" s="287" t="s">
        <v>358</v>
      </c>
      <c r="E28" s="17" t="s">
        <v>1</v>
      </c>
      <c r="F28" s="288">
        <v>128</v>
      </c>
      <c r="G28" s="35"/>
      <c r="H28" s="38"/>
    </row>
    <row r="29" spans="1:8" s="2" customFormat="1" ht="16.9" customHeight="1">
      <c r="A29" s="35"/>
      <c r="B29" s="38"/>
      <c r="C29" s="289" t="s">
        <v>600</v>
      </c>
      <c r="D29" s="35"/>
      <c r="E29" s="35"/>
      <c r="F29" s="35"/>
      <c r="G29" s="35"/>
      <c r="H29" s="38"/>
    </row>
    <row r="30" spans="1:8" s="2" customFormat="1" ht="22.5">
      <c r="A30" s="35"/>
      <c r="B30" s="38"/>
      <c r="C30" s="287" t="s">
        <v>355</v>
      </c>
      <c r="D30" s="287" t="s">
        <v>356</v>
      </c>
      <c r="E30" s="17" t="s">
        <v>112</v>
      </c>
      <c r="F30" s="288">
        <v>128</v>
      </c>
      <c r="G30" s="35"/>
      <c r="H30" s="38"/>
    </row>
    <row r="31" spans="1:8" s="2" customFormat="1" ht="16.9" customHeight="1">
      <c r="A31" s="35"/>
      <c r="B31" s="38"/>
      <c r="C31" s="287" t="s">
        <v>461</v>
      </c>
      <c r="D31" s="287" t="s">
        <v>462</v>
      </c>
      <c r="E31" s="17" t="s">
        <v>112</v>
      </c>
      <c r="F31" s="288">
        <v>522</v>
      </c>
      <c r="G31" s="35"/>
      <c r="H31" s="38"/>
    </row>
    <row r="32" spans="1:8" s="2" customFormat="1" ht="16.9" customHeight="1">
      <c r="A32" s="35"/>
      <c r="B32" s="38"/>
      <c r="C32" s="283" t="s">
        <v>118</v>
      </c>
      <c r="D32" s="284" t="s">
        <v>119</v>
      </c>
      <c r="E32" s="285" t="s">
        <v>112</v>
      </c>
      <c r="F32" s="286">
        <v>266</v>
      </c>
      <c r="G32" s="35"/>
      <c r="H32" s="38"/>
    </row>
    <row r="33" spans="1:8" s="2" customFormat="1" ht="16.9" customHeight="1">
      <c r="A33" s="35"/>
      <c r="B33" s="38"/>
      <c r="C33" s="287" t="s">
        <v>1</v>
      </c>
      <c r="D33" s="287" t="s">
        <v>372</v>
      </c>
      <c r="E33" s="17" t="s">
        <v>1</v>
      </c>
      <c r="F33" s="288">
        <v>0</v>
      </c>
      <c r="G33" s="35"/>
      <c r="H33" s="38"/>
    </row>
    <row r="34" spans="1:8" s="2" customFormat="1" ht="16.9" customHeight="1">
      <c r="A34" s="35"/>
      <c r="B34" s="38"/>
      <c r="C34" s="287" t="s">
        <v>1</v>
      </c>
      <c r="D34" s="287" t="s">
        <v>373</v>
      </c>
      <c r="E34" s="17" t="s">
        <v>1</v>
      </c>
      <c r="F34" s="288">
        <v>0</v>
      </c>
      <c r="G34" s="35"/>
      <c r="H34" s="38"/>
    </row>
    <row r="35" spans="1:8" s="2" customFormat="1" ht="16.9" customHeight="1">
      <c r="A35" s="35"/>
      <c r="B35" s="38"/>
      <c r="C35" s="287" t="s">
        <v>1</v>
      </c>
      <c r="D35" s="287" t="s">
        <v>374</v>
      </c>
      <c r="E35" s="17" t="s">
        <v>1</v>
      </c>
      <c r="F35" s="288">
        <v>0</v>
      </c>
      <c r="G35" s="35"/>
      <c r="H35" s="38"/>
    </row>
    <row r="36" spans="1:8" s="2" customFormat="1" ht="16.9" customHeight="1">
      <c r="A36" s="35"/>
      <c r="B36" s="38"/>
      <c r="C36" s="287" t="s">
        <v>1</v>
      </c>
      <c r="D36" s="287" t="s">
        <v>375</v>
      </c>
      <c r="E36" s="17" t="s">
        <v>1</v>
      </c>
      <c r="F36" s="288">
        <v>0</v>
      </c>
      <c r="G36" s="35"/>
      <c r="H36" s="38"/>
    </row>
    <row r="37" spans="1:8" s="2" customFormat="1" ht="16.9" customHeight="1">
      <c r="A37" s="35"/>
      <c r="B37" s="38"/>
      <c r="C37" s="287" t="s">
        <v>118</v>
      </c>
      <c r="D37" s="287" t="s">
        <v>376</v>
      </c>
      <c r="E37" s="17" t="s">
        <v>1</v>
      </c>
      <c r="F37" s="288">
        <v>266</v>
      </c>
      <c r="G37" s="35"/>
      <c r="H37" s="38"/>
    </row>
    <row r="38" spans="1:8" s="2" customFormat="1" ht="16.9" customHeight="1">
      <c r="A38" s="35"/>
      <c r="B38" s="38"/>
      <c r="C38" s="289" t="s">
        <v>600</v>
      </c>
      <c r="D38" s="35"/>
      <c r="E38" s="35"/>
      <c r="F38" s="35"/>
      <c r="G38" s="35"/>
      <c r="H38" s="38"/>
    </row>
    <row r="39" spans="1:8" s="2" customFormat="1" ht="16.9" customHeight="1">
      <c r="A39" s="35"/>
      <c r="B39" s="38"/>
      <c r="C39" s="287" t="s">
        <v>369</v>
      </c>
      <c r="D39" s="287" t="s">
        <v>370</v>
      </c>
      <c r="E39" s="17" t="s">
        <v>112</v>
      </c>
      <c r="F39" s="288">
        <v>266</v>
      </c>
      <c r="G39" s="35"/>
      <c r="H39" s="38"/>
    </row>
    <row r="40" spans="1:8" s="2" customFormat="1" ht="16.9" customHeight="1">
      <c r="A40" s="35"/>
      <c r="B40" s="38"/>
      <c r="C40" s="287" t="s">
        <v>461</v>
      </c>
      <c r="D40" s="287" t="s">
        <v>462</v>
      </c>
      <c r="E40" s="17" t="s">
        <v>112</v>
      </c>
      <c r="F40" s="288">
        <v>522</v>
      </c>
      <c r="G40" s="35"/>
      <c r="H40" s="38"/>
    </row>
    <row r="41" spans="1:8" s="2" customFormat="1" ht="22.5">
      <c r="A41" s="35"/>
      <c r="B41" s="38"/>
      <c r="C41" s="287" t="s">
        <v>467</v>
      </c>
      <c r="D41" s="287" t="s">
        <v>468</v>
      </c>
      <c r="E41" s="17" t="s">
        <v>112</v>
      </c>
      <c r="F41" s="288">
        <v>6266</v>
      </c>
      <c r="G41" s="35"/>
      <c r="H41" s="38"/>
    </row>
    <row r="42" spans="1:8" s="2" customFormat="1" ht="26.45" customHeight="1">
      <c r="A42" s="35"/>
      <c r="B42" s="38"/>
      <c r="C42" s="282" t="s">
        <v>603</v>
      </c>
      <c r="D42" s="282" t="s">
        <v>93</v>
      </c>
      <c r="E42" s="35"/>
      <c r="F42" s="35"/>
      <c r="G42" s="35"/>
      <c r="H42" s="38"/>
    </row>
    <row r="43" spans="1:8" s="2" customFormat="1" ht="16.9" customHeight="1">
      <c r="A43" s="35"/>
      <c r="B43" s="38"/>
      <c r="C43" s="283" t="s">
        <v>484</v>
      </c>
      <c r="D43" s="284" t="s">
        <v>485</v>
      </c>
      <c r="E43" s="285" t="s">
        <v>252</v>
      </c>
      <c r="F43" s="286">
        <v>460</v>
      </c>
      <c r="G43" s="35"/>
      <c r="H43" s="38"/>
    </row>
    <row r="44" spans="1:8" s="2" customFormat="1" ht="16.9" customHeight="1">
      <c r="A44" s="35"/>
      <c r="B44" s="38"/>
      <c r="C44" s="287" t="s">
        <v>484</v>
      </c>
      <c r="D44" s="287" t="s">
        <v>499</v>
      </c>
      <c r="E44" s="17" t="s">
        <v>1</v>
      </c>
      <c r="F44" s="288">
        <v>460</v>
      </c>
      <c r="G44" s="35"/>
      <c r="H44" s="38"/>
    </row>
    <row r="45" spans="1:8" s="2" customFormat="1" ht="16.9" customHeight="1">
      <c r="A45" s="35"/>
      <c r="B45" s="38"/>
      <c r="C45" s="289" t="s">
        <v>600</v>
      </c>
      <c r="D45" s="35"/>
      <c r="E45" s="35"/>
      <c r="F45" s="35"/>
      <c r="G45" s="35"/>
      <c r="H45" s="38"/>
    </row>
    <row r="46" spans="1:8" s="2" customFormat="1" ht="16.9" customHeight="1">
      <c r="A46" s="35"/>
      <c r="B46" s="38"/>
      <c r="C46" s="287" t="s">
        <v>496</v>
      </c>
      <c r="D46" s="287" t="s">
        <v>497</v>
      </c>
      <c r="E46" s="17" t="s">
        <v>252</v>
      </c>
      <c r="F46" s="288">
        <v>460</v>
      </c>
      <c r="G46" s="35"/>
      <c r="H46" s="38"/>
    </row>
    <row r="47" spans="1:8" s="2" customFormat="1" ht="16.9" customHeight="1">
      <c r="A47" s="35"/>
      <c r="B47" s="38"/>
      <c r="C47" s="287" t="s">
        <v>544</v>
      </c>
      <c r="D47" s="287" t="s">
        <v>545</v>
      </c>
      <c r="E47" s="17" t="s">
        <v>546</v>
      </c>
      <c r="F47" s="288">
        <v>460</v>
      </c>
      <c r="G47" s="35"/>
      <c r="H47" s="38"/>
    </row>
    <row r="48" spans="1:8" s="2" customFormat="1" ht="7.35" customHeight="1">
      <c r="A48" s="35"/>
      <c r="B48" s="156"/>
      <c r="C48" s="157"/>
      <c r="D48" s="157"/>
      <c r="E48" s="157"/>
      <c r="F48" s="157"/>
      <c r="G48" s="157"/>
      <c r="H48" s="38"/>
    </row>
    <row r="49" spans="1:8" s="2" customFormat="1" ht="12">
      <c r="A49" s="35"/>
      <c r="B49" s="35"/>
      <c r="C49" s="35"/>
      <c r="D49" s="35"/>
      <c r="E49" s="35"/>
      <c r="F49" s="35"/>
      <c r="G49" s="35"/>
      <c r="H49" s="35"/>
    </row>
  </sheetData>
  <sheetProtection password="CC35" sheet="1" objects="1" scenarios="1" formatColumns="0" formatRows="0"/>
  <mergeCells count="2">
    <mergeCell ref="D5:F5"/>
    <mergeCell ref="D6:F6"/>
  </mergeCells>
  <printOptions/>
  <pageMargins left="0.7" right="0.7" top="0.787401575" bottom="0.787401575" header="0.3" footer="0.3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Myšík</dc:creator>
  <cp:keywords/>
  <dc:description/>
  <cp:lastModifiedBy>Ing. arch. David Damaška</cp:lastModifiedBy>
  <dcterms:created xsi:type="dcterms:W3CDTF">2021-05-13T12:43:02Z</dcterms:created>
  <dcterms:modified xsi:type="dcterms:W3CDTF">2021-05-13T19:32:14Z</dcterms:modified>
  <cp:category/>
  <cp:version/>
  <cp:contentType/>
  <cp:contentStatus/>
</cp:coreProperties>
</file>