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/>
  <bookViews>
    <workbookView xWindow="65428" yWindow="65428" windowWidth="23256" windowHeight="12576" activeTab="0"/>
  </bookViews>
  <sheets>
    <sheet name="Rekapitulace stavby" sheetId="1" r:id="rId1"/>
    <sheet name="VRN - VRN" sheetId="2" r:id="rId2"/>
    <sheet name="0100 - BOURÁNÍ" sheetId="3" r:id="rId3"/>
    <sheet name="0200 - STŘECHA" sheetId="4" r:id="rId4"/>
    <sheet name="0300 - PODKROVÍ" sheetId="5" r:id="rId5"/>
    <sheet name="0400 - SANACE" sheetId="6" r:id="rId6"/>
  </sheets>
  <definedNames>
    <definedName name="_xlnm._FilterDatabase" localSheetId="2" hidden="1">'0100 - BOURÁNÍ'!$C$92:$K$195</definedName>
    <definedName name="_xlnm._FilterDatabase" localSheetId="3" hidden="1">'0200 - STŘECHA'!$C$93:$K$344</definedName>
    <definedName name="_xlnm._FilterDatabase" localSheetId="4" hidden="1">'0300 - PODKROVÍ'!$C$80:$K$122</definedName>
    <definedName name="_xlnm._FilterDatabase" localSheetId="5" hidden="1">'0400 - SANACE'!$C$80:$K$91</definedName>
    <definedName name="_xlnm._FilterDatabase" localSheetId="1" hidden="1">'VRN - VRN'!$C$79:$K$91</definedName>
    <definedName name="_xlnm.Print_Area" localSheetId="2">'0100 - BOURÁNÍ'!$C$80:$K$195</definedName>
    <definedName name="_xlnm.Print_Area" localSheetId="3">'0200 - STŘECHA'!$C$81:$K$344</definedName>
    <definedName name="_xlnm.Print_Area" localSheetId="4">'0300 - PODKROVÍ'!$C$68:$K$122</definedName>
    <definedName name="_xlnm.Print_Area" localSheetId="5">'0400 - SANACE'!$C$68:$K$91</definedName>
    <definedName name="_xlnm.Print_Area" localSheetId="0">'Rekapitulace stavby'!$D$4:$AO$36,'Rekapitulace stavby'!$C$42:$AQ$60</definedName>
    <definedName name="_xlnm.Print_Area" localSheetId="1">'VRN - VRN'!$C$67:$K$91</definedName>
    <definedName name="_xlnm.Print_Titles" localSheetId="0">'Rekapitulace stavby'!$52:$52</definedName>
    <definedName name="_xlnm.Print_Titles" localSheetId="1">'VRN - VRN'!$79:$79</definedName>
    <definedName name="_xlnm.Print_Titles" localSheetId="2">'0100 - BOURÁNÍ'!$92:$92</definedName>
    <definedName name="_xlnm.Print_Titles" localSheetId="3">'0200 - STŘECHA'!$93:$93</definedName>
    <definedName name="_xlnm.Print_Titles" localSheetId="4">'0300 - PODKROVÍ'!$80:$80</definedName>
    <definedName name="_xlnm.Print_Titles" localSheetId="5">'0400 - SANACE'!$80:$80</definedName>
  </definedNames>
  <calcPr calcId="191029"/>
  <extLst/>
</workbook>
</file>

<file path=xl/sharedStrings.xml><?xml version="1.0" encoding="utf-8"?>
<sst xmlns="http://schemas.openxmlformats.org/spreadsheetml/2006/main" count="4442" uniqueCount="880">
  <si>
    <t>Export Komplet</t>
  </si>
  <si>
    <t>VZ</t>
  </si>
  <si>
    <t>2.0</t>
  </si>
  <si>
    <t>ZAMOK</t>
  </si>
  <si>
    <t>False</t>
  </si>
  <si>
    <t>{fe186d48-3df1-46b1-8229-519aaf7e8b2a}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</si>
  <si>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</si>
  <si>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</si>
  <si>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</si>
  <si>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</si>
  <si>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</si>
  <si>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</si>
  <si>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</si>
  <si>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</si>
  <si>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2021038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</si>
  <si>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</si>
  <si>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</si>
  <si>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střechy na objektu ZŠ</t>
  </si>
  <si>
    <t>KSO:</t>
  </si>
  <si>
    <t/>
  </si>
  <si>
    <t>CC-CZ:</t>
  </si>
  <si>
    <t>Místo:</t>
  </si>
  <si>
    <t>Pilská 5/9</t>
  </si>
  <si>
    <t>Datum:</t>
  </si>
  <si>
    <t>8. 4. 2021</t>
  </si>
  <si>
    <t>Zadavatel:</t>
  </si>
  <si>
    <t>IČ:</t>
  </si>
  <si>
    <t>00231312</t>
  </si>
  <si>
    <t>MČ Praha 14, Bratří Venclíků 1073/8, Praha</t>
  </si>
  <si>
    <t>DIČ:</t>
  </si>
  <si>
    <t>Uchazeč:</t>
  </si>
  <si>
    <t>Vyplň údaj</t>
  </si>
  <si>
    <t>Projektant:</t>
  </si>
  <si>
    <t>43871828</t>
  </si>
  <si>
    <t>ARA spol. s r.o., Bořanovická 1873/30, Praha 8</t>
  </si>
  <si>
    <t>True</t>
  </si>
  <si>
    <t>Zpracovatel:</t>
  </si>
  <si>
    <t>68532962</t>
  </si>
  <si>
    <t>H. Urban, Papírenská 933/21, Č. Budějovice 7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</si>
  <si>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</si>
  <si>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</si>
  <si>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</si>
  <si>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</si>
  <si>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</si>
  <si>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</si>
  <si>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</si>
  <si>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</si>
  <si>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</si>
  <si>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</si>
  <si>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</si>
  <si>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</si>
  <si>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</si>
  <si>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</si>
  <si>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</si>
  <si>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</si>
  <si>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</si>
  <si>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</si>
  <si>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</si>
  <si>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</si>
  <si>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</si>
  <si>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</si>
  <si>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</si>
  <si>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</si>
  <si>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</si>
  <si>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</si>
  <si>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</si>
  <si>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</si>
  <si>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</si>
  <si>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</si>
  <si>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</si>
  <si>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</si>
  <si>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</si>
  <si>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</si>
  <si>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</si>
  <si>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</si>
  <si>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</si>
  <si>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</si>
  <si>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</si>
  <si>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</si>
  <si>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</si>
  <si>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VRN</t>
  </si>
  <si>
    <t>VON</t>
  </si>
  <si>
    <t>1</t>
  </si>
  <si>
    <t>{a8e6b4c1-54fe-465e-bcf2-3c5ef33e28b7}</t>
  </si>
  <si>
    <t>2</t>
  </si>
  <si>
    <t>0100</t>
  </si>
  <si>
    <t>BOURÁNÍ</t>
  </si>
  <si>
    <t>STA</t>
  </si>
  <si>
    <t>{f79d8ebf-4680-4376-b090-9a8e06f9baef}</t>
  </si>
  <si>
    <t>0200</t>
  </si>
  <si>
    <t>STŘECHA</t>
  </si>
  <si>
    <t>{1420c432-7312-4df7-816f-3ba7c1ebbbf2}</t>
  </si>
  <si>
    <t>0300</t>
  </si>
  <si>
    <t>PODKROVÍ</t>
  </si>
  <si>
    <t>{0787d038-1506-4921-9828-999e895a696d}</t>
  </si>
  <si>
    <t>0400</t>
  </si>
  <si>
    <t>SANACE</t>
  </si>
  <si>
    <t>{87805b2f-5bff-4b10-b123-acfa1b7c4924}</t>
  </si>
  <si>
    <t>KRYCÍ LIST SOUPISU PRACÍ</t>
  </si>
  <si>
    <t>Objekt:</t>
  </si>
  <si>
    <t>VRN - VRN</t>
  </si>
  <si>
    <t>REKAPITULACE ČLENĚNÍ SOUPISU PRACÍ</t>
  </si>
  <si>
    <t>Kód dílu - Popis</t>
  </si>
  <si>
    <t>Cena celkem [CZK]</t>
  </si>
  <si>
    <t>-1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</si>
  <si>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</si>
  <si>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</si>
  <si>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</si>
  <si>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</si>
  <si>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</si>
  <si>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</si>
  <si>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</si>
  <si>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</si>
  <si>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</si>
  <si>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</si>
  <si>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</si>
  <si>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</si>
  <si>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</si>
  <si>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</si>
  <si>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Vedlejší rozpočtové náklady</t>
  </si>
  <si>
    <t>5</t>
  </si>
  <si>
    <t>ROZPOCET</t>
  </si>
  <si>
    <t>K</t>
  </si>
  <si>
    <t>013002000</t>
  </si>
  <si>
    <t>Projektové práce</t>
  </si>
  <si>
    <t>Kč</t>
  </si>
  <si>
    <t>CS ÚRS 2021 01</t>
  </si>
  <si>
    <t>1024</t>
  </si>
  <si>
    <t>269870812</t>
  </si>
  <si>
    <t>PP</t>
  </si>
  <si>
    <t>030001000</t>
  </si>
  <si>
    <t>Zařízení staveniště</t>
  </si>
  <si>
    <t>1962761599</t>
  </si>
  <si>
    <t>3</t>
  </si>
  <si>
    <t>040001000</t>
  </si>
  <si>
    <t>Inženýrská činnost</t>
  </si>
  <si>
    <t>-1981761941</t>
  </si>
  <si>
    <t>4</t>
  </si>
  <si>
    <t>050001000</t>
  </si>
  <si>
    <t>Finanční náklady</t>
  </si>
  <si>
    <t>-1731609407</t>
  </si>
  <si>
    <t>071002000</t>
  </si>
  <si>
    <t>Provoz investora, třetích osob</t>
  </si>
  <si>
    <t>-1747419879</t>
  </si>
  <si>
    <t>0100 - BOURÁNÍ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</si>
  <si>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</si>
  <si>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</si>
  <si>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</si>
  <si>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</si>
  <si>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713 - Izolace tepelné</t>
  </si>
  <si>
    <t xml:space="preserve">    741 - Elektroinstalace - silnoproud</t>
  </si>
  <si>
    <t xml:space="preserve">    742 - Elektroinstalace - slaboproud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</si>
  <si>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</si>
  <si>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</si>
  <si>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</si>
  <si>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</si>
  <si>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</si>
  <si>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</si>
  <si>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>HZS - Hodinové zúčtovací sazby</t>
  </si>
  <si>
    <t>HSV</t>
  </si>
  <si>
    <t>Práce a dodávky HSV</t>
  </si>
  <si>
    <t>9</t>
  </si>
  <si>
    <t>Ostatní konstrukce a práce, bourání</t>
  </si>
  <si>
    <t>978015391</t>
  </si>
  <si>
    <t>Otlučení (osekání) vnější vápenné nebo vápenocementové omítky stupně členitosti 1 a 2 do 100%</t>
  </si>
  <si>
    <t>m2</t>
  </si>
  <si>
    <t>1768466538</t>
  </si>
  <si>
    <t>Otlučení vápenných nebo vápenocementových omítek vnějších ploch s vyškrabáním spar a s očištěním zdiva stupně členitosti 1 a 2, v rozsahu přes 80 do 100 %</t>
  </si>
  <si>
    <t>VV</t>
  </si>
  <si>
    <t>"komín" (0,75+0,45)*2*1,5</t>
  </si>
  <si>
    <t>629999042</t>
  </si>
  <si>
    <t>Příplatek k úpravám vnějších povrchů za provádění prací v nadstřešní části</t>
  </si>
  <si>
    <t>-93471593</t>
  </si>
  <si>
    <t>Příplatky k cenám úprav vnějších povrchů za ztížené pracovní podmínky práce v nadstřešní části objektu</t>
  </si>
  <si>
    <t>997</t>
  </si>
  <si>
    <t>Přesun sutě</t>
  </si>
  <si>
    <t>997013154</t>
  </si>
  <si>
    <t>Vnitrostaveništní doprava suti a vybouraných hmot pro budovy v do 15 m s omezením mechanizace</t>
  </si>
  <si>
    <t>t</t>
  </si>
  <si>
    <t>1219234826</t>
  </si>
  <si>
    <t>Vnitrostaveništní doprava suti a vybouraných hmot vodorovně do 50 m svisle s omezením mechanizace pro budovy a haly výšky přes 12 do 15 m</t>
  </si>
  <si>
    <t>997013501</t>
  </si>
  <si>
    <t>Odvoz suti a vybouraných hmot na skládku nebo meziskládku do 1 km se složením</t>
  </si>
  <si>
    <t>875603258</t>
  </si>
  <si>
    <t>Odvoz suti a vybouraných hmot na skládku nebo meziskládku se složením, na vzdálenost do 1 km</t>
  </si>
  <si>
    <t>997013509</t>
  </si>
  <si>
    <t>Příplatek k odvozu suti a vybouraných hmot na skládku ZKD 1 km přes 1 km</t>
  </si>
  <si>
    <t>-1084854804</t>
  </si>
  <si>
    <t>Odvoz suti a vybouraných hmot na skládku nebo meziskládku se složením, na vzdálenost Příplatek k ceně za každý další i započatý 1 km přes 1 km</t>
  </si>
  <si>
    <t>39,649*19 'Přepočtené koeficientem množství</t>
  </si>
  <si>
    <t>6</t>
  </si>
  <si>
    <t>997013631</t>
  </si>
  <si>
    <t>Poplatek za uložení na skládce (skládkovné) stavebního odpadu směsného kód odpadu 17 09 04</t>
  </si>
  <si>
    <t>-1796403825</t>
  </si>
  <si>
    <t>Poplatek za uložení stavebního odpadu na skládce (skládkovné) směsného stavebního a demoličního zatříděného do Katalogu odpadů pod kódem 17 09 04</t>
  </si>
  <si>
    <t>PSV</t>
  </si>
  <si>
    <t>Práce a dodávky PSV</t>
  </si>
  <si>
    <t>713</t>
  </si>
  <si>
    <t>Izolace tepelné</t>
  </si>
  <si>
    <t>7</t>
  </si>
  <si>
    <t>713151811</t>
  </si>
  <si>
    <t>Odstranění tepelné izolace střech šikmých volně kladené mezi krokve z vláknitých materiálů suchých tl do 100 mm</t>
  </si>
  <si>
    <t>16</t>
  </si>
  <si>
    <t>745842638</t>
  </si>
  <si>
    <t>Odstranění tepelné izolace střech šikmých nebo nadstřešních částí z rohoží, pásů, dílců, desek, bloků mezi krokve nebo pod krokve volně položených z vláknitých materiálů suchých, tloušťka izolace do 100 mm</t>
  </si>
  <si>
    <t>"sdk podhledy" 371,267</t>
  </si>
  <si>
    <t>8</t>
  </si>
  <si>
    <t>713151813</t>
  </si>
  <si>
    <t>Odstranění tepelné izolace střech šikmých volně kladené mezi krokve z vláknitých materiálů suchých tl přes 100 mm</t>
  </si>
  <si>
    <t>1448446788</t>
  </si>
  <si>
    <t>Odstranění tepelné izolace střech šikmých nebo nadstřešních částí z rohoží, pásů, dílců, desek, bloků mezi krokve nebo pod krokve volně položených z vláknitých materiálů suchých, tloušťka izolace přes 100 mm</t>
  </si>
  <si>
    <t>"odpočet plochy krokví" -4,29*0,14*43</t>
  </si>
  <si>
    <t>741</t>
  </si>
  <si>
    <t>Elektroinstalace - silnoproud</t>
  </si>
  <si>
    <t>741421831</t>
  </si>
  <si>
    <t>Demontáž drátu nebo lana svodového vedení D do 8 mm šikmá střecha</t>
  </si>
  <si>
    <t>m</t>
  </si>
  <si>
    <t>1819932136</t>
  </si>
  <si>
    <t>Demontáž hromosvodného vedení bez zachování funkčnosti svodových drátů nebo lan na šikmé střeše, průměru do 8 mm</t>
  </si>
  <si>
    <t>"odhad" 90,0</t>
  </si>
  <si>
    <t>10</t>
  </si>
  <si>
    <t>741421851</t>
  </si>
  <si>
    <t>Demontáž vedení hromosvodné-podpěra střešní pod hřeben</t>
  </si>
  <si>
    <t>kus</t>
  </si>
  <si>
    <t>-680783542</t>
  </si>
  <si>
    <t>Demontáž hromosvodného vedení podpěr střešního vedení pod hřeben</t>
  </si>
  <si>
    <t>"odhad" 20,0</t>
  </si>
  <si>
    <t>11</t>
  </si>
  <si>
    <t>741421853</t>
  </si>
  <si>
    <t>Demontáž vedení hromosvodné-podpěra střešní pod tašky</t>
  </si>
  <si>
    <t>-1894760852</t>
  </si>
  <si>
    <t>Demontáž hromosvodného vedení podpěr střešního vedení pod tašky</t>
  </si>
  <si>
    <t>"odhad" 40,0</t>
  </si>
  <si>
    <t>742</t>
  </si>
  <si>
    <t>Elektroinstalace - slaboproud</t>
  </si>
  <si>
    <t>12</t>
  </si>
  <si>
    <t>742420811</t>
  </si>
  <si>
    <t>Demontáž antény venkovní televizní nebo FM</t>
  </si>
  <si>
    <t>-1539884648</t>
  </si>
  <si>
    <t>Demontáž společné televizní antény venkovní televizní antény nebo FM antény</t>
  </si>
  <si>
    <t>13</t>
  </si>
  <si>
    <t>742420821</t>
  </si>
  <si>
    <t>Demontáž antenního stožáru</t>
  </si>
  <si>
    <t>-1139254273</t>
  </si>
  <si>
    <t>Demontáž společné televizní antény anténního stožáru</t>
  </si>
  <si>
    <t>762</t>
  </si>
  <si>
    <t>Konstrukce tesařské</t>
  </si>
  <si>
    <t>14</t>
  </si>
  <si>
    <t>762331921</t>
  </si>
  <si>
    <t>Vyřezání části střešní vazby průřezové plochy řeziva do 224 cm2 délky do 3 m</t>
  </si>
  <si>
    <t>1094765597</t>
  </si>
  <si>
    <t>Vyřezání části střešní vazby vázané konstrukce krovů průřezové plochy řeziva přes 120 do 224 cm2, délky vyřezané části krovového prvku do 3 m</t>
  </si>
  <si>
    <t>1,055*4</t>
  </si>
  <si>
    <t>762341811</t>
  </si>
  <si>
    <t>Demontáž bednění střech z prken</t>
  </si>
  <si>
    <t>2096040797</t>
  </si>
  <si>
    <t>Demontáž bednění a laťování bednění střech rovných, obloukových, sklonu do 60° se všemi nadstřešními konstrukcemi z prken hrubých, hoblovaných tl. do 32 mm</t>
  </si>
  <si>
    <t>763</t>
  </si>
  <si>
    <t>Konstrukce suché výstavby</t>
  </si>
  <si>
    <t>763131821</t>
  </si>
  <si>
    <t>Demontáž SDK podhledu s dvouvrstvou nosnou kcí z ocelových profilů opláštění jednoduché</t>
  </si>
  <si>
    <t>1811141312</t>
  </si>
  <si>
    <t>Demontáž podhledu nebo samostatného požárního předělu ze sádrokartonových desek s nosnou konstrukcí dvouvrstvou z ocelových profilů, opláštění jednoduché</t>
  </si>
  <si>
    <t>"vodorovné" 18,4+10,6+10+32,8+10,7+3,1+2+3,8+5,4+10,6+14,2+9</t>
  </si>
  <si>
    <t>"šikmé" (3,88*2+3,91*2)*3,96+(4,97*2+4,98+5,07+5,08+5,02*2+2,67+1,53)*4,29+(1,55+1,9)*2,38+0,85*0,85+1,27*1,1</t>
  </si>
  <si>
    <t>764</t>
  </si>
  <si>
    <t>Konstrukce klempířské</t>
  </si>
  <si>
    <t>17</t>
  </si>
  <si>
    <t>764001891</t>
  </si>
  <si>
    <t>Demontáž úžlabí do suti</t>
  </si>
  <si>
    <t>-565294624</t>
  </si>
  <si>
    <t>Demontáž klempířských konstrukcí oplechování úžlabí do suti</t>
  </si>
  <si>
    <t>8,1*2</t>
  </si>
  <si>
    <t>18</t>
  </si>
  <si>
    <t>764002801</t>
  </si>
  <si>
    <t>Demontáž závětrné lišty do suti</t>
  </si>
  <si>
    <t>1914541490</t>
  </si>
  <si>
    <t>Demontáž klempířských konstrukcí závětrné lišty do suti</t>
  </si>
  <si>
    <t>6,2*2</t>
  </si>
  <si>
    <t>19</t>
  </si>
  <si>
    <t>764002812</t>
  </si>
  <si>
    <t>Demontáž okapového plechu do suti v krytině skládané</t>
  </si>
  <si>
    <t>36570553</t>
  </si>
  <si>
    <t>Demontáž klempířských konstrukcí okapového plechu do suti, v krytině skládané</t>
  </si>
  <si>
    <t>20</t>
  </si>
  <si>
    <t>764002881</t>
  </si>
  <si>
    <t>Demontáž lemování střešních prostupů do suti</t>
  </si>
  <si>
    <t>880521486</t>
  </si>
  <si>
    <t>Demontáž klempířských konstrukcí lemování střešních prostupů do suti</t>
  </si>
  <si>
    <t>"opl.komína" (1,35+0,45)*2*0,35</t>
  </si>
  <si>
    <t>764003801</t>
  </si>
  <si>
    <t>Demontáž lemování trub, konzol, držáků, ventilačních nástavců a jiných kusových prvků do suti</t>
  </si>
  <si>
    <t>-2051487003</t>
  </si>
  <si>
    <t>Demontáž klempířských konstrukcí lemování trub, konzol, držáků, ventilačních nástavců a ostatních kusových prvků do suti</t>
  </si>
  <si>
    <t>22</t>
  </si>
  <si>
    <t>764004801</t>
  </si>
  <si>
    <t>Demontáž podokapního žlabu do suti</t>
  </si>
  <si>
    <t>1683313698</t>
  </si>
  <si>
    <t>Demontáž klempířských konstrukcí žlabu podokapního do suti</t>
  </si>
  <si>
    <t>35,3+16,3*2+12,15*2+3,45*2</t>
  </si>
  <si>
    <t>765</t>
  </si>
  <si>
    <t>Krytina skládaná</t>
  </si>
  <si>
    <t>23</t>
  </si>
  <si>
    <t>765131801</t>
  </si>
  <si>
    <t>Demontáž vláknocementové skládané krytiny sklonu do 30° do suti</t>
  </si>
  <si>
    <t>1351528241</t>
  </si>
  <si>
    <t>Demontáž vláknocementové krytiny skládané sklonu do 30° do suti</t>
  </si>
  <si>
    <t>"valby" (16*9,1)/2*2</t>
  </si>
  <si>
    <t>"šikmá" 19*9,2+((8*9,2)/2)*2</t>
  </si>
  <si>
    <t>"šikmá s rizalitem" 248,4-((10,7*6,1)/2)</t>
  </si>
  <si>
    <t>"rizalit" 3,6*6,1*2+5,35*3,05*2</t>
  </si>
  <si>
    <t>"odpočet plochy oken" -(0,78*1,40*17+0,78*0,98*16+0,60*0,60)</t>
  </si>
  <si>
    <t>24</t>
  </si>
  <si>
    <t>765131821</t>
  </si>
  <si>
    <t>Demontáž hřebene nebo nároží z hřebenáčů vláknocementové skládané krytiny sklonu do 30° do suti</t>
  </si>
  <si>
    <t>-1774820284</t>
  </si>
  <si>
    <t>Demontáž vláknocementové krytiny skládané sklonu do 30° hřebene nebo nároží z hřebenáčů do suti</t>
  </si>
  <si>
    <t>"hřeben" 19,0+8,95</t>
  </si>
  <si>
    <t>"nároží" 12,125*4</t>
  </si>
  <si>
    <t>25</t>
  </si>
  <si>
    <t>765191901</t>
  </si>
  <si>
    <t>Demontáž pojistné hydroizolační fólie kladené ve sklonu do 30°</t>
  </si>
  <si>
    <t>153779341</t>
  </si>
  <si>
    <t>"pojistná hydroizolace" 655,166</t>
  </si>
  <si>
    <t>"parozábrana" 371,267</t>
  </si>
  <si>
    <t>26</t>
  </si>
  <si>
    <t>765192811</t>
  </si>
  <si>
    <t>Demontáž střešního výlezu jakkékoliv plochy</t>
  </si>
  <si>
    <t>-2038669903</t>
  </si>
  <si>
    <t>Demontáž střešního výlezu jakékoliv plochy</t>
  </si>
  <si>
    <t>766</t>
  </si>
  <si>
    <t>Konstrukce truhlářské</t>
  </si>
  <si>
    <t>27</t>
  </si>
  <si>
    <t>766674810</t>
  </si>
  <si>
    <t>Demontáž střešního okna hladká krytina do 30°</t>
  </si>
  <si>
    <t>-1345516564</t>
  </si>
  <si>
    <t>Demontáž střešních oken na krytině hladké a drážkové, sklonu do 30°</t>
  </si>
  <si>
    <t>"0,78*1,40" 17</t>
  </si>
  <si>
    <t>"0,78*0,98" 16</t>
  </si>
  <si>
    <t>767</t>
  </si>
  <si>
    <t>Konstrukce zámečnické</t>
  </si>
  <si>
    <t>28</t>
  </si>
  <si>
    <t>767851803</t>
  </si>
  <si>
    <t>Demontáž komínových lávek - celé komínové lávky</t>
  </si>
  <si>
    <t>1843503535</t>
  </si>
  <si>
    <t>Demontáž komínových lávek kompletní celé lávky</t>
  </si>
  <si>
    <t>HZS</t>
  </si>
  <si>
    <t>Hodinové zúčtovací sazby</t>
  </si>
  <si>
    <t>29</t>
  </si>
  <si>
    <t>HZS1291</t>
  </si>
  <si>
    <t>Hodinová zúčtovací sazba pomocný stavební dělník</t>
  </si>
  <si>
    <t>hod</t>
  </si>
  <si>
    <t>512</t>
  </si>
  <si>
    <t>985017106</t>
  </si>
  <si>
    <t>Hodinové zúčtovací sazby profesí HSV zemní a pomocné práce pomocný stavební dělník</t>
  </si>
  <si>
    <t>"ostatní dmtž" 24,0</t>
  </si>
  <si>
    <t>30</t>
  </si>
  <si>
    <t>HZS2141</t>
  </si>
  <si>
    <t>Hodinová zúčtovací sazba pokrývač</t>
  </si>
  <si>
    <t>-1686707538</t>
  </si>
  <si>
    <t>Hodinové zúčtovací sazby profesí PSV provádění stavebních konstrukcí pokrývač</t>
  </si>
  <si>
    <t>"ostatní dmtž" 8,0</t>
  </si>
  <si>
    <t>0200 - STŘECHA</t>
  </si>
  <si>
    <t xml:space="preserve">    6 - Úpravy povrchů, podlahy a osazování výplní</t>
  </si>
  <si>
    <t xml:space="preserve">    998 - Přesun hmot</t>
  </si>
  <si>
    <t xml:space="preserve">    783 - Dokončovací práce - nátěry</t>
  </si>
  <si>
    <t>M - Práce a dodávky M</t>
  </si>
  <si>
    <t xml:space="preserve">    46-M - Zemní práce při extr.mont.pracích</t>
  </si>
  <si>
    <t>Úpravy povrchů, podlahy a osazování výplní</t>
  </si>
  <si>
    <t>623321141</t>
  </si>
  <si>
    <t>Vápenocementová omítka štuková dvouvrstvá vnějších pilířů nebo sloupů nanášená ručně</t>
  </si>
  <si>
    <t>1850863642</t>
  </si>
  <si>
    <t>Omítka vápenocementová vnějších ploch nanášená ručně dvouvrstvá, tloušťky jádrové omítky do 15 mm a tloušťky štuku do 3 mm štuková pilířů nebo sloupů</t>
  </si>
  <si>
    <t>623321391</t>
  </si>
  <si>
    <t>Příplatek k vápenocementové omítce vnějších sloupů za každých dalších 5 mm tloušťky strojně</t>
  </si>
  <si>
    <t>-1181869209</t>
  </si>
  <si>
    <t>Omítka vápenocementová vnějších ploch nanášená strojně Příplatek k cenám za každých dalších i započatých 5 mm tloušťky omítky přes 15 mm pilířů nebo sloupů</t>
  </si>
  <si>
    <t>-1849100490</t>
  </si>
  <si>
    <t>998</t>
  </si>
  <si>
    <t>Přesun hmot</t>
  </si>
  <si>
    <t>998017003</t>
  </si>
  <si>
    <t>Přesun hmot s omezením mechanizace pro budovy v do 24 m</t>
  </si>
  <si>
    <t>1695550522</t>
  </si>
  <si>
    <t>Přesun hmot pro budovy občanské výstavby, bydlení, výrobu a služby s omezením mechanizace vodorovná dopravní vzdálenost do 100 m pro budovy s jakoukoliv nosnou konstrukcí výšky přes 12 do 24 m</t>
  </si>
  <si>
    <t>741420001</t>
  </si>
  <si>
    <t>Montáž drát nebo lano hromosvodné svodové D do 10 mm s podpěrou</t>
  </si>
  <si>
    <t>1783830821</t>
  </si>
  <si>
    <t>Montáž hromosvodného vedení svodových drátů nebo lan s podpěrami, Ø do 10 mm</t>
  </si>
  <si>
    <t>M</t>
  </si>
  <si>
    <t>35441077</t>
  </si>
  <si>
    <t>drát D 8mm AlMgSi</t>
  </si>
  <si>
    <t>kg</t>
  </si>
  <si>
    <t>32</t>
  </si>
  <si>
    <t>-2123084245</t>
  </si>
  <si>
    <t>90*0,22 'Přepočtené koeficientem množství</t>
  </si>
  <si>
    <t>35441677</t>
  </si>
  <si>
    <t>podpěra vedení hromosvodu na hřebenáče, Cu</t>
  </si>
  <si>
    <t>-395949493</t>
  </si>
  <si>
    <t>35441671</t>
  </si>
  <si>
    <t>podpěra vedení hromosvodu na taškové střechy, Cu</t>
  </si>
  <si>
    <t>-489425311</t>
  </si>
  <si>
    <t>741430004</t>
  </si>
  <si>
    <t>Montáž tyč jímací délky do 3 m na střešní hřeben</t>
  </si>
  <si>
    <t>-761040466</t>
  </si>
  <si>
    <t>Montáž jímacích tyčí délky do 3 m, na střešní hřeben</t>
  </si>
  <si>
    <t>"nový pomocný jímač" 1</t>
  </si>
  <si>
    <t>35442151</t>
  </si>
  <si>
    <t>tyč jímací s rovným koncem 16/10 1500 (500/1000)mm AlMgSi</t>
  </si>
  <si>
    <t>1738729165</t>
  </si>
  <si>
    <t>741430011</t>
  </si>
  <si>
    <t>Montáž tyč jímací délky přes 3 m na střešní hřeben</t>
  </si>
  <si>
    <t>-1523659934</t>
  </si>
  <si>
    <t>Montáž jímacích tyčí délky přes 3 m, na střešní hřeben</t>
  </si>
  <si>
    <t>"repasované jímací tyče" 3</t>
  </si>
  <si>
    <t>741810001</t>
  </si>
  <si>
    <t>Celková prohlídka elektrického rozvodu a zařízení do 100 000,- Kč</t>
  </si>
  <si>
    <t>-503336138</t>
  </si>
  <si>
    <t>Zkoušky a prohlídky elektrických rozvodů a zařízení celková prohlídka a vyhotovení revizní zprávy pro objem montážních prací do 100 tis. Kč</t>
  </si>
  <si>
    <t>741.X1</t>
  </si>
  <si>
    <t>Ostatní drobný montážní materiál pro hromosvod</t>
  </si>
  <si>
    <t>kpl</t>
  </si>
  <si>
    <t>-1666940415</t>
  </si>
  <si>
    <t>998741103</t>
  </si>
  <si>
    <t>Přesun hmot tonážní pro silnoproud v objektech v do 24 m</t>
  </si>
  <si>
    <t>1509928806</t>
  </si>
  <si>
    <t>Přesun hmot pro silnoproud stanovený z hmotnosti přesunovaného materiálu vodorovná dopravní vzdálenost do 50 m v objektech výšky přes 12 do 24 m</t>
  </si>
  <si>
    <t>742420001</t>
  </si>
  <si>
    <t>Montáž venkovní televizní antény</t>
  </si>
  <si>
    <t>-1247287943</t>
  </si>
  <si>
    <t>Montáž společné televizní antény venkovní televizní antény</t>
  </si>
  <si>
    <t>742420021</t>
  </si>
  <si>
    <t>Montáž antenního stožáru včetně upevňovacího materiálu</t>
  </si>
  <si>
    <t>963577082</t>
  </si>
  <si>
    <t>Montáž společné televizní antény antenního stožáru včetně upevňovacího materiálu</t>
  </si>
  <si>
    <t>762083121</t>
  </si>
  <si>
    <t>Impregnace řeziva proti dřevokaznému hmyzu, houbám a plísním máčením třída ohrožení 1 a 2</t>
  </si>
  <si>
    <t>m3</t>
  </si>
  <si>
    <t>1714402503</t>
  </si>
  <si>
    <t>Práce společné pro tesařské konstrukce impregnace řeziva máčením proti dřevokaznému hmyzu, houbám a plísním, třída ohrožení 1 a 2 (dřevo v interiéru)</t>
  </si>
  <si>
    <t>"výměny 14/16" 38,375*0,14*0,16*1,08</t>
  </si>
  <si>
    <t>"prkna" 16,896</t>
  </si>
  <si>
    <t>"latě" 8,109</t>
  </si>
  <si>
    <t>"kontralatě" 1,76</t>
  </si>
  <si>
    <t>762332922</t>
  </si>
  <si>
    <t>Doplnění části střešní vazby hranoly průřezové plochy do 224 cm2 včetně materiálu</t>
  </si>
  <si>
    <t>891552756</t>
  </si>
  <si>
    <t>Doplnění střešní vazby řezivem (materiál v ceně) průřezové plochy přes 120 do 224 cm2</t>
  </si>
  <si>
    <t>"14/16" 1,02*4+1,055*17+1,045*8+1*8</t>
  </si>
  <si>
    <t>762341210</t>
  </si>
  <si>
    <t>Montáž bednění střech rovných a šikmých sklonu do 60° z hrubých prken na sraz</t>
  </si>
  <si>
    <t>1291692645</t>
  </si>
  <si>
    <t>Bednění a laťování montáž bednění střech rovných a šikmých sklonu do 60° s vyřezáním otvorů z prken hrubých na sraz tl. do 32 mm</t>
  </si>
  <si>
    <t>60515111</t>
  </si>
  <si>
    <t>řezivo jehličnaté boční prkno 20-30mm</t>
  </si>
  <si>
    <t>1450611415</t>
  </si>
  <si>
    <t>640,018*0,0264 'Přepočtené koeficientem množství</t>
  </si>
  <si>
    <t>762342214</t>
  </si>
  <si>
    <t>Montáž laťování na střechách jednoduchých sklonu do 60° osové vzdálenosti do 360 mm</t>
  </si>
  <si>
    <t>2046210939</t>
  </si>
  <si>
    <t>Bednění a laťování montáž laťování střech jednoduchých sklonu do 60° při osové vzdálenosti latí přes 150 do 360 mm</t>
  </si>
  <si>
    <t>60514101</t>
  </si>
  <si>
    <t>řezivo jehličnaté lať 10-25cm2</t>
  </si>
  <si>
    <t>-1343310654</t>
  </si>
  <si>
    <t>640,018*0,01267 'Přepočtené koeficientem množství</t>
  </si>
  <si>
    <t>762342441</t>
  </si>
  <si>
    <t>Montáž lišt trojúhelníkových nebo kontralatí na střechách sklonu do 60°</t>
  </si>
  <si>
    <t>-1512781563</t>
  </si>
  <si>
    <t>Bednění a laťování montáž lišt trojúhelníkových nebo kontralatí</t>
  </si>
  <si>
    <t>-1764198660</t>
  </si>
  <si>
    <t>640,018*0,00275 'Přepočtené koeficientem množství</t>
  </si>
  <si>
    <t>762395000</t>
  </si>
  <si>
    <t>Spojovací prostředky krovů, bednění, laťování, nadstřešních konstrukcí</t>
  </si>
  <si>
    <t>-1354382940</t>
  </si>
  <si>
    <t>Spojovací prostředky krovů, bednění a laťování, nadstřešních konstrukcí svory, prkna, hřebíky, pásová ocel, vruty</t>
  </si>
  <si>
    <t>(16,896+8,109+1,76)/1,1</t>
  </si>
  <si>
    <t>998762103</t>
  </si>
  <si>
    <t>Přesun hmot tonážní pro kce tesařské v objektech v do 24 m</t>
  </si>
  <si>
    <t>1946389929</t>
  </si>
  <si>
    <t>Přesun hmot pro konstrukce tesařské stanovený z hmotnosti přesunovaného materiálu vodorovná dopravní vzdálenost do 50 m v objektech výšky přes 12 do 24 m</t>
  </si>
  <si>
    <t>764011443</t>
  </si>
  <si>
    <t>Podkladní plech z PZ plechu pro hřebeny, nároží, úžlabí nebo okapové hrany tl. 1,0 mm rš 250 mm</t>
  </si>
  <si>
    <t>1838698401</t>
  </si>
  <si>
    <t>Podkladní plech z pozinkovaného plechu tloušťky 1,0 mm pro TiZn rš 250 mm</t>
  </si>
  <si>
    <t>"K9" 99,0</t>
  </si>
  <si>
    <t>764241466</t>
  </si>
  <si>
    <t>Oplechování úžlabí z TiZn předzvětralého plechu rš 500 mm</t>
  </si>
  <si>
    <t>2134884158</t>
  </si>
  <si>
    <t>Oplechování střešních prvků z titanzinkového předzvětralého plechu úžlabí rš 500 mm</t>
  </si>
  <si>
    <t>"K6" 17,5</t>
  </si>
  <si>
    <t>764242404</t>
  </si>
  <si>
    <t>Oplechování štítu závětrnou lištou z TiZn předzvětralého plechu rš 330 mm</t>
  </si>
  <si>
    <t>-367661578</t>
  </si>
  <si>
    <t>Oplechování střešních prvků z titanzinkového předzvětralého plechu štítu závětrnou lištou rš 330 mm</t>
  </si>
  <si>
    <t>"K4" 12,5</t>
  </si>
  <si>
    <t>764242432</t>
  </si>
  <si>
    <t>Oplechování rovné okapové hrany z TiZn předzvětralého plechu rš 200 mm</t>
  </si>
  <si>
    <t>-358291126</t>
  </si>
  <si>
    <t>Oplechování střešních prvků z titanzinkového předzvětralého plechu okapu okapovým plechem střechy rovné rš 200 mm</t>
  </si>
  <si>
    <t>"K11" 99,0</t>
  </si>
  <si>
    <t>31</t>
  </si>
  <si>
    <t>764242434</t>
  </si>
  <si>
    <t>Oplechování rovné okapové hrany z TiZn předzvětralého plechu rš 330 mm</t>
  </si>
  <si>
    <t>-1236388543</t>
  </si>
  <si>
    <t>Oplechování střešních prvků z titanzinkového předzvětralého plechu okapu okapovým plechem střechy rovné rš 330 mm</t>
  </si>
  <si>
    <t>"K8" 99,0</t>
  </si>
  <si>
    <t>764344412</t>
  </si>
  <si>
    <t>Lemování prostupů střech s krytinou skládanou nebo plechovou bez lišty z TiZn předzvětralého plechu</t>
  </si>
  <si>
    <t>734057863</t>
  </si>
  <si>
    <t>Lemování prostupů z titanzinkového předzvětralého plechu bez lišty, střech s krytinou skládanou nebo z plechu</t>
  </si>
  <si>
    <t>"K5" (1+2)*0,33+1*0,4+2,5*0,15</t>
  </si>
  <si>
    <t>33</t>
  </si>
  <si>
    <t>764541405</t>
  </si>
  <si>
    <t>Žlab podokapní půlkruhový z TiZn předzvětralého plechu rš 330 mm</t>
  </si>
  <si>
    <t>1441478821</t>
  </si>
  <si>
    <t>Žlab podokapní z titanzinkového předzvětralého plechu včetně háků a čel půlkruhový rš 330 mm</t>
  </si>
  <si>
    <t>"K1" 99,0</t>
  </si>
  <si>
    <t>34</t>
  </si>
  <si>
    <t>764541447</t>
  </si>
  <si>
    <t>Kotlík oválný (trychtýřový) pro podokapní žlaby z TiZn předzvětralého plechu 330/120 mm</t>
  </si>
  <si>
    <t>796009025</t>
  </si>
  <si>
    <t>Žlab podokapní z titanzinkového předzvětralého plechu včetně háků a čel kotlík oválný (trychtýřový), rš žlabu/průměr svodu 330/120 mm</t>
  </si>
  <si>
    <t>35</t>
  </si>
  <si>
    <t>764.X1</t>
  </si>
  <si>
    <t>Ochrana nasávací štěrbiny pro přívod vzduchu u žlabu z tahokovu Aero 63 tl. 1 mm, rš 100 mm, volný ventilační průřez 63%</t>
  </si>
  <si>
    <t>-125048384</t>
  </si>
  <si>
    <t>"K10" 99,0</t>
  </si>
  <si>
    <t>36</t>
  </si>
  <si>
    <t>998764103</t>
  </si>
  <si>
    <t>Přesun hmot tonážní pro konstrukce klempířské v objektech v do 24 m</t>
  </si>
  <si>
    <t>2061958733</t>
  </si>
  <si>
    <t>Přesun hmot pro konstrukce klempířské stanovený z hmotnosti přesunovaného materiálu vodorovná dopravní vzdálenost do 50 m v objektech výšky přes 12 do 24 m</t>
  </si>
  <si>
    <t>37</t>
  </si>
  <si>
    <t>765133001</t>
  </si>
  <si>
    <t>Krytina vláknocementová sklonu do 30° skládaná ze šablon s povrchem hladkým</t>
  </si>
  <si>
    <t>1548040639</t>
  </si>
  <si>
    <t>Krytina vláknocementová skládaná ze šablon jednoduché krytí sklonu do 30° s povrchem hladkým</t>
  </si>
  <si>
    <t>P</t>
  </si>
  <si>
    <t>Poznámka k položce:
vláknocementová střešní krytina Česká šablona 400x400 mm v zesíleném provedení tl. 5,2 mm a barevném provedení</t>
  </si>
  <si>
    <t>"odpočet plochy oken" -(0,78*1,40*26+0,78*0,98*23+0,45*0,73)</t>
  </si>
  <si>
    <t>38</t>
  </si>
  <si>
    <t>59160761</t>
  </si>
  <si>
    <t>krytina vláknocementová hladká skládaná 400x440x5,2mm barva: červená,hnědá,grafitová,černá,šedá</t>
  </si>
  <si>
    <t>1351490492</t>
  </si>
  <si>
    <t>39</t>
  </si>
  <si>
    <t>59161180</t>
  </si>
  <si>
    <t>šablona univerzální kov 400x400mm všechny barvy</t>
  </si>
  <si>
    <t>-1429680186</t>
  </si>
  <si>
    <t>"plošiny" 13</t>
  </si>
  <si>
    <t>"zábrany" 56</t>
  </si>
  <si>
    <t>40</t>
  </si>
  <si>
    <t>765133011</t>
  </si>
  <si>
    <t>Okapová hrana vláknocementové krytiny jednoduché krytí ze šablon povrchem hladkým</t>
  </si>
  <si>
    <t>2056998479</t>
  </si>
  <si>
    <t>Krytina vláknocementová skládaná ze šablon okapová hrana, krytí jednoduché lemovací řadou, s povrchem hladkým</t>
  </si>
  <si>
    <t>41</t>
  </si>
  <si>
    <t>765133021</t>
  </si>
  <si>
    <t>Nároží vláknocementové krytiny jednoduché ze šablon povrchem hladkým</t>
  </si>
  <si>
    <t>-823017617</t>
  </si>
  <si>
    <t>Krytina vláknocementová skládaná ze šablon nároží jednoduché ze šablon, s povrchem hladkým</t>
  </si>
  <si>
    <t>42</t>
  </si>
  <si>
    <t>765133035</t>
  </si>
  <si>
    <t>Hřeben vláknocementové krytiny z hřebenáčů s větracím pásem</t>
  </si>
  <si>
    <t>-1456995688</t>
  </si>
  <si>
    <t>Krytina vláknocementová skládaná ze šablon hřeben z  hřebenáčů s vloženým větracím pásem</t>
  </si>
  <si>
    <t>43</t>
  </si>
  <si>
    <t>765133041</t>
  </si>
  <si>
    <t>Úžlabí vláknocementové krytiny zasekáním šablon podél oplechování</t>
  </si>
  <si>
    <t>1085935845</t>
  </si>
  <si>
    <t>Krytina vláknocementová skládaná ze šablon úžlabí zasekáním desek podél oplechování</t>
  </si>
  <si>
    <t>16,2*2</t>
  </si>
  <si>
    <t>44</t>
  </si>
  <si>
    <t>765135001</t>
  </si>
  <si>
    <t>Montáž střešních doplňků skládané vláknocementové krytiny plochy do 0,2 m2</t>
  </si>
  <si>
    <t>-1959432119</t>
  </si>
  <si>
    <t>Montáž střešních doplňků vláknocementové krytiny skládané speciálních desek větracích hlavic, ventilačních prostupů, anténních prostupů, prostupových hlavic, kovových univerzálních apod., plochy jednotlivě do 0,2 m2</t>
  </si>
  <si>
    <t>45</t>
  </si>
  <si>
    <t>59161150</t>
  </si>
  <si>
    <t>prostup ventilační k větrání sanity 400x400mm D 110mm pro šablony vláknocementové krytiny</t>
  </si>
  <si>
    <t>-199071720</t>
  </si>
  <si>
    <t>46</t>
  </si>
  <si>
    <t>59161152</t>
  </si>
  <si>
    <t>prostup anténní pro krytinu vláknocementovou plast 400x400mm Dmax 60mm</t>
  </si>
  <si>
    <t>1508344198</t>
  </si>
  <si>
    <t>47</t>
  </si>
  <si>
    <t>765135013</t>
  </si>
  <si>
    <t>Montáž střešních výlezů skládané vláknocementové krytiny plochy do 1,0 m2</t>
  </si>
  <si>
    <t>1120537477</t>
  </si>
  <si>
    <t>Montáž střešních doplňků vláknocementové krytiny skládané střešních výlezů, plochy jednotlivě přes 0,25 do 1,0 m2</t>
  </si>
  <si>
    <t>"O3" 1</t>
  </si>
  <si>
    <t>48</t>
  </si>
  <si>
    <t>VEL.VLT0291000</t>
  </si>
  <si>
    <t>STŘEŠNÍ VÝLEZ VLT 029 1000</t>
  </si>
  <si>
    <t>-1332375177</t>
  </si>
  <si>
    <t>49</t>
  </si>
  <si>
    <t>765135021</t>
  </si>
  <si>
    <t>Montáž stoupací plošiny skládané vláknocementové krytiny délky do 1,0 m</t>
  </si>
  <si>
    <t>363339645</t>
  </si>
  <si>
    <t>Montáž střešních doplňků vláknocementové krytiny skládané stoupací plošiny, délky do 1 m</t>
  </si>
  <si>
    <t>"Z2" 1</t>
  </si>
  <si>
    <t>50</t>
  </si>
  <si>
    <t>55342210</t>
  </si>
  <si>
    <t>plošina stoupací 250x800mm</t>
  </si>
  <si>
    <t>-799800389</t>
  </si>
  <si>
    <t>51</t>
  </si>
  <si>
    <t>55343060</t>
  </si>
  <si>
    <t>vzpěra pro stoupací plošinu 250x300mm</t>
  </si>
  <si>
    <t>-1027689363</t>
  </si>
  <si>
    <t>52</t>
  </si>
  <si>
    <t>765135023</t>
  </si>
  <si>
    <t>Montáž stoupací plošiny skládané vláknocementové krytiny délky přes 1,0 m</t>
  </si>
  <si>
    <t>-1161172549</t>
  </si>
  <si>
    <t>Montáž střešních doplňků vláknocementové krytiny skládané stoupací plošiny, délky přes 1 m</t>
  </si>
  <si>
    <t>"Z1" 4</t>
  </si>
  <si>
    <t>53</t>
  </si>
  <si>
    <t>55342211</t>
  </si>
  <si>
    <t>plošina stoupací 250x1200mm</t>
  </si>
  <si>
    <t>-493685763</t>
  </si>
  <si>
    <t>54</t>
  </si>
  <si>
    <t>55342212</t>
  </si>
  <si>
    <t>plošina stoupací 250x2000mm</t>
  </si>
  <si>
    <t>1687721055</t>
  </si>
  <si>
    <t>55</t>
  </si>
  <si>
    <t>55342214</t>
  </si>
  <si>
    <t>zábradlí ke stoupací plošině v. 1100mm, 250x1200mm</t>
  </si>
  <si>
    <t>-1334764333</t>
  </si>
  <si>
    <t>56</t>
  </si>
  <si>
    <t>55342215</t>
  </si>
  <si>
    <t>zábradlí ke stoupací plošině v. 1100mm, 250x2000mm</t>
  </si>
  <si>
    <t>106837802</t>
  </si>
  <si>
    <t>57</t>
  </si>
  <si>
    <t>-943921646</t>
  </si>
  <si>
    <t>58</t>
  </si>
  <si>
    <t>55343061</t>
  </si>
  <si>
    <t>spojka stoupací plošiny 100x300mm</t>
  </si>
  <si>
    <t>-793949000</t>
  </si>
  <si>
    <t>59</t>
  </si>
  <si>
    <t>765135051</t>
  </si>
  <si>
    <t>Montáž držáku protisněhové zábrany skládané vláknocementové krytiny</t>
  </si>
  <si>
    <t>-1326557704</t>
  </si>
  <si>
    <t>Montáž střešních doplňků vláknocementové krytiny skládané protisněhové zábrany držáku</t>
  </si>
  <si>
    <t>60</t>
  </si>
  <si>
    <t>55343062</t>
  </si>
  <si>
    <t>držák zábrany sněhové univerzální</t>
  </si>
  <si>
    <t>-1585449287</t>
  </si>
  <si>
    <t>61</t>
  </si>
  <si>
    <t>55343063</t>
  </si>
  <si>
    <t>držák zábrany mřížové</t>
  </si>
  <si>
    <t>pár</t>
  </si>
  <si>
    <t>-119710239</t>
  </si>
  <si>
    <t>62</t>
  </si>
  <si>
    <t>765135053</t>
  </si>
  <si>
    <t>Montáž mříže protisněhové zábrany skládané vláknocementové krytiny</t>
  </si>
  <si>
    <t>1585914983</t>
  </si>
  <si>
    <t>Montáž střešních doplňků vláknocementové krytiny skládané protisněhové zábrany mříže</t>
  </si>
  <si>
    <t>"(33,6+14,6*2+12,15*2+4,3*2)/2" 48</t>
  </si>
  <si>
    <t>63</t>
  </si>
  <si>
    <t>55343064</t>
  </si>
  <si>
    <t>zábrana mřížová 200x2000mm</t>
  </si>
  <si>
    <t>-1100137561</t>
  </si>
  <si>
    <t>64</t>
  </si>
  <si>
    <t>765191023</t>
  </si>
  <si>
    <t>Montáž pojistné hydroizolační nebo parotěsné kladené ve sklonu přes 20° s lepenými spoji na bednění</t>
  </si>
  <si>
    <t>-135936370</t>
  </si>
  <si>
    <t>Montáž pojistné hydroizolační nebo parotěsné fólie kladené ve sklonu přes 20° s lepenými přesahy na bednění nebo tepelnou izolaci</t>
  </si>
  <si>
    <t>65</t>
  </si>
  <si>
    <t>28329029</t>
  </si>
  <si>
    <t>fólie kontaktní difuzně propustná pro doplňkovou hydroizolační vrstvu, monolitická třívrstvá PES/PP 150-160g/m2</t>
  </si>
  <si>
    <t>576156817</t>
  </si>
  <si>
    <t>640,018*1,1 'Přepočtené koeficientem množství</t>
  </si>
  <si>
    <t>66</t>
  </si>
  <si>
    <t>765191031</t>
  </si>
  <si>
    <t>Lepení těsnících pásků pod kontralatě</t>
  </si>
  <si>
    <t>77409491</t>
  </si>
  <si>
    <t>Montáž pojistné hydroizolační nebo parotěsné fólie lepení těsnících pásků pod kontralatě</t>
  </si>
  <si>
    <t>67</t>
  </si>
  <si>
    <t>28329301</t>
  </si>
  <si>
    <t>páska těsnící jednostranně lepící pěnová pod kontralatě š 50mm</t>
  </si>
  <si>
    <t>-1047228116</t>
  </si>
  <si>
    <t>68</t>
  </si>
  <si>
    <t>765192001</t>
  </si>
  <si>
    <t>Nouzové (provizorní) zakrytí střechy plachtou</t>
  </si>
  <si>
    <t>-847595324</t>
  </si>
  <si>
    <t>Nouzové zakrytí střechy plachtou</t>
  </si>
  <si>
    <t>69</t>
  </si>
  <si>
    <t>998765103</t>
  </si>
  <si>
    <t>Přesun hmot tonážní pro krytiny skládané v objektech v do 24 m</t>
  </si>
  <si>
    <t>-1802982082</t>
  </si>
  <si>
    <t>Přesun hmot pro krytiny skládané stanovený z hmotnosti přesunovaného materiálu vodorovná dopravní vzdálenost do 50 m na objektech výšky přes 12 do 24 m</t>
  </si>
  <si>
    <t>70</t>
  </si>
  <si>
    <t>766671003</t>
  </si>
  <si>
    <t>Montáž střešního okna do krytiny ploché 78 x 98 cm</t>
  </si>
  <si>
    <t>1978361481</t>
  </si>
  <si>
    <t>Montáž střešních oken dřevěných nebo plastových kyvných, výklopných/kyvných s okenním rámem a lemováním, s plisovaným límcem, s napojením na krytinu do krytiny ploché, rozměru 78 x 98 cm</t>
  </si>
  <si>
    <t>Poznámka k položce:
kompletní montáž včetně rolety</t>
  </si>
  <si>
    <t>"O2" 23</t>
  </si>
  <si>
    <t>71</t>
  </si>
  <si>
    <t>VEL.GGUMK04006621A</t>
  </si>
  <si>
    <t>ELEKTRICKÉ STŘEŠNÍ OKNO BEZÚDRŽBOVÉ GGU MK04 006621A</t>
  </si>
  <si>
    <t>-1302300410</t>
  </si>
  <si>
    <t>72</t>
  </si>
  <si>
    <t>VEL.EDSMK040000</t>
  </si>
  <si>
    <t>LEMOVÁNÍ DO 16MM EDS MK04 0000</t>
  </si>
  <si>
    <t>-2037625262</t>
  </si>
  <si>
    <t>73</t>
  </si>
  <si>
    <t>61124232</t>
  </si>
  <si>
    <t>manžeta z parotěsné fólie pro střešní okno 78x98cm</t>
  </si>
  <si>
    <t>-520348413</t>
  </si>
  <si>
    <t>74</t>
  </si>
  <si>
    <t>61124049</t>
  </si>
  <si>
    <t>zateplovací sada střešních oken rám 78x98cm</t>
  </si>
  <si>
    <t>sada</t>
  </si>
  <si>
    <t>924252050</t>
  </si>
  <si>
    <t>75</t>
  </si>
  <si>
    <t>VEL.MMLMK045060SA</t>
  </si>
  <si>
    <t>VENKOVNÍ MARKÝZA NA EL.P. MML MK04 5060SA</t>
  </si>
  <si>
    <t>1693420204</t>
  </si>
  <si>
    <t>76</t>
  </si>
  <si>
    <t>766671005</t>
  </si>
  <si>
    <t>Montáž střešního okna do krytiny ploché 78 x 140 cm</t>
  </si>
  <si>
    <t>-2017918422</t>
  </si>
  <si>
    <t>Montáž střešních oken dřevěných nebo plastových kyvných, výklopných/kyvných s okenním rámem a lemováním, s plisovaným límcem, s napojením na krytinu do krytiny ploché, rozměru 78 x 140 cm</t>
  </si>
  <si>
    <t>"O1" 25</t>
  </si>
  <si>
    <t>77</t>
  </si>
  <si>
    <t>VEL.GGUMK080066</t>
  </si>
  <si>
    <t>STŘEŠNÍ OKNO BEZÚDRŽBOVÉ KYVNÉ GGU MK08 0066</t>
  </si>
  <si>
    <t>234706848</t>
  </si>
  <si>
    <t>78</t>
  </si>
  <si>
    <t>VEL.EDSMK080000</t>
  </si>
  <si>
    <t>LEMOVÁNÍ DO 16MM EDS MK08 0000</t>
  </si>
  <si>
    <t>2013161278</t>
  </si>
  <si>
    <t>79</t>
  </si>
  <si>
    <t>61124234</t>
  </si>
  <si>
    <t>manžeta z parotěsné fólie pro střešní okno 78x140cm</t>
  </si>
  <si>
    <t>995098543</t>
  </si>
  <si>
    <t>80</t>
  </si>
  <si>
    <t>61124061</t>
  </si>
  <si>
    <t>zateplovací sada střešních oken rám 78x140cm</t>
  </si>
  <si>
    <t>1764777012</t>
  </si>
  <si>
    <t>81</t>
  </si>
  <si>
    <t>61140586</t>
  </si>
  <si>
    <t>markýza ke střešním oknům 78x140cm</t>
  </si>
  <si>
    <t>2119052116</t>
  </si>
  <si>
    <t>82</t>
  </si>
  <si>
    <t>-1149320762</t>
  </si>
  <si>
    <t>"O4" 1</t>
  </si>
  <si>
    <t>83</t>
  </si>
  <si>
    <t>VEL.GGUMK08006621A</t>
  </si>
  <si>
    <t>ELEKTRICKÉ STŘEŠNÍ OKNO BEZÚDRŽBOVÉ GGU MK08 006621A</t>
  </si>
  <si>
    <t>1348196367</t>
  </si>
  <si>
    <t>84</t>
  </si>
  <si>
    <t>977685771</t>
  </si>
  <si>
    <t>85</t>
  </si>
  <si>
    <t>1453870605</t>
  </si>
  <si>
    <t>86</t>
  </si>
  <si>
    <t>1231483062</t>
  </si>
  <si>
    <t>87</t>
  </si>
  <si>
    <t>VEL.MMLMK085060SA</t>
  </si>
  <si>
    <t>VENKOVNÍ MARKÝZA NA EL.P. MML MK08 5060SA</t>
  </si>
  <si>
    <t>471970463</t>
  </si>
  <si>
    <t>88</t>
  </si>
  <si>
    <t>998766103</t>
  </si>
  <si>
    <t>Přesun hmot tonážní pro konstrukce truhlářské v objektech v do 24 m</t>
  </si>
  <si>
    <t>694652342</t>
  </si>
  <si>
    <t>Přesun hmot pro konstrukce truhlářské stanovený z hmotnosti přesunovaného materiálu vodorovná dopravní vzdálenost do 50 m v objektech výšky přes 12 do 24 m</t>
  </si>
  <si>
    <t>89</t>
  </si>
  <si>
    <t>767.X1</t>
  </si>
  <si>
    <t>Kompletní dílenská repase jímacích tyčí včetně ozdobných prvků</t>
  </si>
  <si>
    <t>1875828481</t>
  </si>
  <si>
    <t>783</t>
  </si>
  <si>
    <t>Dokončovací práce - nátěry</t>
  </si>
  <si>
    <t>90</t>
  </si>
  <si>
    <t>783801201</t>
  </si>
  <si>
    <t>Obroušení omítek před provedením nátěru</t>
  </si>
  <si>
    <t>421122095</t>
  </si>
  <si>
    <t>Příprava podkladu omítek před provedením nátěru obroušení</t>
  </si>
  <si>
    <t>91</t>
  </si>
  <si>
    <t>783823133</t>
  </si>
  <si>
    <t>Penetrační silikátový nátěr hladkých, tenkovrstvých zrnitých nebo štukových omítek</t>
  </si>
  <si>
    <t>-1319963474</t>
  </si>
  <si>
    <t>Penetrační nátěr omítek hladkých omítek hladkých, zrnitých tenkovrstvých nebo štukových stupně členitosti 1 a 2 silikátový</t>
  </si>
  <si>
    <t>92</t>
  </si>
  <si>
    <t>783826615</t>
  </si>
  <si>
    <t>Hydrofobizační transparentní silikonový nátěr omítek stupně členitosti 1 a 2</t>
  </si>
  <si>
    <t>1577191122</t>
  </si>
  <si>
    <t>Hydrofobizační nátěr omítek silikonový, transparentní, povrchů hladkých omítek hladkých, zrnitých tenkovrstvých nebo štukových stupně členitosti 1 a 2</t>
  </si>
  <si>
    <t>93</t>
  </si>
  <si>
    <t>783827423</t>
  </si>
  <si>
    <t>Krycí dvojnásobný silikátový nátěr omítek stupně členitosti 1 a 2</t>
  </si>
  <si>
    <t>-73182236</t>
  </si>
  <si>
    <t>Krycí (ochranný ) nátěr omítek dvojnásobný hladkých omítek hladkých, zrnitých tenkovrstvých nebo štukových stupně členitosti 1 a 2 silikátový</t>
  </si>
  <si>
    <t>Práce a dodávky M</t>
  </si>
  <si>
    <t>46-M</t>
  </si>
  <si>
    <t>Zemní práce při extr.mont.pracích</t>
  </si>
  <si>
    <t>94</t>
  </si>
  <si>
    <t>460581131</t>
  </si>
  <si>
    <t>Uvedení nezpevněného terénu do původního stavu v místě dočasného uložení výkopku s vyhrabáním, srovnáním a částečným dosetím trávy</t>
  </si>
  <si>
    <t>-1258824388</t>
  </si>
  <si>
    <t>Úprava terénu uvedení nezpevněného terénu do původního stavu v místě dočasného uložení výkopku s vyhrabáním, srovnáním a částečným dosetím trávy</t>
  </si>
  <si>
    <t>95</t>
  </si>
  <si>
    <t>HZS2142</t>
  </si>
  <si>
    <t>Hodinová zúčtovací sazba pokrývač odborný</t>
  </si>
  <si>
    <t>-1942912451</t>
  </si>
  <si>
    <t>Hodinové zúčtovací sazby profesí PSV provádění stavebních konstrukcí pokrývač odborný</t>
  </si>
  <si>
    <t>"nezměřitelné a nekalkulované práce" 40,0</t>
  </si>
  <si>
    <t>96</t>
  </si>
  <si>
    <t>HZS2491</t>
  </si>
  <si>
    <t>Hodinová zúčtovací sazba dělník zednických výpomocí</t>
  </si>
  <si>
    <t>-2069714746</t>
  </si>
  <si>
    <t>Hodinové zúčtovací sazby profesí PSV zednické výpomoci a pomocné práce PSV dělník zednických výpomocí</t>
  </si>
  <si>
    <t>0300 - PODKROVÍ</t>
  </si>
  <si>
    <t>763131751</t>
  </si>
  <si>
    <t>Montáž parotěsné zábrany do SDK podhledu</t>
  </si>
  <si>
    <t>-731318437</t>
  </si>
  <si>
    <t>Podhled ze sádrokartonových desek ostatní práce a konstrukce na podhledech ze sádrokartonových desek montáž parotěsné zábrany</t>
  </si>
  <si>
    <t>"plocha desek" 506,486</t>
  </si>
  <si>
    <t>28329027</t>
  </si>
  <si>
    <t>fólie PE vyztužená Al vrstvou pro parotěsnou vrstvu 150g/m2</t>
  </si>
  <si>
    <t>-1662964241</t>
  </si>
  <si>
    <t>506,486*1,1235 'Přepočtené koeficientem množství</t>
  </si>
  <si>
    <t>763131752</t>
  </si>
  <si>
    <t>Montáž jedné vrstvy tepelné izolace do SDK podhledu</t>
  </si>
  <si>
    <t>-2112578876</t>
  </si>
  <si>
    <t>Podhled ze sádrokartonových desek ostatní práce a konstrukce na podhledech ze sádrokartonových desek montáž jedné vrstvy tepelné izolace</t>
  </si>
  <si>
    <t>63152099</t>
  </si>
  <si>
    <t>pás tepelně izolační univerzální λ=0,033 tl 100mm</t>
  </si>
  <si>
    <t>-2018460569</t>
  </si>
  <si>
    <t>506,486*1,02 'Přepočtené koeficientem množství</t>
  </si>
  <si>
    <t>1582596748</t>
  </si>
  <si>
    <t>"odpočet plochy krokví odhad" -40,0</t>
  </si>
  <si>
    <t>63152104</t>
  </si>
  <si>
    <t>pás tepelně izolační univerzální λ=0,033-0,035 tl 160mm</t>
  </si>
  <si>
    <t>674575313</t>
  </si>
  <si>
    <t>466,486*1,02 'Přepočtené koeficientem množství</t>
  </si>
  <si>
    <t>763131772</t>
  </si>
  <si>
    <t>Příplatek k SDK podhledu za rovinnost kvality Q4</t>
  </si>
  <si>
    <t>-428808056</t>
  </si>
  <si>
    <t>Podhled ze sádrokartonových desek Příplatek k cenám za rovinnost kvality celoplošné tmelení kvality Q4</t>
  </si>
  <si>
    <t>"vodorovné a šikmé" 394,709+23,193</t>
  </si>
  <si>
    <t>"ostění oken" 1,02*0,78*23+0,4*2*23+1,02*0,78*26+0,6*2*26</t>
  </si>
  <si>
    <t>763161710</t>
  </si>
  <si>
    <t>SDK podkroví deska 1xA 12,5 bez TI REI 15 dvouvrstvá spodní kce profil CD+UD na krokvových závěsech</t>
  </si>
  <si>
    <t>1650548733</t>
  </si>
  <si>
    <t>Podkroví ze sádrokartonových desek dvouvrstvá spodní konstrukce z ocelových profilů CD, UD na krokvových závěsech jednoduše opláštěná deskou standardní A, tl. 12,5 mm, bez TI, REI 15</t>
  </si>
  <si>
    <t>"vodorovné" 23,9+9,6+10+34,8+9,7*2+6,7+9,9+26,3</t>
  </si>
  <si>
    <t>"šikmé" 6,27*4,37*2+2,72*2,185*4</t>
  </si>
  <si>
    <t>2,72*2,185*6+(3,8*2+4,83+3,87*2+4,17*2+6,76)*4,37</t>
  </si>
  <si>
    <t>3,25*4,45*2+4,45*2,225*2</t>
  </si>
  <si>
    <t>"odpočet otvorů střešní okna" -(1,425*0,78*23+1,845*0,78*26)</t>
  </si>
  <si>
    <t>763161730</t>
  </si>
  <si>
    <t>SDK podkroví deska 1xH2 12,5 bez TI REI 15 dvouvrstvá spodní kce profil CD+UD na krokvových závěsech</t>
  </si>
  <si>
    <t>-758852760</t>
  </si>
  <si>
    <t>Podkroví ze sádrokartonových desek dvouvrstvá spodní konstrukce z ocelových profilů CD, UD na krokvových závěsech jednoduše opláštěná deskou impregnovanými H2, tl. 12,5 mm, bez TI, REI 15</t>
  </si>
  <si>
    <t>"vodorovné" 0,9+2,7+2,9</t>
  </si>
  <si>
    <t>"šikmé" (1,18+1,27+1,37)*4,37</t>
  </si>
  <si>
    <t>763182411</t>
  </si>
  <si>
    <t>SDK opláštění obvodu střešního okna hloubky do 0,5 m</t>
  </si>
  <si>
    <t>-1484963117</t>
  </si>
  <si>
    <t>Výplně otvorů konstrukcí ze sádrokartonových desek opláštění obvodu (špalety) střešního okna z desek včetně Al rohu hloubky do 0,5 m</t>
  </si>
  <si>
    <t>(0,78+1,4)*2*26+(0,78+0,98)*2*23</t>
  </si>
  <si>
    <t>998763303</t>
  </si>
  <si>
    <t>Přesun hmot tonážní pro sádrokartonové konstrukce v objektech v do 24 m</t>
  </si>
  <si>
    <t>2091425556</t>
  </si>
  <si>
    <t>Přesun hmot pro konstrukce montované z desek sádrokartonových, sádrovláknitých, cementovláknitých nebo cementových stanovený z hmotnosti přesunovaného materiálu vodorovná dopravní vzdálenost do 50 m v objektech výšky přes 12 do 24 m</t>
  </si>
  <si>
    <t>0400 - SANACE</t>
  </si>
  <si>
    <t>PSV - PSV</t>
  </si>
  <si>
    <t xml:space="preserve">    SAN - Sanace stávajícího krovu vč. fotodokumentace a návrhu opatření</t>
  </si>
  <si>
    <t>SAN</t>
  </si>
  <si>
    <t>Sanace stávajícího krovu vč. fotodokumentace a návrhu opatření</t>
  </si>
  <si>
    <t>SAN.X1</t>
  </si>
  <si>
    <t>Kontrola stavu všech dřevěných částí krovu z hlediska poškození dřevokaznými škůdci mykologem (dřevokazné houby, dřevokazný hmyz), v případě nutnosti bude přizván statik</t>
  </si>
  <si>
    <t>152235151</t>
  </si>
  <si>
    <t>SAN.X2</t>
  </si>
  <si>
    <t>Sanace dřevěných konstrukcí krovu mechanická a chemická podle popisu v PD, rozsah bude upřesněn</t>
  </si>
  <si>
    <t>1088691303</t>
  </si>
  <si>
    <t>SAN.X3</t>
  </si>
  <si>
    <t>Vizuální kontrola všech ocelových částíí krovu</t>
  </si>
  <si>
    <t>-61159398</t>
  </si>
  <si>
    <t>SAN.X4</t>
  </si>
  <si>
    <t>Sanace ocelových konstrukcí krovu, odstranění původního nátěru, přebroušení, odrezení, odmaštění a aplikace nového ochranného antikorozního systému</t>
  </si>
  <si>
    <t>-1316622000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</si>
</sst>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6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8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8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vertical="center"/>
      <protection/>
    </xf>
    <xf numFmtId="4" fontId="9" fillId="0" borderId="20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8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0" xfId="0"/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1"/>
  <sheetViews>
    <sheetView showGridLines="0" tabSelected="1" workbookViewId="0" topLeftCell="A36">
      <selection activeCell="A128" sqref="A12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" customHeight="1"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S2" s="15" t="s">
        <v>6</v>
      </c>
      <c r="BT2" s="15" t="s">
        <v>7</v>
      </c>
    </row>
    <row r="3" spans="2:72" s="1" customFormat="1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29" t="s">
        <v>14</v>
      </c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0"/>
      <c r="AQ5" s="20"/>
      <c r="AR5" s="18"/>
      <c r="BE5" s="226" t="s">
        <v>15</v>
      </c>
      <c r="BS5" s="15" t="s">
        <v>6</v>
      </c>
    </row>
    <row r="6" spans="2:71" s="1" customFormat="1" ht="36.9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31" t="s">
        <v>17</v>
      </c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0"/>
      <c r="AQ6" s="20"/>
      <c r="AR6" s="18"/>
      <c r="BE6" s="227"/>
      <c r="BS6" s="15" t="s">
        <v>6</v>
      </c>
    </row>
    <row r="7" spans="2:71" s="1" customFormat="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20</v>
      </c>
      <c r="AL7" s="20"/>
      <c r="AM7" s="20"/>
      <c r="AN7" s="25" t="s">
        <v>19</v>
      </c>
      <c r="AO7" s="20"/>
      <c r="AP7" s="20"/>
      <c r="AQ7" s="20"/>
      <c r="AR7" s="18"/>
      <c r="BE7" s="227"/>
      <c r="BS7" s="15" t="s">
        <v>6</v>
      </c>
    </row>
    <row r="8" spans="2:71" s="1" customFormat="1" ht="12" customHeight="1">
      <c r="B8" s="19"/>
      <c r="C8" s="20"/>
      <c r="D8" s="27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23</v>
      </c>
      <c r="AL8" s="20"/>
      <c r="AM8" s="20"/>
      <c r="AN8" s="28" t="s">
        <v>24</v>
      </c>
      <c r="AO8" s="20"/>
      <c r="AP8" s="20"/>
      <c r="AQ8" s="20"/>
      <c r="AR8" s="18"/>
      <c r="BE8" s="227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27"/>
      <c r="BS9" s="15" t="s">
        <v>6</v>
      </c>
    </row>
    <row r="10" spans="2:71" s="1" customFormat="1" ht="12" customHeight="1">
      <c r="B10" s="19"/>
      <c r="C10" s="20"/>
      <c r="D10" s="27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26</v>
      </c>
      <c r="AL10" s="20"/>
      <c r="AM10" s="20"/>
      <c r="AN10" s="25" t="s">
        <v>27</v>
      </c>
      <c r="AO10" s="20"/>
      <c r="AP10" s="20"/>
      <c r="AQ10" s="20"/>
      <c r="AR10" s="18"/>
      <c r="BE10" s="227"/>
      <c r="BS10" s="15" t="s">
        <v>6</v>
      </c>
    </row>
    <row r="11" spans="2:71" s="1" customFormat="1" ht="18.45" customHeight="1">
      <c r="B11" s="19"/>
      <c r="C11" s="20"/>
      <c r="D11" s="20"/>
      <c r="E11" s="25" t="s">
        <v>28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29</v>
      </c>
      <c r="AL11" s="20"/>
      <c r="AM11" s="20"/>
      <c r="AN11" s="25" t="s">
        <v>19</v>
      </c>
      <c r="AO11" s="20"/>
      <c r="AP11" s="20"/>
      <c r="AQ11" s="20"/>
      <c r="AR11" s="18"/>
      <c r="BE11" s="227"/>
      <c r="BS11" s="15" t="s">
        <v>6</v>
      </c>
    </row>
    <row r="12" spans="2:71" s="1" customFormat="1" ht="6.9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27"/>
      <c r="BS12" s="15" t="s">
        <v>6</v>
      </c>
    </row>
    <row r="13" spans="2:71" s="1" customFormat="1" ht="12" customHeight="1">
      <c r="B13" s="19"/>
      <c r="C13" s="20"/>
      <c r="D13" s="27" t="s">
        <v>30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26</v>
      </c>
      <c r="AL13" s="20"/>
      <c r="AM13" s="20"/>
      <c r="AN13" s="29" t="s">
        <v>31</v>
      </c>
      <c r="AO13" s="20"/>
      <c r="AP13" s="20"/>
      <c r="AQ13" s="20"/>
      <c r="AR13" s="18"/>
      <c r="BE13" s="227"/>
      <c r="BS13" s="15" t="s">
        <v>6</v>
      </c>
    </row>
    <row r="14" spans="2:71" ht="13.2">
      <c r="B14" s="19"/>
      <c r="C14" s="20"/>
      <c r="D14" s="20"/>
      <c r="E14" s="232" t="s">
        <v>31</v>
      </c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7" t="s">
        <v>29</v>
      </c>
      <c r="AL14" s="20"/>
      <c r="AM14" s="20"/>
      <c r="AN14" s="29" t="s">
        <v>31</v>
      </c>
      <c r="AO14" s="20"/>
      <c r="AP14" s="20"/>
      <c r="AQ14" s="20"/>
      <c r="AR14" s="18"/>
      <c r="BE14" s="227"/>
      <c r="BS14" s="15" t="s">
        <v>6</v>
      </c>
    </row>
    <row r="15" spans="2:71" s="1" customFormat="1" ht="6.9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27"/>
      <c r="BS15" s="15" t="s">
        <v>4</v>
      </c>
    </row>
    <row r="16" spans="2:71" s="1" customFormat="1" ht="12" customHeight="1">
      <c r="B16" s="19"/>
      <c r="C16" s="20"/>
      <c r="D16" s="27" t="s">
        <v>32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26</v>
      </c>
      <c r="AL16" s="20"/>
      <c r="AM16" s="20"/>
      <c r="AN16" s="25" t="s">
        <v>33</v>
      </c>
      <c r="AO16" s="20"/>
      <c r="AP16" s="20"/>
      <c r="AQ16" s="20"/>
      <c r="AR16" s="18"/>
      <c r="BE16" s="227"/>
      <c r="BS16" s="15" t="s">
        <v>4</v>
      </c>
    </row>
    <row r="17" spans="2:71" s="1" customFormat="1" ht="18.45" customHeight="1">
      <c r="B17" s="19"/>
      <c r="C17" s="20"/>
      <c r="D17" s="20"/>
      <c r="E17" s="25" t="s">
        <v>34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29</v>
      </c>
      <c r="AL17" s="20"/>
      <c r="AM17" s="20"/>
      <c r="AN17" s="25" t="s">
        <v>19</v>
      </c>
      <c r="AO17" s="20"/>
      <c r="AP17" s="20"/>
      <c r="AQ17" s="20"/>
      <c r="AR17" s="18"/>
      <c r="BE17" s="227"/>
      <c r="BS17" s="15" t="s">
        <v>35</v>
      </c>
    </row>
    <row r="18" spans="2:71" s="1" customFormat="1" ht="6.9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27"/>
      <c r="BS18" s="15" t="s">
        <v>6</v>
      </c>
    </row>
    <row r="19" spans="2:71" s="1" customFormat="1" ht="12" customHeight="1">
      <c r="B19" s="19"/>
      <c r="C19" s="20"/>
      <c r="D19" s="27" t="s">
        <v>36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26</v>
      </c>
      <c r="AL19" s="20"/>
      <c r="AM19" s="20"/>
      <c r="AN19" s="25" t="s">
        <v>37</v>
      </c>
      <c r="AO19" s="20"/>
      <c r="AP19" s="20"/>
      <c r="AQ19" s="20"/>
      <c r="AR19" s="18"/>
      <c r="BE19" s="227"/>
      <c r="BS19" s="15" t="s">
        <v>6</v>
      </c>
    </row>
    <row r="20" spans="2:71" s="1" customFormat="1" ht="18.45" customHeight="1">
      <c r="B20" s="19"/>
      <c r="C20" s="20"/>
      <c r="D20" s="20"/>
      <c r="E20" s="25" t="s">
        <v>38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29</v>
      </c>
      <c r="AL20" s="20"/>
      <c r="AM20" s="20"/>
      <c r="AN20" s="25" t="s">
        <v>19</v>
      </c>
      <c r="AO20" s="20"/>
      <c r="AP20" s="20"/>
      <c r="AQ20" s="20"/>
      <c r="AR20" s="18"/>
      <c r="BE20" s="227"/>
      <c r="BS20" s="15" t="s">
        <v>35</v>
      </c>
    </row>
    <row r="21" spans="2:57" s="1" customFormat="1" ht="6.9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27"/>
    </row>
    <row r="22" spans="2:57" s="1" customFormat="1" ht="12" customHeight="1">
      <c r="B22" s="19"/>
      <c r="C22" s="20"/>
      <c r="D22" s="27" t="s">
        <v>39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27"/>
    </row>
    <row r="23" spans="2:57" s="1" customFormat="1" ht="47.25" customHeight="1">
      <c r="B23" s="19"/>
      <c r="C23" s="20"/>
      <c r="D23" s="20"/>
      <c r="E23" s="234" t="s">
        <v>40</v>
      </c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0"/>
      <c r="AP23" s="20"/>
      <c r="AQ23" s="20"/>
      <c r="AR23" s="18"/>
      <c r="BE23" s="227"/>
    </row>
    <row r="24" spans="2:57" s="1" customFormat="1" ht="6.9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27"/>
    </row>
    <row r="25" spans="2:57" s="1" customFormat="1" ht="6.9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27"/>
    </row>
    <row r="26" spans="1:57" s="2" customFormat="1" ht="25.95" customHeight="1">
      <c r="A26" s="32"/>
      <c r="B26" s="33"/>
      <c r="C26" s="34"/>
      <c r="D26" s="35" t="s">
        <v>41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35">
        <f>ROUND(AG54,2)</f>
        <v>0</v>
      </c>
      <c r="AL26" s="236"/>
      <c r="AM26" s="236"/>
      <c r="AN26" s="236"/>
      <c r="AO26" s="236"/>
      <c r="AP26" s="34"/>
      <c r="AQ26" s="34"/>
      <c r="AR26" s="37"/>
      <c r="BE26" s="227"/>
    </row>
    <row r="27" spans="1:57" s="2" customFormat="1" ht="6.9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27"/>
    </row>
    <row r="28" spans="1:57" s="2" customFormat="1" ht="13.2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37" t="s">
        <v>42</v>
      </c>
      <c r="M28" s="237"/>
      <c r="N28" s="237"/>
      <c r="O28" s="237"/>
      <c r="P28" s="237"/>
      <c r="Q28" s="34"/>
      <c r="R28" s="34"/>
      <c r="S28" s="34"/>
      <c r="T28" s="34"/>
      <c r="U28" s="34"/>
      <c r="V28" s="34"/>
      <c r="W28" s="237" t="s">
        <v>43</v>
      </c>
      <c r="X28" s="237"/>
      <c r="Y28" s="237"/>
      <c r="Z28" s="237"/>
      <c r="AA28" s="237"/>
      <c r="AB28" s="237"/>
      <c r="AC28" s="237"/>
      <c r="AD28" s="237"/>
      <c r="AE28" s="237"/>
      <c r="AF28" s="34"/>
      <c r="AG28" s="34"/>
      <c r="AH28" s="34"/>
      <c r="AI28" s="34"/>
      <c r="AJ28" s="34"/>
      <c r="AK28" s="237" t="s">
        <v>44</v>
      </c>
      <c r="AL28" s="237"/>
      <c r="AM28" s="237"/>
      <c r="AN28" s="237"/>
      <c r="AO28" s="237"/>
      <c r="AP28" s="34"/>
      <c r="AQ28" s="34"/>
      <c r="AR28" s="37"/>
      <c r="BE28" s="227"/>
    </row>
    <row r="29" spans="2:57" s="3" customFormat="1" ht="14.4" customHeight="1">
      <c r="B29" s="38"/>
      <c r="C29" s="39"/>
      <c r="D29" s="27" t="s">
        <v>45</v>
      </c>
      <c r="E29" s="39"/>
      <c r="F29" s="27" t="s">
        <v>46</v>
      </c>
      <c r="G29" s="39"/>
      <c r="H29" s="39"/>
      <c r="I29" s="39"/>
      <c r="J29" s="39"/>
      <c r="K29" s="39"/>
      <c r="L29" s="221">
        <v>0.21</v>
      </c>
      <c r="M29" s="220"/>
      <c r="N29" s="220"/>
      <c r="O29" s="220"/>
      <c r="P29" s="220"/>
      <c r="Q29" s="39"/>
      <c r="R29" s="39"/>
      <c r="S29" s="39"/>
      <c r="T29" s="39"/>
      <c r="U29" s="39"/>
      <c r="V29" s="39"/>
      <c r="W29" s="219">
        <f>ROUND(AZ54,2)</f>
        <v>0</v>
      </c>
      <c r="X29" s="220"/>
      <c r="Y29" s="220"/>
      <c r="Z29" s="220"/>
      <c r="AA29" s="220"/>
      <c r="AB29" s="220"/>
      <c r="AC29" s="220"/>
      <c r="AD29" s="220"/>
      <c r="AE29" s="220"/>
      <c r="AF29" s="39"/>
      <c r="AG29" s="39"/>
      <c r="AH29" s="39"/>
      <c r="AI29" s="39"/>
      <c r="AJ29" s="39"/>
      <c r="AK29" s="219">
        <f>ROUND(AV54,2)</f>
        <v>0</v>
      </c>
      <c r="AL29" s="220"/>
      <c r="AM29" s="220"/>
      <c r="AN29" s="220"/>
      <c r="AO29" s="220"/>
      <c r="AP29" s="39"/>
      <c r="AQ29" s="39"/>
      <c r="AR29" s="40"/>
      <c r="BE29" s="228"/>
    </row>
    <row r="30" spans="2:57" s="3" customFormat="1" ht="14.4" customHeight="1">
      <c r="B30" s="38"/>
      <c r="C30" s="39"/>
      <c r="D30" s="39"/>
      <c r="E30" s="39"/>
      <c r="F30" s="27" t="s">
        <v>47</v>
      </c>
      <c r="G30" s="39"/>
      <c r="H30" s="39"/>
      <c r="I30" s="39"/>
      <c r="J30" s="39"/>
      <c r="K30" s="39"/>
      <c r="L30" s="221">
        <v>0.15</v>
      </c>
      <c r="M30" s="220"/>
      <c r="N30" s="220"/>
      <c r="O30" s="220"/>
      <c r="P30" s="220"/>
      <c r="Q30" s="39"/>
      <c r="R30" s="39"/>
      <c r="S30" s="39"/>
      <c r="T30" s="39"/>
      <c r="U30" s="39"/>
      <c r="V30" s="39"/>
      <c r="W30" s="219">
        <f>ROUND(BA54,2)</f>
        <v>0</v>
      </c>
      <c r="X30" s="220"/>
      <c r="Y30" s="220"/>
      <c r="Z30" s="220"/>
      <c r="AA30" s="220"/>
      <c r="AB30" s="220"/>
      <c r="AC30" s="220"/>
      <c r="AD30" s="220"/>
      <c r="AE30" s="220"/>
      <c r="AF30" s="39"/>
      <c r="AG30" s="39"/>
      <c r="AH30" s="39"/>
      <c r="AI30" s="39"/>
      <c r="AJ30" s="39"/>
      <c r="AK30" s="219">
        <f>ROUND(AW54,2)</f>
        <v>0</v>
      </c>
      <c r="AL30" s="220"/>
      <c r="AM30" s="220"/>
      <c r="AN30" s="220"/>
      <c r="AO30" s="220"/>
      <c r="AP30" s="39"/>
      <c r="AQ30" s="39"/>
      <c r="AR30" s="40"/>
      <c r="BE30" s="228"/>
    </row>
    <row r="31" spans="2:57" s="3" customFormat="1" ht="14.4" customHeight="1" hidden="1">
      <c r="B31" s="38"/>
      <c r="C31" s="39"/>
      <c r="D31" s="39"/>
      <c r="E31" s="39"/>
      <c r="F31" s="27" t="s">
        <v>48</v>
      </c>
      <c r="G31" s="39"/>
      <c r="H31" s="39"/>
      <c r="I31" s="39"/>
      <c r="J31" s="39"/>
      <c r="K31" s="39"/>
      <c r="L31" s="221">
        <v>0.21</v>
      </c>
      <c r="M31" s="220"/>
      <c r="N31" s="220"/>
      <c r="O31" s="220"/>
      <c r="P31" s="220"/>
      <c r="Q31" s="39"/>
      <c r="R31" s="39"/>
      <c r="S31" s="39"/>
      <c r="T31" s="39"/>
      <c r="U31" s="39"/>
      <c r="V31" s="39"/>
      <c r="W31" s="219">
        <f>ROUND(BB54,2)</f>
        <v>0</v>
      </c>
      <c r="X31" s="220"/>
      <c r="Y31" s="220"/>
      <c r="Z31" s="220"/>
      <c r="AA31" s="220"/>
      <c r="AB31" s="220"/>
      <c r="AC31" s="220"/>
      <c r="AD31" s="220"/>
      <c r="AE31" s="220"/>
      <c r="AF31" s="39"/>
      <c r="AG31" s="39"/>
      <c r="AH31" s="39"/>
      <c r="AI31" s="39"/>
      <c r="AJ31" s="39"/>
      <c r="AK31" s="219">
        <v>0</v>
      </c>
      <c r="AL31" s="220"/>
      <c r="AM31" s="220"/>
      <c r="AN31" s="220"/>
      <c r="AO31" s="220"/>
      <c r="AP31" s="39"/>
      <c r="AQ31" s="39"/>
      <c r="AR31" s="40"/>
      <c r="BE31" s="228"/>
    </row>
    <row r="32" spans="2:57" s="3" customFormat="1" ht="14.4" customHeight="1" hidden="1">
      <c r="B32" s="38"/>
      <c r="C32" s="39"/>
      <c r="D32" s="39"/>
      <c r="E32" s="39"/>
      <c r="F32" s="27" t="s">
        <v>49</v>
      </c>
      <c r="G32" s="39"/>
      <c r="H32" s="39"/>
      <c r="I32" s="39"/>
      <c r="J32" s="39"/>
      <c r="K32" s="39"/>
      <c r="L32" s="221">
        <v>0.15</v>
      </c>
      <c r="M32" s="220"/>
      <c r="N32" s="220"/>
      <c r="O32" s="220"/>
      <c r="P32" s="220"/>
      <c r="Q32" s="39"/>
      <c r="R32" s="39"/>
      <c r="S32" s="39"/>
      <c r="T32" s="39"/>
      <c r="U32" s="39"/>
      <c r="V32" s="39"/>
      <c r="W32" s="219">
        <f>ROUND(BC54,2)</f>
        <v>0</v>
      </c>
      <c r="X32" s="220"/>
      <c r="Y32" s="220"/>
      <c r="Z32" s="220"/>
      <c r="AA32" s="220"/>
      <c r="AB32" s="220"/>
      <c r="AC32" s="220"/>
      <c r="AD32" s="220"/>
      <c r="AE32" s="220"/>
      <c r="AF32" s="39"/>
      <c r="AG32" s="39"/>
      <c r="AH32" s="39"/>
      <c r="AI32" s="39"/>
      <c r="AJ32" s="39"/>
      <c r="AK32" s="219">
        <v>0</v>
      </c>
      <c r="AL32" s="220"/>
      <c r="AM32" s="220"/>
      <c r="AN32" s="220"/>
      <c r="AO32" s="220"/>
      <c r="AP32" s="39"/>
      <c r="AQ32" s="39"/>
      <c r="AR32" s="40"/>
      <c r="BE32" s="228"/>
    </row>
    <row r="33" spans="2:44" s="3" customFormat="1" ht="14.4" customHeight="1" hidden="1">
      <c r="B33" s="38"/>
      <c r="C33" s="39"/>
      <c r="D33" s="39"/>
      <c r="E33" s="39"/>
      <c r="F33" s="27" t="s">
        <v>50</v>
      </c>
      <c r="G33" s="39"/>
      <c r="H33" s="39"/>
      <c r="I33" s="39"/>
      <c r="J33" s="39"/>
      <c r="K33" s="39"/>
      <c r="L33" s="221">
        <v>0</v>
      </c>
      <c r="M33" s="220"/>
      <c r="N33" s="220"/>
      <c r="O33" s="220"/>
      <c r="P33" s="220"/>
      <c r="Q33" s="39"/>
      <c r="R33" s="39"/>
      <c r="S33" s="39"/>
      <c r="T33" s="39"/>
      <c r="U33" s="39"/>
      <c r="V33" s="39"/>
      <c r="W33" s="219">
        <f>ROUND(BD54,2)</f>
        <v>0</v>
      </c>
      <c r="X33" s="220"/>
      <c r="Y33" s="220"/>
      <c r="Z33" s="220"/>
      <c r="AA33" s="220"/>
      <c r="AB33" s="220"/>
      <c r="AC33" s="220"/>
      <c r="AD33" s="220"/>
      <c r="AE33" s="220"/>
      <c r="AF33" s="39"/>
      <c r="AG33" s="39"/>
      <c r="AH33" s="39"/>
      <c r="AI33" s="39"/>
      <c r="AJ33" s="39"/>
      <c r="AK33" s="219">
        <v>0</v>
      </c>
      <c r="AL33" s="220"/>
      <c r="AM33" s="220"/>
      <c r="AN33" s="220"/>
      <c r="AO33" s="220"/>
      <c r="AP33" s="39"/>
      <c r="AQ33" s="39"/>
      <c r="AR33" s="40"/>
    </row>
    <row r="34" spans="1:57" s="2" customFormat="1" ht="6.9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32"/>
    </row>
    <row r="35" spans="1:57" s="2" customFormat="1" ht="25.95" customHeight="1">
      <c r="A35" s="32"/>
      <c r="B35" s="33"/>
      <c r="C35" s="41"/>
      <c r="D35" s="42" t="s">
        <v>51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52</v>
      </c>
      <c r="U35" s="43"/>
      <c r="V35" s="43"/>
      <c r="W35" s="43"/>
      <c r="X35" s="225" t="s">
        <v>53</v>
      </c>
      <c r="Y35" s="223"/>
      <c r="Z35" s="223"/>
      <c r="AA35" s="223"/>
      <c r="AB35" s="223"/>
      <c r="AC35" s="43"/>
      <c r="AD35" s="43"/>
      <c r="AE35" s="43"/>
      <c r="AF35" s="43"/>
      <c r="AG35" s="43"/>
      <c r="AH35" s="43"/>
      <c r="AI35" s="43"/>
      <c r="AJ35" s="43"/>
      <c r="AK35" s="222">
        <f>SUM(AK26:AK33)</f>
        <v>0</v>
      </c>
      <c r="AL35" s="223"/>
      <c r="AM35" s="223"/>
      <c r="AN35" s="223"/>
      <c r="AO35" s="224"/>
      <c r="AP35" s="41"/>
      <c r="AQ35" s="41"/>
      <c r="AR35" s="37"/>
      <c r="BE35" s="32"/>
    </row>
    <row r="36" spans="1:57" s="2" customFormat="1" ht="6.9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E36" s="32"/>
    </row>
    <row r="37" spans="1:57" s="2" customFormat="1" ht="6.9" customHeight="1">
      <c r="A37" s="32"/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37"/>
      <c r="BE37" s="32"/>
    </row>
    <row r="41" spans="1:57" s="2" customFormat="1" ht="6.9" customHeight="1">
      <c r="A41" s="32"/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37"/>
      <c r="BE41" s="32"/>
    </row>
    <row r="42" spans="1:57" s="2" customFormat="1" ht="24.9" customHeight="1">
      <c r="A42" s="32"/>
      <c r="B42" s="33"/>
      <c r="C42" s="21" t="s">
        <v>54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7"/>
      <c r="BE42" s="32"/>
    </row>
    <row r="43" spans="1:57" s="2" customFormat="1" ht="6.9" customHeight="1">
      <c r="A43" s="32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7"/>
      <c r="BE43" s="32"/>
    </row>
    <row r="44" spans="2:44" s="4" customFormat="1" ht="12" customHeight="1">
      <c r="B44" s="49"/>
      <c r="C44" s="27" t="s">
        <v>13</v>
      </c>
      <c r="D44" s="50"/>
      <c r="E44" s="50"/>
      <c r="F44" s="50"/>
      <c r="G44" s="50"/>
      <c r="H44" s="50"/>
      <c r="I44" s="50"/>
      <c r="J44" s="50"/>
      <c r="K44" s="50"/>
      <c r="L44" s="50" t="str">
        <f>K5</f>
        <v>2021038</v>
      </c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1"/>
    </row>
    <row r="45" spans="2:44" s="5" customFormat="1" ht="36.9" customHeight="1">
      <c r="B45" s="52"/>
      <c r="C45" s="53" t="s">
        <v>16</v>
      </c>
      <c r="D45" s="54"/>
      <c r="E45" s="54"/>
      <c r="F45" s="54"/>
      <c r="G45" s="54"/>
      <c r="H45" s="54"/>
      <c r="I45" s="54"/>
      <c r="J45" s="54"/>
      <c r="K45" s="54"/>
      <c r="L45" s="247" t="str">
        <f>K6</f>
        <v>Rekonstrukce střechy na objektu ZŠ</v>
      </c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54"/>
      <c r="AQ45" s="54"/>
      <c r="AR45" s="55"/>
    </row>
    <row r="46" spans="1:57" s="2" customFormat="1" ht="6.9" customHeight="1">
      <c r="A46" s="32"/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7"/>
      <c r="BE46" s="32"/>
    </row>
    <row r="47" spans="1:57" s="2" customFormat="1" ht="12" customHeight="1">
      <c r="A47" s="32"/>
      <c r="B47" s="33"/>
      <c r="C47" s="27" t="s">
        <v>21</v>
      </c>
      <c r="D47" s="34"/>
      <c r="E47" s="34"/>
      <c r="F47" s="34"/>
      <c r="G47" s="34"/>
      <c r="H47" s="34"/>
      <c r="I47" s="34"/>
      <c r="J47" s="34"/>
      <c r="K47" s="34"/>
      <c r="L47" s="56" t="str">
        <f>IF(K8="","",K8)</f>
        <v>Pilská 5/9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7" t="s">
        <v>23</v>
      </c>
      <c r="AJ47" s="34"/>
      <c r="AK47" s="34"/>
      <c r="AL47" s="34"/>
      <c r="AM47" s="249" t="str">
        <f>IF(AN8="","",AN8)</f>
        <v>8. 4. 2021</v>
      </c>
      <c r="AN47" s="249"/>
      <c r="AO47" s="34"/>
      <c r="AP47" s="34"/>
      <c r="AQ47" s="34"/>
      <c r="AR47" s="37"/>
      <c r="BE47" s="32"/>
    </row>
    <row r="48" spans="1:57" s="2" customFormat="1" ht="6.9" customHeight="1">
      <c r="A48" s="32"/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7"/>
      <c r="BE48" s="32"/>
    </row>
    <row r="49" spans="1:57" s="2" customFormat="1" ht="40.05" customHeight="1">
      <c r="A49" s="32"/>
      <c r="B49" s="33"/>
      <c r="C49" s="27" t="s">
        <v>25</v>
      </c>
      <c r="D49" s="34"/>
      <c r="E49" s="34"/>
      <c r="F49" s="34"/>
      <c r="G49" s="34"/>
      <c r="H49" s="34"/>
      <c r="I49" s="34"/>
      <c r="J49" s="34"/>
      <c r="K49" s="34"/>
      <c r="L49" s="50" t="str">
        <f>IF(E11="","",E11)</f>
        <v>MČ Praha 14, Bratří Venclíků 1073/8, Praha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7" t="s">
        <v>32</v>
      </c>
      <c r="AJ49" s="34"/>
      <c r="AK49" s="34"/>
      <c r="AL49" s="34"/>
      <c r="AM49" s="250" t="str">
        <f>IF(E17="","",E17)</f>
        <v>ARA spol. s r.o., Bořanovická 1873/30, Praha 8</v>
      </c>
      <c r="AN49" s="251"/>
      <c r="AO49" s="251"/>
      <c r="AP49" s="251"/>
      <c r="AQ49" s="34"/>
      <c r="AR49" s="37"/>
      <c r="AS49" s="252" t="s">
        <v>55</v>
      </c>
      <c r="AT49" s="253"/>
      <c r="AU49" s="58"/>
      <c r="AV49" s="58"/>
      <c r="AW49" s="58"/>
      <c r="AX49" s="58"/>
      <c r="AY49" s="58"/>
      <c r="AZ49" s="58"/>
      <c r="BA49" s="58"/>
      <c r="BB49" s="58"/>
      <c r="BC49" s="58"/>
      <c r="BD49" s="59"/>
      <c r="BE49" s="32"/>
    </row>
    <row r="50" spans="1:57" s="2" customFormat="1" ht="25.65" customHeight="1">
      <c r="A50" s="32"/>
      <c r="B50" s="33"/>
      <c r="C50" s="27" t="s">
        <v>30</v>
      </c>
      <c r="D50" s="34"/>
      <c r="E50" s="34"/>
      <c r="F50" s="34"/>
      <c r="G50" s="34"/>
      <c r="H50" s="34"/>
      <c r="I50" s="34"/>
      <c r="J50" s="34"/>
      <c r="K50" s="34"/>
      <c r="L50" s="50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7" t="s">
        <v>36</v>
      </c>
      <c r="AJ50" s="34"/>
      <c r="AK50" s="34"/>
      <c r="AL50" s="34"/>
      <c r="AM50" s="250" t="str">
        <f>IF(E20="","",E20)</f>
        <v>H. Urban, Papírenská 933/21, Č. Budějovice 7</v>
      </c>
      <c r="AN50" s="251"/>
      <c r="AO50" s="251"/>
      <c r="AP50" s="251"/>
      <c r="AQ50" s="34"/>
      <c r="AR50" s="37"/>
      <c r="AS50" s="254"/>
      <c r="AT50" s="255"/>
      <c r="AU50" s="60"/>
      <c r="AV50" s="60"/>
      <c r="AW50" s="60"/>
      <c r="AX50" s="60"/>
      <c r="AY50" s="60"/>
      <c r="AZ50" s="60"/>
      <c r="BA50" s="60"/>
      <c r="BB50" s="60"/>
      <c r="BC50" s="60"/>
      <c r="BD50" s="61"/>
      <c r="BE50" s="32"/>
    </row>
    <row r="51" spans="1:57" s="2" customFormat="1" ht="10.8" customHeight="1">
      <c r="A51" s="32"/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7"/>
      <c r="AS51" s="256"/>
      <c r="AT51" s="257"/>
      <c r="AU51" s="62"/>
      <c r="AV51" s="62"/>
      <c r="AW51" s="62"/>
      <c r="AX51" s="62"/>
      <c r="AY51" s="62"/>
      <c r="AZ51" s="62"/>
      <c r="BA51" s="62"/>
      <c r="BB51" s="62"/>
      <c r="BC51" s="62"/>
      <c r="BD51" s="63"/>
      <c r="BE51" s="32"/>
    </row>
    <row r="52" spans="1:57" s="2" customFormat="1" ht="29.25" customHeight="1">
      <c r="A52" s="32"/>
      <c r="B52" s="33"/>
      <c r="C52" s="241" t="s">
        <v>56</v>
      </c>
      <c r="D52" s="242"/>
      <c r="E52" s="242"/>
      <c r="F52" s="242"/>
      <c r="G52" s="242"/>
      <c r="H52" s="64"/>
      <c r="I52" s="244" t="s">
        <v>57</v>
      </c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3" t="s">
        <v>58</v>
      </c>
      <c r="AH52" s="242"/>
      <c r="AI52" s="242"/>
      <c r="AJ52" s="242"/>
      <c r="AK52" s="242"/>
      <c r="AL52" s="242"/>
      <c r="AM52" s="242"/>
      <c r="AN52" s="244" t="s">
        <v>59</v>
      </c>
      <c r="AO52" s="242"/>
      <c r="AP52" s="242"/>
      <c r="AQ52" s="65" t="s">
        <v>60</v>
      </c>
      <c r="AR52" s="37"/>
      <c r="AS52" s="66" t="s">
        <v>61</v>
      </c>
      <c r="AT52" s="67" t="s">
        <v>62</v>
      </c>
      <c r="AU52" s="67" t="s">
        <v>63</v>
      </c>
      <c r="AV52" s="67" t="s">
        <v>64</v>
      </c>
      <c r="AW52" s="67" t="s">
        <v>65</v>
      </c>
      <c r="AX52" s="67" t="s">
        <v>66</v>
      </c>
      <c r="AY52" s="67" t="s">
        <v>67</v>
      </c>
      <c r="AZ52" s="67" t="s">
        <v>68</v>
      </c>
      <c r="BA52" s="67" t="s">
        <v>69</v>
      </c>
      <c r="BB52" s="67" t="s">
        <v>70</v>
      </c>
      <c r="BC52" s="67" t="s">
        <v>71</v>
      </c>
      <c r="BD52" s="68" t="s">
        <v>72</v>
      </c>
      <c r="BE52" s="32"/>
    </row>
    <row r="53" spans="1:57" s="2" customFormat="1" ht="10.8" customHeight="1">
      <c r="A53" s="32"/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7"/>
      <c r="AS53" s="69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1"/>
      <c r="BE53" s="32"/>
    </row>
    <row r="54" spans="2:90" s="6" customFormat="1" ht="32.4" customHeight="1">
      <c r="B54" s="72"/>
      <c r="C54" s="73" t="s">
        <v>73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245">
        <f>ROUND(SUM(AG55:AG59),2)</f>
        <v>0</v>
      </c>
      <c r="AH54" s="245"/>
      <c r="AI54" s="245"/>
      <c r="AJ54" s="245"/>
      <c r="AK54" s="245"/>
      <c r="AL54" s="245"/>
      <c r="AM54" s="245"/>
      <c r="AN54" s="246">
        <f aca="true" t="shared" si="0" ref="AN54:AN59">SUM(AG54,AT54)</f>
        <v>0</v>
      </c>
      <c r="AO54" s="246"/>
      <c r="AP54" s="246"/>
      <c r="AQ54" s="76" t="s">
        <v>19</v>
      </c>
      <c r="AR54" s="77"/>
      <c r="AS54" s="78">
        <f>ROUND(SUM(AS55:AS59),2)</f>
        <v>0</v>
      </c>
      <c r="AT54" s="79">
        <f aca="true" t="shared" si="1" ref="AT54:AT59">ROUND(SUM(AV54:AW54),2)</f>
        <v>0</v>
      </c>
      <c r="AU54" s="80">
        <f>ROUND(SUM(AU55:AU59),5)</f>
        <v>0</v>
      </c>
      <c r="AV54" s="79">
        <f>ROUND(AZ54*L29,2)</f>
        <v>0</v>
      </c>
      <c r="AW54" s="79">
        <f>ROUND(BA54*L30,2)</f>
        <v>0</v>
      </c>
      <c r="AX54" s="79">
        <f>ROUND(BB54*L29,2)</f>
        <v>0</v>
      </c>
      <c r="AY54" s="79">
        <f>ROUND(BC54*L30,2)</f>
        <v>0</v>
      </c>
      <c r="AZ54" s="79">
        <f>ROUND(SUM(AZ55:AZ59),2)</f>
        <v>0</v>
      </c>
      <c r="BA54" s="79">
        <f>ROUND(SUM(BA55:BA59),2)</f>
        <v>0</v>
      </c>
      <c r="BB54" s="79">
        <f>ROUND(SUM(BB55:BB59),2)</f>
        <v>0</v>
      </c>
      <c r="BC54" s="79">
        <f>ROUND(SUM(BC55:BC59),2)</f>
        <v>0</v>
      </c>
      <c r="BD54" s="81">
        <f>ROUND(SUM(BD55:BD59),2)</f>
        <v>0</v>
      </c>
      <c r="BS54" s="82" t="s">
        <v>74</v>
      </c>
      <c r="BT54" s="82" t="s">
        <v>75</v>
      </c>
      <c r="BU54" s="83" t="s">
        <v>76</v>
      </c>
      <c r="BV54" s="82" t="s">
        <v>77</v>
      </c>
      <c r="BW54" s="82" t="s">
        <v>5</v>
      </c>
      <c r="BX54" s="82" t="s">
        <v>78</v>
      </c>
      <c r="CL54" s="82" t="s">
        <v>19</v>
      </c>
    </row>
    <row r="55" spans="1:91" s="7" customFormat="1" ht="16.5" customHeight="1">
      <c r="A55" s="84" t="s">
        <v>79</v>
      </c>
      <c r="B55" s="85"/>
      <c r="C55" s="86"/>
      <c r="D55" s="240" t="s">
        <v>80</v>
      </c>
      <c r="E55" s="240"/>
      <c r="F55" s="240"/>
      <c r="G55" s="240"/>
      <c r="H55" s="240"/>
      <c r="I55" s="87"/>
      <c r="J55" s="240" t="s">
        <v>80</v>
      </c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38">
        <f>'VRN - VRN'!J30</f>
        <v>0</v>
      </c>
      <c r="AH55" s="239"/>
      <c r="AI55" s="239"/>
      <c r="AJ55" s="239"/>
      <c r="AK55" s="239"/>
      <c r="AL55" s="239"/>
      <c r="AM55" s="239"/>
      <c r="AN55" s="238">
        <f t="shared" si="0"/>
        <v>0</v>
      </c>
      <c r="AO55" s="239"/>
      <c r="AP55" s="239"/>
      <c r="AQ55" s="88" t="s">
        <v>81</v>
      </c>
      <c r="AR55" s="89"/>
      <c r="AS55" s="90">
        <v>0</v>
      </c>
      <c r="AT55" s="91">
        <f t="shared" si="1"/>
        <v>0</v>
      </c>
      <c r="AU55" s="92">
        <f>'VRN - VRN'!P80</f>
        <v>0</v>
      </c>
      <c r="AV55" s="91">
        <f>'VRN - VRN'!J33</f>
        <v>0</v>
      </c>
      <c r="AW55" s="91">
        <f>'VRN - VRN'!J34</f>
        <v>0</v>
      </c>
      <c r="AX55" s="91">
        <f>'VRN - VRN'!J35</f>
        <v>0</v>
      </c>
      <c r="AY55" s="91">
        <f>'VRN - VRN'!J36</f>
        <v>0</v>
      </c>
      <c r="AZ55" s="91">
        <f>'VRN - VRN'!F33</f>
        <v>0</v>
      </c>
      <c r="BA55" s="91">
        <f>'VRN - VRN'!F34</f>
        <v>0</v>
      </c>
      <c r="BB55" s="91">
        <f>'VRN - VRN'!F35</f>
        <v>0</v>
      </c>
      <c r="BC55" s="91">
        <f>'VRN - VRN'!F36</f>
        <v>0</v>
      </c>
      <c r="BD55" s="93">
        <f>'VRN - VRN'!F37</f>
        <v>0</v>
      </c>
      <c r="BT55" s="94" t="s">
        <v>82</v>
      </c>
      <c r="BV55" s="94" t="s">
        <v>77</v>
      </c>
      <c r="BW55" s="94" t="s">
        <v>83</v>
      </c>
      <c r="BX55" s="94" t="s">
        <v>5</v>
      </c>
      <c r="CL55" s="94" t="s">
        <v>19</v>
      </c>
      <c r="CM55" s="94" t="s">
        <v>84</v>
      </c>
    </row>
    <row r="56" spans="1:91" s="7" customFormat="1" ht="16.5" customHeight="1">
      <c r="A56" s="84" t="s">
        <v>79</v>
      </c>
      <c r="B56" s="85"/>
      <c r="C56" s="86"/>
      <c r="D56" s="240" t="s">
        <v>85</v>
      </c>
      <c r="E56" s="240"/>
      <c r="F56" s="240"/>
      <c r="G56" s="240"/>
      <c r="H56" s="240"/>
      <c r="I56" s="87"/>
      <c r="J56" s="240" t="s">
        <v>86</v>
      </c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238">
        <f>'0100 - BOURÁNÍ'!J30</f>
        <v>0</v>
      </c>
      <c r="AH56" s="239"/>
      <c r="AI56" s="239"/>
      <c r="AJ56" s="239"/>
      <c r="AK56" s="239"/>
      <c r="AL56" s="239"/>
      <c r="AM56" s="239"/>
      <c r="AN56" s="238">
        <f t="shared" si="0"/>
        <v>0</v>
      </c>
      <c r="AO56" s="239"/>
      <c r="AP56" s="239"/>
      <c r="AQ56" s="88" t="s">
        <v>87</v>
      </c>
      <c r="AR56" s="89"/>
      <c r="AS56" s="90">
        <v>0</v>
      </c>
      <c r="AT56" s="91">
        <f t="shared" si="1"/>
        <v>0</v>
      </c>
      <c r="AU56" s="92">
        <f>'0100 - BOURÁNÍ'!P93</f>
        <v>0</v>
      </c>
      <c r="AV56" s="91">
        <f>'0100 - BOURÁNÍ'!J33</f>
        <v>0</v>
      </c>
      <c r="AW56" s="91">
        <f>'0100 - BOURÁNÍ'!J34</f>
        <v>0</v>
      </c>
      <c r="AX56" s="91">
        <f>'0100 - BOURÁNÍ'!J35</f>
        <v>0</v>
      </c>
      <c r="AY56" s="91">
        <f>'0100 - BOURÁNÍ'!J36</f>
        <v>0</v>
      </c>
      <c r="AZ56" s="91">
        <f>'0100 - BOURÁNÍ'!F33</f>
        <v>0</v>
      </c>
      <c r="BA56" s="91">
        <f>'0100 - BOURÁNÍ'!F34</f>
        <v>0</v>
      </c>
      <c r="BB56" s="91">
        <f>'0100 - BOURÁNÍ'!F35</f>
        <v>0</v>
      </c>
      <c r="BC56" s="91">
        <f>'0100 - BOURÁNÍ'!F36</f>
        <v>0</v>
      </c>
      <c r="BD56" s="93">
        <f>'0100 - BOURÁNÍ'!F37</f>
        <v>0</v>
      </c>
      <c r="BT56" s="94" t="s">
        <v>82</v>
      </c>
      <c r="BV56" s="94" t="s">
        <v>77</v>
      </c>
      <c r="BW56" s="94" t="s">
        <v>88</v>
      </c>
      <c r="BX56" s="94" t="s">
        <v>5</v>
      </c>
      <c r="CL56" s="94" t="s">
        <v>19</v>
      </c>
      <c r="CM56" s="94" t="s">
        <v>84</v>
      </c>
    </row>
    <row r="57" spans="1:91" s="7" customFormat="1" ht="16.5" customHeight="1">
      <c r="A57" s="84" t="s">
        <v>79</v>
      </c>
      <c r="B57" s="85"/>
      <c r="C57" s="86"/>
      <c r="D57" s="240" t="s">
        <v>89</v>
      </c>
      <c r="E57" s="240"/>
      <c r="F57" s="240"/>
      <c r="G57" s="240"/>
      <c r="H57" s="240"/>
      <c r="I57" s="87"/>
      <c r="J57" s="240" t="s">
        <v>90</v>
      </c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38">
        <f>'0200 - STŘECHA'!J30</f>
        <v>0</v>
      </c>
      <c r="AH57" s="239"/>
      <c r="AI57" s="239"/>
      <c r="AJ57" s="239"/>
      <c r="AK57" s="239"/>
      <c r="AL57" s="239"/>
      <c r="AM57" s="239"/>
      <c r="AN57" s="238">
        <f t="shared" si="0"/>
        <v>0</v>
      </c>
      <c r="AO57" s="239"/>
      <c r="AP57" s="239"/>
      <c r="AQ57" s="88" t="s">
        <v>87</v>
      </c>
      <c r="AR57" s="89"/>
      <c r="AS57" s="90">
        <v>0</v>
      </c>
      <c r="AT57" s="91">
        <f t="shared" si="1"/>
        <v>0</v>
      </c>
      <c r="AU57" s="92">
        <f>'0200 - STŘECHA'!P94</f>
        <v>0</v>
      </c>
      <c r="AV57" s="91">
        <f>'0200 - STŘECHA'!J33</f>
        <v>0</v>
      </c>
      <c r="AW57" s="91">
        <f>'0200 - STŘECHA'!J34</f>
        <v>0</v>
      </c>
      <c r="AX57" s="91">
        <f>'0200 - STŘECHA'!J35</f>
        <v>0</v>
      </c>
      <c r="AY57" s="91">
        <f>'0200 - STŘECHA'!J36</f>
        <v>0</v>
      </c>
      <c r="AZ57" s="91">
        <f>'0200 - STŘECHA'!F33</f>
        <v>0</v>
      </c>
      <c r="BA57" s="91">
        <f>'0200 - STŘECHA'!F34</f>
        <v>0</v>
      </c>
      <c r="BB57" s="91">
        <f>'0200 - STŘECHA'!F35</f>
        <v>0</v>
      </c>
      <c r="BC57" s="91">
        <f>'0200 - STŘECHA'!F36</f>
        <v>0</v>
      </c>
      <c r="BD57" s="93">
        <f>'0200 - STŘECHA'!F37</f>
        <v>0</v>
      </c>
      <c r="BT57" s="94" t="s">
        <v>82</v>
      </c>
      <c r="BV57" s="94" t="s">
        <v>77</v>
      </c>
      <c r="BW57" s="94" t="s">
        <v>91</v>
      </c>
      <c r="BX57" s="94" t="s">
        <v>5</v>
      </c>
      <c r="CL57" s="94" t="s">
        <v>19</v>
      </c>
      <c r="CM57" s="94" t="s">
        <v>84</v>
      </c>
    </row>
    <row r="58" spans="1:91" s="7" customFormat="1" ht="16.5" customHeight="1">
      <c r="A58" s="84" t="s">
        <v>79</v>
      </c>
      <c r="B58" s="85"/>
      <c r="C58" s="86"/>
      <c r="D58" s="240" t="s">
        <v>92</v>
      </c>
      <c r="E58" s="240"/>
      <c r="F58" s="240"/>
      <c r="G58" s="240"/>
      <c r="H58" s="240"/>
      <c r="I58" s="87"/>
      <c r="J58" s="240" t="s">
        <v>93</v>
      </c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240"/>
      <c r="AE58" s="240"/>
      <c r="AF58" s="240"/>
      <c r="AG58" s="238">
        <f>'0300 - PODKROVÍ'!J30</f>
        <v>0</v>
      </c>
      <c r="AH58" s="239"/>
      <c r="AI58" s="239"/>
      <c r="AJ58" s="239"/>
      <c r="AK58" s="239"/>
      <c r="AL58" s="239"/>
      <c r="AM58" s="239"/>
      <c r="AN58" s="238">
        <f t="shared" si="0"/>
        <v>0</v>
      </c>
      <c r="AO58" s="239"/>
      <c r="AP58" s="239"/>
      <c r="AQ58" s="88" t="s">
        <v>87</v>
      </c>
      <c r="AR58" s="89"/>
      <c r="AS58" s="90">
        <v>0</v>
      </c>
      <c r="AT58" s="91">
        <f t="shared" si="1"/>
        <v>0</v>
      </c>
      <c r="AU58" s="92">
        <f>'0300 - PODKROVÍ'!P81</f>
        <v>0</v>
      </c>
      <c r="AV58" s="91">
        <f>'0300 - PODKROVÍ'!J33</f>
        <v>0</v>
      </c>
      <c r="AW58" s="91">
        <f>'0300 - PODKROVÍ'!J34</f>
        <v>0</v>
      </c>
      <c r="AX58" s="91">
        <f>'0300 - PODKROVÍ'!J35</f>
        <v>0</v>
      </c>
      <c r="AY58" s="91">
        <f>'0300 - PODKROVÍ'!J36</f>
        <v>0</v>
      </c>
      <c r="AZ58" s="91">
        <f>'0300 - PODKROVÍ'!F33</f>
        <v>0</v>
      </c>
      <c r="BA58" s="91">
        <f>'0300 - PODKROVÍ'!F34</f>
        <v>0</v>
      </c>
      <c r="BB58" s="91">
        <f>'0300 - PODKROVÍ'!F35</f>
        <v>0</v>
      </c>
      <c r="BC58" s="91">
        <f>'0300 - PODKROVÍ'!F36</f>
        <v>0</v>
      </c>
      <c r="BD58" s="93">
        <f>'0300 - PODKROVÍ'!F37</f>
        <v>0</v>
      </c>
      <c r="BT58" s="94" t="s">
        <v>82</v>
      </c>
      <c r="BV58" s="94" t="s">
        <v>77</v>
      </c>
      <c r="BW58" s="94" t="s">
        <v>94</v>
      </c>
      <c r="BX58" s="94" t="s">
        <v>5</v>
      </c>
      <c r="CL58" s="94" t="s">
        <v>19</v>
      </c>
      <c r="CM58" s="94" t="s">
        <v>84</v>
      </c>
    </row>
    <row r="59" spans="1:91" s="7" customFormat="1" ht="16.5" customHeight="1">
      <c r="A59" s="84" t="s">
        <v>79</v>
      </c>
      <c r="B59" s="85"/>
      <c r="C59" s="86"/>
      <c r="D59" s="240" t="s">
        <v>95</v>
      </c>
      <c r="E59" s="240"/>
      <c r="F59" s="240"/>
      <c r="G59" s="240"/>
      <c r="H59" s="240"/>
      <c r="I59" s="87"/>
      <c r="J59" s="240" t="s">
        <v>96</v>
      </c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38">
        <f>'0400 - SANACE'!J30</f>
        <v>0</v>
      </c>
      <c r="AH59" s="239"/>
      <c r="AI59" s="239"/>
      <c r="AJ59" s="239"/>
      <c r="AK59" s="239"/>
      <c r="AL59" s="239"/>
      <c r="AM59" s="239"/>
      <c r="AN59" s="238">
        <f t="shared" si="0"/>
        <v>0</v>
      </c>
      <c r="AO59" s="239"/>
      <c r="AP59" s="239"/>
      <c r="AQ59" s="88" t="s">
        <v>87</v>
      </c>
      <c r="AR59" s="89"/>
      <c r="AS59" s="95">
        <v>0</v>
      </c>
      <c r="AT59" s="96">
        <f t="shared" si="1"/>
        <v>0</v>
      </c>
      <c r="AU59" s="97">
        <f>'0400 - SANACE'!P81</f>
        <v>0</v>
      </c>
      <c r="AV59" s="96">
        <f>'0400 - SANACE'!J33</f>
        <v>0</v>
      </c>
      <c r="AW59" s="96">
        <f>'0400 - SANACE'!J34</f>
        <v>0</v>
      </c>
      <c r="AX59" s="96">
        <f>'0400 - SANACE'!J35</f>
        <v>0</v>
      </c>
      <c r="AY59" s="96">
        <f>'0400 - SANACE'!J36</f>
        <v>0</v>
      </c>
      <c r="AZ59" s="96">
        <f>'0400 - SANACE'!F33</f>
        <v>0</v>
      </c>
      <c r="BA59" s="96">
        <f>'0400 - SANACE'!F34</f>
        <v>0</v>
      </c>
      <c r="BB59" s="96">
        <f>'0400 - SANACE'!F35</f>
        <v>0</v>
      </c>
      <c r="BC59" s="96">
        <f>'0400 - SANACE'!F36</f>
        <v>0</v>
      </c>
      <c r="BD59" s="98">
        <f>'0400 - SANACE'!F37</f>
        <v>0</v>
      </c>
      <c r="BT59" s="94" t="s">
        <v>82</v>
      </c>
      <c r="BV59" s="94" t="s">
        <v>77</v>
      </c>
      <c r="BW59" s="94" t="s">
        <v>97</v>
      </c>
      <c r="BX59" s="94" t="s">
        <v>5</v>
      </c>
      <c r="CL59" s="94" t="s">
        <v>19</v>
      </c>
      <c r="CM59" s="94" t="s">
        <v>84</v>
      </c>
    </row>
    <row r="60" spans="1:57" s="2" customFormat="1" ht="30" customHeight="1">
      <c r="A60" s="32"/>
      <c r="B60" s="33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7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</row>
    <row r="61" spans="1:57" s="2" customFormat="1" ht="6.9" customHeight="1">
      <c r="A61" s="32"/>
      <c r="B61" s="45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37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</row>
  </sheetData>
  <sheetProtection algorithmName="SHA-512" hashValue="Z6UYPLWeThWYooqcqDyJ4q8jgx1Ka5cVkWEm9DjkEsqJOMnfiPI3JjmS6abhVwAFwPPT76xttpXyZ58UDewisw==" saltValue="DLHw+xZ4nB58mLxjlJSy2FeUnzuqQATWPNxCKiKq+OZoVvutJv76mhI25Q5jiKk9uBRRdvCXN5eN+weCfbxedA==" spinCount="100000" sheet="1" objects="1" scenarios="1" formatColumns="0" formatRows="0"/>
  <mergeCells count="58"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AG54:AM54"/>
    <mergeCell ref="AN54:AP54"/>
    <mergeCell ref="D56:H56"/>
    <mergeCell ref="AG56:AM56"/>
    <mergeCell ref="AN56:AP56"/>
    <mergeCell ref="AN57:AP57"/>
    <mergeCell ref="D57:H57"/>
    <mergeCell ref="J57:AF57"/>
    <mergeCell ref="AG57:AM57"/>
    <mergeCell ref="D58:H58"/>
    <mergeCell ref="J58:AF58"/>
    <mergeCell ref="AN59:AP59"/>
    <mergeCell ref="AG59:AM59"/>
    <mergeCell ref="D59:H59"/>
    <mergeCell ref="J59:AF59"/>
    <mergeCell ref="AK30:AO30"/>
    <mergeCell ref="L30:P30"/>
    <mergeCell ref="W30:AE30"/>
    <mergeCell ref="L31:P31"/>
    <mergeCell ref="AN58:AP58"/>
    <mergeCell ref="AG58:AM58"/>
    <mergeCell ref="J56:AF56"/>
    <mergeCell ref="L45:AO45"/>
    <mergeCell ref="AM47:AN47"/>
    <mergeCell ref="AM49:AP4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</mergeCells>
  <hyperlinks>
    <hyperlink ref="A55" location="'VRN - VRN'!C2" display="/"/>
    <hyperlink ref="A56" location="'0100 - BOURÁNÍ'!C2" display="/"/>
    <hyperlink ref="A57" location="'0200 - STŘECHA'!C2" display="/"/>
    <hyperlink ref="A58" location="'0300 - PODKROVÍ'!C2" display="/"/>
    <hyperlink ref="A59" location="'0400 - SANA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5" t="s">
        <v>83</v>
      </c>
    </row>
    <row r="3" spans="2:46" s="1" customFormat="1" ht="6.9" customHeight="1" hidden="1"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18"/>
      <c r="AT3" s="15" t="s">
        <v>84</v>
      </c>
    </row>
    <row r="4" spans="2:46" s="1" customFormat="1" ht="24.9" customHeight="1" hidden="1">
      <c r="B4" s="18"/>
      <c r="D4" s="101" t="s">
        <v>98</v>
      </c>
      <c r="L4" s="18"/>
      <c r="M4" s="102" t="s">
        <v>10</v>
      </c>
      <c r="AT4" s="15" t="s">
        <v>4</v>
      </c>
    </row>
    <row r="5" spans="2:12" s="1" customFormat="1" ht="6.9" customHeight="1" hidden="1">
      <c r="B5" s="18"/>
      <c r="L5" s="18"/>
    </row>
    <row r="6" spans="2:12" s="1" customFormat="1" ht="12" customHeight="1" hidden="1">
      <c r="B6" s="18"/>
      <c r="D6" s="103" t="s">
        <v>16</v>
      </c>
      <c r="L6" s="18"/>
    </row>
    <row r="7" spans="2:12" s="1" customFormat="1" ht="16.5" customHeight="1" hidden="1">
      <c r="B7" s="18"/>
      <c r="E7" s="261" t="str">
        <f>'Rekapitulace stavby'!K6</f>
        <v>Rekonstrukce střechy na objektu ZŠ</v>
      </c>
      <c r="F7" s="262"/>
      <c r="G7" s="262"/>
      <c r="H7" s="262"/>
      <c r="L7" s="18"/>
    </row>
    <row r="8" spans="1:31" s="2" customFormat="1" ht="12" customHeight="1" hidden="1">
      <c r="A8" s="32"/>
      <c r="B8" s="37"/>
      <c r="C8" s="32"/>
      <c r="D8" s="103" t="s">
        <v>99</v>
      </c>
      <c r="E8" s="32"/>
      <c r="F8" s="32"/>
      <c r="G8" s="32"/>
      <c r="H8" s="32"/>
      <c r="I8" s="32"/>
      <c r="J8" s="32"/>
      <c r="K8" s="32"/>
      <c r="L8" s="104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 hidden="1">
      <c r="A9" s="32"/>
      <c r="B9" s="37"/>
      <c r="C9" s="32"/>
      <c r="D9" s="32"/>
      <c r="E9" s="263" t="s">
        <v>100</v>
      </c>
      <c r="F9" s="264"/>
      <c r="G9" s="264"/>
      <c r="H9" s="264"/>
      <c r="I9" s="32"/>
      <c r="J9" s="32"/>
      <c r="K9" s="32"/>
      <c r="L9" s="104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hidden="1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104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 hidden="1">
      <c r="A11" s="32"/>
      <c r="B11" s="37"/>
      <c r="C11" s="32"/>
      <c r="D11" s="103" t="s">
        <v>18</v>
      </c>
      <c r="E11" s="32"/>
      <c r="F11" s="105" t="s">
        <v>19</v>
      </c>
      <c r="G11" s="32"/>
      <c r="H11" s="32"/>
      <c r="I11" s="103" t="s">
        <v>20</v>
      </c>
      <c r="J11" s="105" t="s">
        <v>19</v>
      </c>
      <c r="K11" s="32"/>
      <c r="L11" s="104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 hidden="1">
      <c r="A12" s="32"/>
      <c r="B12" s="37"/>
      <c r="C12" s="32"/>
      <c r="D12" s="103" t="s">
        <v>21</v>
      </c>
      <c r="E12" s="32"/>
      <c r="F12" s="105" t="s">
        <v>22</v>
      </c>
      <c r="G12" s="32"/>
      <c r="H12" s="32"/>
      <c r="I12" s="103" t="s">
        <v>23</v>
      </c>
      <c r="J12" s="106" t="str">
        <f>'Rekapitulace stavby'!AN8</f>
        <v>8. 4. 2021</v>
      </c>
      <c r="K12" s="32"/>
      <c r="L12" s="104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 hidden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104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 hidden="1">
      <c r="A14" s="32"/>
      <c r="B14" s="37"/>
      <c r="C14" s="32"/>
      <c r="D14" s="103" t="s">
        <v>25</v>
      </c>
      <c r="E14" s="32"/>
      <c r="F14" s="32"/>
      <c r="G14" s="32"/>
      <c r="H14" s="32"/>
      <c r="I14" s="103" t="s">
        <v>26</v>
      </c>
      <c r="J14" s="105" t="s">
        <v>27</v>
      </c>
      <c r="K14" s="32"/>
      <c r="L14" s="104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 hidden="1">
      <c r="A15" s="32"/>
      <c r="B15" s="37"/>
      <c r="C15" s="32"/>
      <c r="D15" s="32"/>
      <c r="E15" s="105" t="s">
        <v>28</v>
      </c>
      <c r="F15" s="32"/>
      <c r="G15" s="32"/>
      <c r="H15" s="32"/>
      <c r="I15" s="103" t="s">
        <v>29</v>
      </c>
      <c r="J15" s="105" t="s">
        <v>19</v>
      </c>
      <c r="K15" s="32"/>
      <c r="L15" s="104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 hidden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104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 hidden="1">
      <c r="A17" s="32"/>
      <c r="B17" s="37"/>
      <c r="C17" s="32"/>
      <c r="D17" s="103" t="s">
        <v>30</v>
      </c>
      <c r="E17" s="32"/>
      <c r="F17" s="32"/>
      <c r="G17" s="32"/>
      <c r="H17" s="32"/>
      <c r="I17" s="103" t="s">
        <v>26</v>
      </c>
      <c r="J17" s="28" t="str">
        <f>'Rekapitulace stavby'!AN13</f>
        <v>Vyplň údaj</v>
      </c>
      <c r="K17" s="32"/>
      <c r="L17" s="104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 hidden="1">
      <c r="A18" s="32"/>
      <c r="B18" s="37"/>
      <c r="C18" s="32"/>
      <c r="D18" s="32"/>
      <c r="E18" s="265" t="str">
        <f>'Rekapitulace stavby'!E14</f>
        <v>Vyplň údaj</v>
      </c>
      <c r="F18" s="266"/>
      <c r="G18" s="266"/>
      <c r="H18" s="266"/>
      <c r="I18" s="103" t="s">
        <v>29</v>
      </c>
      <c r="J18" s="28" t="str">
        <f>'Rekapitulace stavby'!AN14</f>
        <v>Vyplň údaj</v>
      </c>
      <c r="K18" s="32"/>
      <c r="L18" s="104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 hidden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104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 hidden="1">
      <c r="A20" s="32"/>
      <c r="B20" s="37"/>
      <c r="C20" s="32"/>
      <c r="D20" s="103" t="s">
        <v>32</v>
      </c>
      <c r="E20" s="32"/>
      <c r="F20" s="32"/>
      <c r="G20" s="32"/>
      <c r="H20" s="32"/>
      <c r="I20" s="103" t="s">
        <v>26</v>
      </c>
      <c r="J20" s="105" t="s">
        <v>33</v>
      </c>
      <c r="K20" s="32"/>
      <c r="L20" s="104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 hidden="1">
      <c r="A21" s="32"/>
      <c r="B21" s="37"/>
      <c r="C21" s="32"/>
      <c r="D21" s="32"/>
      <c r="E21" s="105" t="s">
        <v>34</v>
      </c>
      <c r="F21" s="32"/>
      <c r="G21" s="32"/>
      <c r="H21" s="32"/>
      <c r="I21" s="103" t="s">
        <v>29</v>
      </c>
      <c r="J21" s="105" t="s">
        <v>19</v>
      </c>
      <c r="K21" s="32"/>
      <c r="L21" s="104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 hidden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104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 hidden="1">
      <c r="A23" s="32"/>
      <c r="B23" s="37"/>
      <c r="C23" s="32"/>
      <c r="D23" s="103" t="s">
        <v>36</v>
      </c>
      <c r="E23" s="32"/>
      <c r="F23" s="32"/>
      <c r="G23" s="32"/>
      <c r="H23" s="32"/>
      <c r="I23" s="103" t="s">
        <v>26</v>
      </c>
      <c r="J23" s="105" t="s">
        <v>37</v>
      </c>
      <c r="K23" s="32"/>
      <c r="L23" s="104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 hidden="1">
      <c r="A24" s="32"/>
      <c r="B24" s="37"/>
      <c r="C24" s="32"/>
      <c r="D24" s="32"/>
      <c r="E24" s="105" t="s">
        <v>38</v>
      </c>
      <c r="F24" s="32"/>
      <c r="G24" s="32"/>
      <c r="H24" s="32"/>
      <c r="I24" s="103" t="s">
        <v>29</v>
      </c>
      <c r="J24" s="105" t="s">
        <v>19</v>
      </c>
      <c r="K24" s="32"/>
      <c r="L24" s="104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 hidden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104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 hidden="1">
      <c r="A26" s="32"/>
      <c r="B26" s="37"/>
      <c r="C26" s="32"/>
      <c r="D26" s="103" t="s">
        <v>39</v>
      </c>
      <c r="E26" s="32"/>
      <c r="F26" s="32"/>
      <c r="G26" s="32"/>
      <c r="H26" s="32"/>
      <c r="I26" s="32"/>
      <c r="J26" s="32"/>
      <c r="K26" s="32"/>
      <c r="L26" s="104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 hidden="1">
      <c r="A27" s="107"/>
      <c r="B27" s="108"/>
      <c r="C27" s="107"/>
      <c r="D27" s="107"/>
      <c r="E27" s="267" t="s">
        <v>19</v>
      </c>
      <c r="F27" s="267"/>
      <c r="G27" s="267"/>
      <c r="H27" s="267"/>
      <c r="I27" s="107"/>
      <c r="J27" s="107"/>
      <c r="K27" s="107"/>
      <c r="L27" s="109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</row>
    <row r="28" spans="1:31" s="2" customFormat="1" ht="6.9" customHeight="1" hidden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104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 hidden="1">
      <c r="A29" s="32"/>
      <c r="B29" s="37"/>
      <c r="C29" s="32"/>
      <c r="D29" s="110"/>
      <c r="E29" s="110"/>
      <c r="F29" s="110"/>
      <c r="G29" s="110"/>
      <c r="H29" s="110"/>
      <c r="I29" s="110"/>
      <c r="J29" s="110"/>
      <c r="K29" s="110"/>
      <c r="L29" s="104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 hidden="1">
      <c r="A30" s="32"/>
      <c r="B30" s="37"/>
      <c r="C30" s="32"/>
      <c r="D30" s="111" t="s">
        <v>41</v>
      </c>
      <c r="E30" s="32"/>
      <c r="F30" s="32"/>
      <c r="G30" s="32"/>
      <c r="H30" s="32"/>
      <c r="I30" s="32"/>
      <c r="J30" s="112">
        <f>ROUND(J80,2)</f>
        <v>0</v>
      </c>
      <c r="K30" s="32"/>
      <c r="L30" s="104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 hidden="1">
      <c r="A31" s="32"/>
      <c r="B31" s="37"/>
      <c r="C31" s="32"/>
      <c r="D31" s="110"/>
      <c r="E31" s="110"/>
      <c r="F31" s="110"/>
      <c r="G31" s="110"/>
      <c r="H31" s="110"/>
      <c r="I31" s="110"/>
      <c r="J31" s="110"/>
      <c r="K31" s="110"/>
      <c r="L31" s="104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 hidden="1">
      <c r="A32" s="32"/>
      <c r="B32" s="37"/>
      <c r="C32" s="32"/>
      <c r="D32" s="32"/>
      <c r="E32" s="32"/>
      <c r="F32" s="113" t="s">
        <v>43</v>
      </c>
      <c r="G32" s="32"/>
      <c r="H32" s="32"/>
      <c r="I32" s="113" t="s">
        <v>42</v>
      </c>
      <c r="J32" s="113" t="s">
        <v>44</v>
      </c>
      <c r="K32" s="32"/>
      <c r="L32" s="104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 hidden="1">
      <c r="A33" s="32"/>
      <c r="B33" s="37"/>
      <c r="C33" s="32"/>
      <c r="D33" s="114" t="s">
        <v>45</v>
      </c>
      <c r="E33" s="103" t="s">
        <v>46</v>
      </c>
      <c r="F33" s="115">
        <f>ROUND((SUM(BE80:BE91)),2)</f>
        <v>0</v>
      </c>
      <c r="G33" s="32"/>
      <c r="H33" s="32"/>
      <c r="I33" s="116">
        <v>0.21</v>
      </c>
      <c r="J33" s="115">
        <f>ROUND(((SUM(BE80:BE91))*I33),2)</f>
        <v>0</v>
      </c>
      <c r="K33" s="32"/>
      <c r="L33" s="104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 hidden="1">
      <c r="A34" s="32"/>
      <c r="B34" s="37"/>
      <c r="C34" s="32"/>
      <c r="D34" s="32"/>
      <c r="E34" s="103" t="s">
        <v>47</v>
      </c>
      <c r="F34" s="115">
        <f>ROUND((SUM(BF80:BF91)),2)</f>
        <v>0</v>
      </c>
      <c r="G34" s="32"/>
      <c r="H34" s="32"/>
      <c r="I34" s="116">
        <v>0.15</v>
      </c>
      <c r="J34" s="115">
        <f>ROUND(((SUM(BF80:BF91))*I34),2)</f>
        <v>0</v>
      </c>
      <c r="K34" s="32"/>
      <c r="L34" s="104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7"/>
      <c r="C35" s="32"/>
      <c r="D35" s="32"/>
      <c r="E35" s="103" t="s">
        <v>48</v>
      </c>
      <c r="F35" s="115">
        <f>ROUND((SUM(BG80:BG91)),2)</f>
        <v>0</v>
      </c>
      <c r="G35" s="32"/>
      <c r="H35" s="32"/>
      <c r="I35" s="116">
        <v>0.21</v>
      </c>
      <c r="J35" s="115">
        <f>0</f>
        <v>0</v>
      </c>
      <c r="K35" s="32"/>
      <c r="L35" s="104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7"/>
      <c r="C36" s="32"/>
      <c r="D36" s="32"/>
      <c r="E36" s="103" t="s">
        <v>49</v>
      </c>
      <c r="F36" s="115">
        <f>ROUND((SUM(BH80:BH91)),2)</f>
        <v>0</v>
      </c>
      <c r="G36" s="32"/>
      <c r="H36" s="32"/>
      <c r="I36" s="116">
        <v>0.15</v>
      </c>
      <c r="J36" s="115">
        <f>0</f>
        <v>0</v>
      </c>
      <c r="K36" s="32"/>
      <c r="L36" s="104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7"/>
      <c r="C37" s="32"/>
      <c r="D37" s="32"/>
      <c r="E37" s="103" t="s">
        <v>50</v>
      </c>
      <c r="F37" s="115">
        <f>ROUND((SUM(BI80:BI91)),2)</f>
        <v>0</v>
      </c>
      <c r="G37" s="32"/>
      <c r="H37" s="32"/>
      <c r="I37" s="116">
        <v>0</v>
      </c>
      <c r="J37" s="115">
        <f>0</f>
        <v>0</v>
      </c>
      <c r="K37" s="32"/>
      <c r="L37" s="104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 hidden="1">
      <c r="A38" s="32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104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 hidden="1">
      <c r="A39" s="32"/>
      <c r="B39" s="37"/>
      <c r="C39" s="117"/>
      <c r="D39" s="118" t="s">
        <v>51</v>
      </c>
      <c r="E39" s="119"/>
      <c r="F39" s="119"/>
      <c r="G39" s="120" t="s">
        <v>52</v>
      </c>
      <c r="H39" s="121" t="s">
        <v>53</v>
      </c>
      <c r="I39" s="119"/>
      <c r="J39" s="122">
        <f>SUM(J30:J37)</f>
        <v>0</v>
      </c>
      <c r="K39" s="123"/>
      <c r="L39" s="104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 hidden="1">
      <c r="A40" s="32"/>
      <c r="B40" s="124"/>
      <c r="C40" s="125"/>
      <c r="D40" s="125"/>
      <c r="E40" s="125"/>
      <c r="F40" s="125"/>
      <c r="G40" s="125"/>
      <c r="H40" s="125"/>
      <c r="I40" s="125"/>
      <c r="J40" s="125"/>
      <c r="K40" s="125"/>
      <c r="L40" s="104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ht="12" hidden="1"/>
    <row r="42" ht="12" hidden="1"/>
    <row r="43" ht="12" hidden="1"/>
    <row r="44" spans="1:31" s="2" customFormat="1" ht="6.9" customHeight="1" hidden="1">
      <c r="A44" s="32"/>
      <c r="B44" s="126"/>
      <c r="C44" s="127"/>
      <c r="D44" s="127"/>
      <c r="E44" s="127"/>
      <c r="F44" s="127"/>
      <c r="G44" s="127"/>
      <c r="H44" s="127"/>
      <c r="I44" s="127"/>
      <c r="J44" s="127"/>
      <c r="K44" s="127"/>
      <c r="L44" s="104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24.9" customHeight="1" hidden="1">
      <c r="A45" s="32"/>
      <c r="B45" s="33"/>
      <c r="C45" s="21" t="s">
        <v>101</v>
      </c>
      <c r="D45" s="34"/>
      <c r="E45" s="34"/>
      <c r="F45" s="34"/>
      <c r="G45" s="34"/>
      <c r="H45" s="34"/>
      <c r="I45" s="34"/>
      <c r="J45" s="34"/>
      <c r="K45" s="34"/>
      <c r="L45" s="104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6.9" customHeight="1" hidden="1">
      <c r="A46" s="32"/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104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12" customHeight="1" hidden="1">
      <c r="A47" s="32"/>
      <c r="B47" s="33"/>
      <c r="C47" s="27" t="s">
        <v>16</v>
      </c>
      <c r="D47" s="34"/>
      <c r="E47" s="34"/>
      <c r="F47" s="34"/>
      <c r="G47" s="34"/>
      <c r="H47" s="34"/>
      <c r="I47" s="34"/>
      <c r="J47" s="34"/>
      <c r="K47" s="34"/>
      <c r="L47" s="104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16.5" customHeight="1" hidden="1">
      <c r="A48" s="32"/>
      <c r="B48" s="33"/>
      <c r="C48" s="34"/>
      <c r="D48" s="34"/>
      <c r="E48" s="259" t="str">
        <f>E7</f>
        <v>Rekonstrukce střechy na objektu ZŠ</v>
      </c>
      <c r="F48" s="260"/>
      <c r="G48" s="260"/>
      <c r="H48" s="260"/>
      <c r="I48" s="34"/>
      <c r="J48" s="34"/>
      <c r="K48" s="34"/>
      <c r="L48" s="104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2" customFormat="1" ht="12" customHeight="1" hidden="1">
      <c r="A49" s="32"/>
      <c r="B49" s="33"/>
      <c r="C49" s="27" t="s">
        <v>99</v>
      </c>
      <c r="D49" s="34"/>
      <c r="E49" s="34"/>
      <c r="F49" s="34"/>
      <c r="G49" s="34"/>
      <c r="H49" s="34"/>
      <c r="I49" s="34"/>
      <c r="J49" s="34"/>
      <c r="K49" s="34"/>
      <c r="L49" s="104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2" customFormat="1" ht="16.5" customHeight="1" hidden="1">
      <c r="A50" s="32"/>
      <c r="B50" s="33"/>
      <c r="C50" s="34"/>
      <c r="D50" s="34"/>
      <c r="E50" s="247" t="str">
        <f>E9</f>
        <v>VRN - VRN</v>
      </c>
      <c r="F50" s="258"/>
      <c r="G50" s="258"/>
      <c r="H50" s="258"/>
      <c r="I50" s="34"/>
      <c r="J50" s="34"/>
      <c r="K50" s="34"/>
      <c r="L50" s="104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s="2" customFormat="1" ht="6.9" customHeight="1" hidden="1">
      <c r="A51" s="32"/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104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s="2" customFormat="1" ht="12" customHeight="1" hidden="1">
      <c r="A52" s="32"/>
      <c r="B52" s="33"/>
      <c r="C52" s="27" t="s">
        <v>21</v>
      </c>
      <c r="D52" s="34"/>
      <c r="E52" s="34"/>
      <c r="F52" s="25" t="str">
        <f>F12</f>
        <v>Pilská 5/9</v>
      </c>
      <c r="G52" s="34"/>
      <c r="H52" s="34"/>
      <c r="I52" s="27" t="s">
        <v>23</v>
      </c>
      <c r="J52" s="57" t="str">
        <f>IF(J12="","",J12)</f>
        <v>8. 4. 2021</v>
      </c>
      <c r="K52" s="34"/>
      <c r="L52" s="104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2" customFormat="1" ht="6.9" customHeight="1" hidden="1">
      <c r="A53" s="32"/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104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2" customFormat="1" ht="40.05" customHeight="1" hidden="1">
      <c r="A54" s="32"/>
      <c r="B54" s="33"/>
      <c r="C54" s="27" t="s">
        <v>25</v>
      </c>
      <c r="D54" s="34"/>
      <c r="E54" s="34"/>
      <c r="F54" s="25" t="str">
        <f>E15</f>
        <v>MČ Praha 14, Bratří Venclíků 1073/8, Praha</v>
      </c>
      <c r="G54" s="34"/>
      <c r="H54" s="34"/>
      <c r="I54" s="27" t="s">
        <v>32</v>
      </c>
      <c r="J54" s="30" t="str">
        <f>E21</f>
        <v>ARA spol. s r.o., Bořanovická 1873/30, Praha 8</v>
      </c>
      <c r="K54" s="34"/>
      <c r="L54" s="104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s="2" customFormat="1" ht="40.05" customHeight="1" hidden="1">
      <c r="A55" s="32"/>
      <c r="B55" s="33"/>
      <c r="C55" s="27" t="s">
        <v>30</v>
      </c>
      <c r="D55" s="34"/>
      <c r="E55" s="34"/>
      <c r="F55" s="25" t="str">
        <f>IF(E18="","",E18)</f>
        <v>Vyplň údaj</v>
      </c>
      <c r="G55" s="34"/>
      <c r="H55" s="34"/>
      <c r="I55" s="27" t="s">
        <v>36</v>
      </c>
      <c r="J55" s="30" t="str">
        <f>E24</f>
        <v>H. Urban, Papírenská 933/21, Č. Budějovice 7</v>
      </c>
      <c r="K55" s="34"/>
      <c r="L55" s="104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s="2" customFormat="1" ht="10.35" customHeight="1" hidden="1">
      <c r="A56" s="32"/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104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s="2" customFormat="1" ht="29.25" customHeight="1" hidden="1">
      <c r="A57" s="32"/>
      <c r="B57" s="33"/>
      <c r="C57" s="128" t="s">
        <v>102</v>
      </c>
      <c r="D57" s="129"/>
      <c r="E57" s="129"/>
      <c r="F57" s="129"/>
      <c r="G57" s="129"/>
      <c r="H57" s="129"/>
      <c r="I57" s="129"/>
      <c r="J57" s="130" t="s">
        <v>103</v>
      </c>
      <c r="K57" s="129"/>
      <c r="L57" s="104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s="2" customFormat="1" ht="10.35" customHeight="1" hidden="1">
      <c r="A58" s="32"/>
      <c r="B58" s="33"/>
      <c r="C58" s="34"/>
      <c r="D58" s="34"/>
      <c r="E58" s="34"/>
      <c r="F58" s="34"/>
      <c r="G58" s="34"/>
      <c r="H58" s="34"/>
      <c r="I58" s="34"/>
      <c r="J58" s="34"/>
      <c r="K58" s="34"/>
      <c r="L58" s="104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47" s="2" customFormat="1" ht="22.8" customHeight="1" hidden="1">
      <c r="A59" s="32"/>
      <c r="B59" s="33"/>
      <c r="C59" s="131" t="s">
        <v>73</v>
      </c>
      <c r="D59" s="34"/>
      <c r="E59" s="34"/>
      <c r="F59" s="34"/>
      <c r="G59" s="34"/>
      <c r="H59" s="34"/>
      <c r="I59" s="34"/>
      <c r="J59" s="75">
        <f>J80</f>
        <v>0</v>
      </c>
      <c r="K59" s="34"/>
      <c r="L59" s="104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U59" s="15" t="s">
        <v>104</v>
      </c>
    </row>
    <row r="60" spans="2:12" s="9" customFormat="1" ht="24.9" customHeight="1" hidden="1">
      <c r="B60" s="132"/>
      <c r="C60" s="133"/>
      <c r="D60" s="134" t="s">
        <v>105</v>
      </c>
      <c r="E60" s="135"/>
      <c r="F60" s="135"/>
      <c r="G60" s="135"/>
      <c r="H60" s="135"/>
      <c r="I60" s="135"/>
      <c r="J60" s="136">
        <f>J81</f>
        <v>0</v>
      </c>
      <c r="K60" s="133"/>
      <c r="L60" s="137"/>
    </row>
    <row r="61" spans="1:31" s="2" customFormat="1" ht="21.75" customHeight="1" hidden="1">
      <c r="A61" s="32"/>
      <c r="B61" s="33"/>
      <c r="C61" s="34"/>
      <c r="D61" s="34"/>
      <c r="E61" s="34"/>
      <c r="F61" s="34"/>
      <c r="G61" s="34"/>
      <c r="H61" s="34"/>
      <c r="I61" s="34"/>
      <c r="J61" s="34"/>
      <c r="K61" s="34"/>
      <c r="L61" s="104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s="2" customFormat="1" ht="6.9" customHeight="1" hidden="1">
      <c r="A62" s="32"/>
      <c r="B62" s="45"/>
      <c r="C62" s="46"/>
      <c r="D62" s="46"/>
      <c r="E62" s="46"/>
      <c r="F62" s="46"/>
      <c r="G62" s="46"/>
      <c r="H62" s="46"/>
      <c r="I62" s="46"/>
      <c r="J62" s="46"/>
      <c r="K62" s="46"/>
      <c r="L62" s="104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ht="12" hidden="1"/>
    <row r="64" ht="12" hidden="1"/>
    <row r="65" ht="12" hidden="1"/>
    <row r="66" spans="1:31" s="2" customFormat="1" ht="6.9" customHeight="1">
      <c r="A66" s="32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104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s="2" customFormat="1" ht="24.9" customHeight="1">
      <c r="A67" s="32"/>
      <c r="B67" s="33"/>
      <c r="C67" s="21" t="s">
        <v>106</v>
      </c>
      <c r="D67" s="34"/>
      <c r="E67" s="34"/>
      <c r="F67" s="34"/>
      <c r="G67" s="34"/>
      <c r="H67" s="34"/>
      <c r="I67" s="34"/>
      <c r="J67" s="34"/>
      <c r="K67" s="34"/>
      <c r="L67" s="104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s="2" customFormat="1" ht="6.9" customHeight="1">
      <c r="A68" s="32"/>
      <c r="B68" s="33"/>
      <c r="C68" s="34"/>
      <c r="D68" s="34"/>
      <c r="E68" s="34"/>
      <c r="F68" s="34"/>
      <c r="G68" s="34"/>
      <c r="H68" s="34"/>
      <c r="I68" s="34"/>
      <c r="J68" s="34"/>
      <c r="K68" s="34"/>
      <c r="L68" s="104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</row>
    <row r="69" spans="1:31" s="2" customFormat="1" ht="12" customHeight="1">
      <c r="A69" s="32"/>
      <c r="B69" s="33"/>
      <c r="C69" s="27" t="s">
        <v>16</v>
      </c>
      <c r="D69" s="34"/>
      <c r="E69" s="34"/>
      <c r="F69" s="34"/>
      <c r="G69" s="34"/>
      <c r="H69" s="34"/>
      <c r="I69" s="34"/>
      <c r="J69" s="34"/>
      <c r="K69" s="34"/>
      <c r="L69" s="104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1:31" s="2" customFormat="1" ht="16.5" customHeight="1">
      <c r="A70" s="32"/>
      <c r="B70" s="33"/>
      <c r="C70" s="34"/>
      <c r="D70" s="34"/>
      <c r="E70" s="259" t="str">
        <f>E7</f>
        <v>Rekonstrukce střechy na objektu ZŠ</v>
      </c>
      <c r="F70" s="260"/>
      <c r="G70" s="260"/>
      <c r="H70" s="260"/>
      <c r="I70" s="34"/>
      <c r="J70" s="34"/>
      <c r="K70" s="34"/>
      <c r="L70" s="104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s="2" customFormat="1" ht="12" customHeight="1">
      <c r="A71" s="32"/>
      <c r="B71" s="33"/>
      <c r="C71" s="27" t="s">
        <v>99</v>
      </c>
      <c r="D71" s="34"/>
      <c r="E71" s="34"/>
      <c r="F71" s="34"/>
      <c r="G71" s="34"/>
      <c r="H71" s="34"/>
      <c r="I71" s="34"/>
      <c r="J71" s="34"/>
      <c r="K71" s="34"/>
      <c r="L71" s="104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2" spans="1:31" s="2" customFormat="1" ht="16.5" customHeight="1">
      <c r="A72" s="32"/>
      <c r="B72" s="33"/>
      <c r="C72" s="34"/>
      <c r="D72" s="34"/>
      <c r="E72" s="247" t="str">
        <f>E9</f>
        <v>VRN - VRN</v>
      </c>
      <c r="F72" s="258"/>
      <c r="G72" s="258"/>
      <c r="H72" s="258"/>
      <c r="I72" s="34"/>
      <c r="J72" s="34"/>
      <c r="K72" s="34"/>
      <c r="L72" s="104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s="2" customFormat="1" ht="6.9" customHeight="1">
      <c r="A73" s="32"/>
      <c r="B73" s="33"/>
      <c r="C73" s="34"/>
      <c r="D73" s="34"/>
      <c r="E73" s="34"/>
      <c r="F73" s="34"/>
      <c r="G73" s="34"/>
      <c r="H73" s="34"/>
      <c r="I73" s="34"/>
      <c r="J73" s="34"/>
      <c r="K73" s="34"/>
      <c r="L73" s="104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s="2" customFormat="1" ht="12" customHeight="1">
      <c r="A74" s="32"/>
      <c r="B74" s="33"/>
      <c r="C74" s="27" t="s">
        <v>21</v>
      </c>
      <c r="D74" s="34"/>
      <c r="E74" s="34"/>
      <c r="F74" s="25" t="str">
        <f>F12</f>
        <v>Pilská 5/9</v>
      </c>
      <c r="G74" s="34"/>
      <c r="H74" s="34"/>
      <c r="I74" s="27" t="s">
        <v>23</v>
      </c>
      <c r="J74" s="57" t="str">
        <f>IF(J12="","",J12)</f>
        <v>8. 4. 2021</v>
      </c>
      <c r="K74" s="34"/>
      <c r="L74" s="104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s="2" customFormat="1" ht="6.9" customHeight="1">
      <c r="A75" s="32"/>
      <c r="B75" s="33"/>
      <c r="C75" s="34"/>
      <c r="D75" s="34"/>
      <c r="E75" s="34"/>
      <c r="F75" s="34"/>
      <c r="G75" s="34"/>
      <c r="H75" s="34"/>
      <c r="I75" s="34"/>
      <c r="J75" s="34"/>
      <c r="K75" s="34"/>
      <c r="L75" s="104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40.05" customHeight="1">
      <c r="A76" s="32"/>
      <c r="B76" s="33"/>
      <c r="C76" s="27" t="s">
        <v>25</v>
      </c>
      <c r="D76" s="34"/>
      <c r="E76" s="34"/>
      <c r="F76" s="25" t="str">
        <f>E15</f>
        <v>MČ Praha 14, Bratří Venclíků 1073/8, Praha</v>
      </c>
      <c r="G76" s="34"/>
      <c r="H76" s="34"/>
      <c r="I76" s="27" t="s">
        <v>32</v>
      </c>
      <c r="J76" s="30" t="str">
        <f>E21</f>
        <v>ARA spol. s r.o., Bořanovická 1873/30, Praha 8</v>
      </c>
      <c r="K76" s="34"/>
      <c r="L76" s="104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40.05" customHeight="1">
      <c r="A77" s="32"/>
      <c r="B77" s="33"/>
      <c r="C77" s="27" t="s">
        <v>30</v>
      </c>
      <c r="D77" s="34"/>
      <c r="E77" s="34"/>
      <c r="F77" s="25" t="str">
        <f>IF(E18="","",E18)</f>
        <v>Vyplň údaj</v>
      </c>
      <c r="G77" s="34"/>
      <c r="H77" s="34"/>
      <c r="I77" s="27" t="s">
        <v>36</v>
      </c>
      <c r="J77" s="30" t="str">
        <f>E24</f>
        <v>H. Urban, Papírenská 933/21, Č. Budějovice 7</v>
      </c>
      <c r="K77" s="34"/>
      <c r="L77" s="104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2" customFormat="1" ht="10.35" customHeight="1">
      <c r="A78" s="32"/>
      <c r="B78" s="33"/>
      <c r="C78" s="34"/>
      <c r="D78" s="34"/>
      <c r="E78" s="34"/>
      <c r="F78" s="34"/>
      <c r="G78" s="34"/>
      <c r="H78" s="34"/>
      <c r="I78" s="34"/>
      <c r="J78" s="34"/>
      <c r="K78" s="34"/>
      <c r="L78" s="104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s="10" customFormat="1" ht="29.25" customHeight="1">
      <c r="A79" s="138"/>
      <c r="B79" s="139"/>
      <c r="C79" s="140" t="s">
        <v>107</v>
      </c>
      <c r="D79" s="141" t="s">
        <v>60</v>
      </c>
      <c r="E79" s="141" t="s">
        <v>56</v>
      </c>
      <c r="F79" s="141" t="s">
        <v>57</v>
      </c>
      <c r="G79" s="141" t="s">
        <v>108</v>
      </c>
      <c r="H79" s="141" t="s">
        <v>109</v>
      </c>
      <c r="I79" s="141" t="s">
        <v>110</v>
      </c>
      <c r="J79" s="141" t="s">
        <v>103</v>
      </c>
      <c r="K79" s="142" t="s">
        <v>111</v>
      </c>
      <c r="L79" s="143"/>
      <c r="M79" s="66" t="s">
        <v>19</v>
      </c>
      <c r="N79" s="67" t="s">
        <v>45</v>
      </c>
      <c r="O79" s="67" t="s">
        <v>112</v>
      </c>
      <c r="P79" s="67" t="s">
        <v>113</v>
      </c>
      <c r="Q79" s="67" t="s">
        <v>114</v>
      </c>
      <c r="R79" s="67" t="s">
        <v>115</v>
      </c>
      <c r="S79" s="67" t="s">
        <v>116</v>
      </c>
      <c r="T79" s="68" t="s">
        <v>117</v>
      </c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</row>
    <row r="80" spans="1:63" s="2" customFormat="1" ht="22.8" customHeight="1">
      <c r="A80" s="32"/>
      <c r="B80" s="33"/>
      <c r="C80" s="73" t="s">
        <v>118</v>
      </c>
      <c r="D80" s="34"/>
      <c r="E80" s="34"/>
      <c r="F80" s="34"/>
      <c r="G80" s="34"/>
      <c r="H80" s="34"/>
      <c r="I80" s="34"/>
      <c r="J80" s="144">
        <f>BK80</f>
        <v>0</v>
      </c>
      <c r="K80" s="34"/>
      <c r="L80" s="37"/>
      <c r="M80" s="69"/>
      <c r="N80" s="145"/>
      <c r="O80" s="70"/>
      <c r="P80" s="146">
        <f>P81</f>
        <v>0</v>
      </c>
      <c r="Q80" s="70"/>
      <c r="R80" s="146">
        <f>R81</f>
        <v>0</v>
      </c>
      <c r="S80" s="70"/>
      <c r="T80" s="147">
        <f>T81</f>
        <v>0</v>
      </c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T80" s="15" t="s">
        <v>74</v>
      </c>
      <c r="AU80" s="15" t="s">
        <v>104</v>
      </c>
      <c r="BK80" s="148">
        <f>BK81</f>
        <v>0</v>
      </c>
    </row>
    <row r="81" spans="2:63" s="11" customFormat="1" ht="25.95" customHeight="1">
      <c r="B81" s="149"/>
      <c r="C81" s="150"/>
      <c r="D81" s="151" t="s">
        <v>74</v>
      </c>
      <c r="E81" s="152" t="s">
        <v>80</v>
      </c>
      <c r="F81" s="152" t="s">
        <v>119</v>
      </c>
      <c r="G81" s="150"/>
      <c r="H81" s="150"/>
      <c r="I81" s="153"/>
      <c r="J81" s="154">
        <f>BK81</f>
        <v>0</v>
      </c>
      <c r="K81" s="150"/>
      <c r="L81" s="155"/>
      <c r="M81" s="156"/>
      <c r="N81" s="157"/>
      <c r="O81" s="157"/>
      <c r="P81" s="158">
        <f>SUM(P82:P91)</f>
        <v>0</v>
      </c>
      <c r="Q81" s="157"/>
      <c r="R81" s="158">
        <f>SUM(R82:R91)</f>
        <v>0</v>
      </c>
      <c r="S81" s="157"/>
      <c r="T81" s="159">
        <f>SUM(T82:T91)</f>
        <v>0</v>
      </c>
      <c r="AR81" s="160" t="s">
        <v>120</v>
      </c>
      <c r="AT81" s="161" t="s">
        <v>74</v>
      </c>
      <c r="AU81" s="161" t="s">
        <v>75</v>
      </c>
      <c r="AY81" s="160" t="s">
        <v>121</v>
      </c>
      <c r="BK81" s="162">
        <f>SUM(BK82:BK91)</f>
        <v>0</v>
      </c>
    </row>
    <row r="82" spans="1:65" s="2" customFormat="1" ht="16.5" customHeight="1">
      <c r="A82" s="32"/>
      <c r="B82" s="33"/>
      <c r="C82" s="163" t="s">
        <v>82</v>
      </c>
      <c r="D82" s="163" t="s">
        <v>122</v>
      </c>
      <c r="E82" s="164" t="s">
        <v>123</v>
      </c>
      <c r="F82" s="165" t="s">
        <v>124</v>
      </c>
      <c r="G82" s="166" t="s">
        <v>125</v>
      </c>
      <c r="H82" s="167">
        <v>1</v>
      </c>
      <c r="I82" s="168"/>
      <c r="J82" s="169">
        <f>ROUND(I82*H82,2)</f>
        <v>0</v>
      </c>
      <c r="K82" s="165" t="s">
        <v>126</v>
      </c>
      <c r="L82" s="37"/>
      <c r="M82" s="170" t="s">
        <v>19</v>
      </c>
      <c r="N82" s="171" t="s">
        <v>46</v>
      </c>
      <c r="O82" s="62"/>
      <c r="P82" s="172">
        <f>O82*H82</f>
        <v>0</v>
      </c>
      <c r="Q82" s="172">
        <v>0</v>
      </c>
      <c r="R82" s="172">
        <f>Q82*H82</f>
        <v>0</v>
      </c>
      <c r="S82" s="172">
        <v>0</v>
      </c>
      <c r="T82" s="173">
        <f>S82*H82</f>
        <v>0</v>
      </c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R82" s="174" t="s">
        <v>127</v>
      </c>
      <c r="AT82" s="174" t="s">
        <v>122</v>
      </c>
      <c r="AU82" s="174" t="s">
        <v>82</v>
      </c>
      <c r="AY82" s="15" t="s">
        <v>121</v>
      </c>
      <c r="BE82" s="175">
        <f>IF(N82="základní",J82,0)</f>
        <v>0</v>
      </c>
      <c r="BF82" s="175">
        <f>IF(N82="snížená",J82,0)</f>
        <v>0</v>
      </c>
      <c r="BG82" s="175">
        <f>IF(N82="zákl. přenesená",J82,0)</f>
        <v>0</v>
      </c>
      <c r="BH82" s="175">
        <f>IF(N82="sníž. přenesená",J82,0)</f>
        <v>0</v>
      </c>
      <c r="BI82" s="175">
        <f>IF(N82="nulová",J82,0)</f>
        <v>0</v>
      </c>
      <c r="BJ82" s="15" t="s">
        <v>82</v>
      </c>
      <c r="BK82" s="175">
        <f>ROUND(I82*H82,2)</f>
        <v>0</v>
      </c>
      <c r="BL82" s="15" t="s">
        <v>127</v>
      </c>
      <c r="BM82" s="174" t="s">
        <v>128</v>
      </c>
    </row>
    <row r="83" spans="1:47" s="2" customFormat="1" ht="12">
      <c r="A83" s="32"/>
      <c r="B83" s="33"/>
      <c r="C83" s="34"/>
      <c r="D83" s="176" t="s">
        <v>129</v>
      </c>
      <c r="E83" s="34"/>
      <c r="F83" s="177" t="s">
        <v>124</v>
      </c>
      <c r="G83" s="34"/>
      <c r="H83" s="34"/>
      <c r="I83" s="178"/>
      <c r="J83" s="34"/>
      <c r="K83" s="34"/>
      <c r="L83" s="37"/>
      <c r="M83" s="179"/>
      <c r="N83" s="180"/>
      <c r="O83" s="62"/>
      <c r="P83" s="62"/>
      <c r="Q83" s="62"/>
      <c r="R83" s="62"/>
      <c r="S83" s="62"/>
      <c r="T83" s="63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T83" s="15" t="s">
        <v>129</v>
      </c>
      <c r="AU83" s="15" t="s">
        <v>82</v>
      </c>
    </row>
    <row r="84" spans="1:65" s="2" customFormat="1" ht="16.5" customHeight="1">
      <c r="A84" s="32"/>
      <c r="B84" s="33"/>
      <c r="C84" s="163" t="s">
        <v>84</v>
      </c>
      <c r="D84" s="163" t="s">
        <v>122</v>
      </c>
      <c r="E84" s="164" t="s">
        <v>130</v>
      </c>
      <c r="F84" s="165" t="s">
        <v>131</v>
      </c>
      <c r="G84" s="166" t="s">
        <v>125</v>
      </c>
      <c r="H84" s="167">
        <v>1</v>
      </c>
      <c r="I84" s="168"/>
      <c r="J84" s="169">
        <f>ROUND(I84*H84,2)</f>
        <v>0</v>
      </c>
      <c r="K84" s="165" t="s">
        <v>126</v>
      </c>
      <c r="L84" s="37"/>
      <c r="M84" s="170" t="s">
        <v>19</v>
      </c>
      <c r="N84" s="171" t="s">
        <v>46</v>
      </c>
      <c r="O84" s="62"/>
      <c r="P84" s="172">
        <f>O84*H84</f>
        <v>0</v>
      </c>
      <c r="Q84" s="172">
        <v>0</v>
      </c>
      <c r="R84" s="172">
        <f>Q84*H84</f>
        <v>0</v>
      </c>
      <c r="S84" s="172">
        <v>0</v>
      </c>
      <c r="T84" s="173">
        <f>S84*H84</f>
        <v>0</v>
      </c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R84" s="174" t="s">
        <v>127</v>
      </c>
      <c r="AT84" s="174" t="s">
        <v>122</v>
      </c>
      <c r="AU84" s="174" t="s">
        <v>82</v>
      </c>
      <c r="AY84" s="15" t="s">
        <v>121</v>
      </c>
      <c r="BE84" s="175">
        <f>IF(N84="základní",J84,0)</f>
        <v>0</v>
      </c>
      <c r="BF84" s="175">
        <f>IF(N84="snížená",J84,0)</f>
        <v>0</v>
      </c>
      <c r="BG84" s="175">
        <f>IF(N84="zákl. přenesená",J84,0)</f>
        <v>0</v>
      </c>
      <c r="BH84" s="175">
        <f>IF(N84="sníž. přenesená",J84,0)</f>
        <v>0</v>
      </c>
      <c r="BI84" s="175">
        <f>IF(N84="nulová",J84,0)</f>
        <v>0</v>
      </c>
      <c r="BJ84" s="15" t="s">
        <v>82</v>
      </c>
      <c r="BK84" s="175">
        <f>ROUND(I84*H84,2)</f>
        <v>0</v>
      </c>
      <c r="BL84" s="15" t="s">
        <v>127</v>
      </c>
      <c r="BM84" s="174" t="s">
        <v>132</v>
      </c>
    </row>
    <row r="85" spans="1:47" s="2" customFormat="1" ht="12">
      <c r="A85" s="32"/>
      <c r="B85" s="33"/>
      <c r="C85" s="34"/>
      <c r="D85" s="176" t="s">
        <v>129</v>
      </c>
      <c r="E85" s="34"/>
      <c r="F85" s="177" t="s">
        <v>131</v>
      </c>
      <c r="G85" s="34"/>
      <c r="H85" s="34"/>
      <c r="I85" s="178"/>
      <c r="J85" s="34"/>
      <c r="K85" s="34"/>
      <c r="L85" s="37"/>
      <c r="M85" s="179"/>
      <c r="N85" s="180"/>
      <c r="O85" s="62"/>
      <c r="P85" s="62"/>
      <c r="Q85" s="62"/>
      <c r="R85" s="62"/>
      <c r="S85" s="62"/>
      <c r="T85" s="63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T85" s="15" t="s">
        <v>129</v>
      </c>
      <c r="AU85" s="15" t="s">
        <v>82</v>
      </c>
    </row>
    <row r="86" spans="1:65" s="2" customFormat="1" ht="16.5" customHeight="1">
      <c r="A86" s="32"/>
      <c r="B86" s="33"/>
      <c r="C86" s="163" t="s">
        <v>133</v>
      </c>
      <c r="D86" s="163" t="s">
        <v>122</v>
      </c>
      <c r="E86" s="164" t="s">
        <v>134</v>
      </c>
      <c r="F86" s="165" t="s">
        <v>135</v>
      </c>
      <c r="G86" s="166" t="s">
        <v>125</v>
      </c>
      <c r="H86" s="167">
        <v>1</v>
      </c>
      <c r="I86" s="168"/>
      <c r="J86" s="169">
        <f>ROUND(I86*H86,2)</f>
        <v>0</v>
      </c>
      <c r="K86" s="165" t="s">
        <v>126</v>
      </c>
      <c r="L86" s="37"/>
      <c r="M86" s="170" t="s">
        <v>19</v>
      </c>
      <c r="N86" s="171" t="s">
        <v>46</v>
      </c>
      <c r="O86" s="62"/>
      <c r="P86" s="172">
        <f>O86*H86</f>
        <v>0</v>
      </c>
      <c r="Q86" s="172">
        <v>0</v>
      </c>
      <c r="R86" s="172">
        <f>Q86*H86</f>
        <v>0</v>
      </c>
      <c r="S86" s="172">
        <v>0</v>
      </c>
      <c r="T86" s="173">
        <f>S86*H86</f>
        <v>0</v>
      </c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R86" s="174" t="s">
        <v>127</v>
      </c>
      <c r="AT86" s="174" t="s">
        <v>122</v>
      </c>
      <c r="AU86" s="174" t="s">
        <v>82</v>
      </c>
      <c r="AY86" s="15" t="s">
        <v>121</v>
      </c>
      <c r="BE86" s="175">
        <f>IF(N86="základní",J86,0)</f>
        <v>0</v>
      </c>
      <c r="BF86" s="175">
        <f>IF(N86="snížená",J86,0)</f>
        <v>0</v>
      </c>
      <c r="BG86" s="175">
        <f>IF(N86="zákl. přenesená",J86,0)</f>
        <v>0</v>
      </c>
      <c r="BH86" s="175">
        <f>IF(N86="sníž. přenesená",J86,0)</f>
        <v>0</v>
      </c>
      <c r="BI86" s="175">
        <f>IF(N86="nulová",J86,0)</f>
        <v>0</v>
      </c>
      <c r="BJ86" s="15" t="s">
        <v>82</v>
      </c>
      <c r="BK86" s="175">
        <f>ROUND(I86*H86,2)</f>
        <v>0</v>
      </c>
      <c r="BL86" s="15" t="s">
        <v>127</v>
      </c>
      <c r="BM86" s="174" t="s">
        <v>136</v>
      </c>
    </row>
    <row r="87" spans="1:47" s="2" customFormat="1" ht="12">
      <c r="A87" s="32"/>
      <c r="B87" s="33"/>
      <c r="C87" s="34"/>
      <c r="D87" s="176" t="s">
        <v>129</v>
      </c>
      <c r="E87" s="34"/>
      <c r="F87" s="177" t="s">
        <v>135</v>
      </c>
      <c r="G87" s="34"/>
      <c r="H87" s="34"/>
      <c r="I87" s="178"/>
      <c r="J87" s="34"/>
      <c r="K87" s="34"/>
      <c r="L87" s="37"/>
      <c r="M87" s="179"/>
      <c r="N87" s="180"/>
      <c r="O87" s="62"/>
      <c r="P87" s="62"/>
      <c r="Q87" s="62"/>
      <c r="R87" s="62"/>
      <c r="S87" s="62"/>
      <c r="T87" s="63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T87" s="15" t="s">
        <v>129</v>
      </c>
      <c r="AU87" s="15" t="s">
        <v>82</v>
      </c>
    </row>
    <row r="88" spans="1:65" s="2" customFormat="1" ht="16.5" customHeight="1">
      <c r="A88" s="32"/>
      <c r="B88" s="33"/>
      <c r="C88" s="163" t="s">
        <v>137</v>
      </c>
      <c r="D88" s="163" t="s">
        <v>122</v>
      </c>
      <c r="E88" s="164" t="s">
        <v>138</v>
      </c>
      <c r="F88" s="165" t="s">
        <v>139</v>
      </c>
      <c r="G88" s="166" t="s">
        <v>125</v>
      </c>
      <c r="H88" s="167">
        <v>1</v>
      </c>
      <c r="I88" s="168"/>
      <c r="J88" s="169">
        <f>ROUND(I88*H88,2)</f>
        <v>0</v>
      </c>
      <c r="K88" s="165" t="s">
        <v>126</v>
      </c>
      <c r="L88" s="37"/>
      <c r="M88" s="170" t="s">
        <v>19</v>
      </c>
      <c r="N88" s="171" t="s">
        <v>46</v>
      </c>
      <c r="O88" s="62"/>
      <c r="P88" s="172">
        <f>O88*H88</f>
        <v>0</v>
      </c>
      <c r="Q88" s="172">
        <v>0</v>
      </c>
      <c r="R88" s="172">
        <f>Q88*H88</f>
        <v>0</v>
      </c>
      <c r="S88" s="172">
        <v>0</v>
      </c>
      <c r="T88" s="173">
        <f>S88*H88</f>
        <v>0</v>
      </c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R88" s="174" t="s">
        <v>127</v>
      </c>
      <c r="AT88" s="174" t="s">
        <v>122</v>
      </c>
      <c r="AU88" s="174" t="s">
        <v>82</v>
      </c>
      <c r="AY88" s="15" t="s">
        <v>121</v>
      </c>
      <c r="BE88" s="175">
        <f>IF(N88="základní",J88,0)</f>
        <v>0</v>
      </c>
      <c r="BF88" s="175">
        <f>IF(N88="snížená",J88,0)</f>
        <v>0</v>
      </c>
      <c r="BG88" s="175">
        <f>IF(N88="zákl. přenesená",J88,0)</f>
        <v>0</v>
      </c>
      <c r="BH88" s="175">
        <f>IF(N88="sníž. přenesená",J88,0)</f>
        <v>0</v>
      </c>
      <c r="BI88" s="175">
        <f>IF(N88="nulová",J88,0)</f>
        <v>0</v>
      </c>
      <c r="BJ88" s="15" t="s">
        <v>82</v>
      </c>
      <c r="BK88" s="175">
        <f>ROUND(I88*H88,2)</f>
        <v>0</v>
      </c>
      <c r="BL88" s="15" t="s">
        <v>127</v>
      </c>
      <c r="BM88" s="174" t="s">
        <v>140</v>
      </c>
    </row>
    <row r="89" spans="1:47" s="2" customFormat="1" ht="12">
      <c r="A89" s="32"/>
      <c r="B89" s="33"/>
      <c r="C89" s="34"/>
      <c r="D89" s="176" t="s">
        <v>129</v>
      </c>
      <c r="E89" s="34"/>
      <c r="F89" s="177" t="s">
        <v>139</v>
      </c>
      <c r="G89" s="34"/>
      <c r="H89" s="34"/>
      <c r="I89" s="178"/>
      <c r="J89" s="34"/>
      <c r="K89" s="34"/>
      <c r="L89" s="37"/>
      <c r="M89" s="179"/>
      <c r="N89" s="180"/>
      <c r="O89" s="62"/>
      <c r="P89" s="62"/>
      <c r="Q89" s="62"/>
      <c r="R89" s="62"/>
      <c r="S89" s="62"/>
      <c r="T89" s="63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T89" s="15" t="s">
        <v>129</v>
      </c>
      <c r="AU89" s="15" t="s">
        <v>82</v>
      </c>
    </row>
    <row r="90" spans="1:65" s="2" customFormat="1" ht="16.5" customHeight="1">
      <c r="A90" s="32"/>
      <c r="B90" s="33"/>
      <c r="C90" s="163" t="s">
        <v>120</v>
      </c>
      <c r="D90" s="163" t="s">
        <v>122</v>
      </c>
      <c r="E90" s="164" t="s">
        <v>141</v>
      </c>
      <c r="F90" s="165" t="s">
        <v>142</v>
      </c>
      <c r="G90" s="166" t="s">
        <v>125</v>
      </c>
      <c r="H90" s="167">
        <v>1</v>
      </c>
      <c r="I90" s="168"/>
      <c r="J90" s="169">
        <f>ROUND(I90*H90,2)</f>
        <v>0</v>
      </c>
      <c r="K90" s="165" t="s">
        <v>126</v>
      </c>
      <c r="L90" s="37"/>
      <c r="M90" s="170" t="s">
        <v>19</v>
      </c>
      <c r="N90" s="171" t="s">
        <v>46</v>
      </c>
      <c r="O90" s="62"/>
      <c r="P90" s="172">
        <f>O90*H90</f>
        <v>0</v>
      </c>
      <c r="Q90" s="172">
        <v>0</v>
      </c>
      <c r="R90" s="172">
        <f>Q90*H90</f>
        <v>0</v>
      </c>
      <c r="S90" s="172">
        <v>0</v>
      </c>
      <c r="T90" s="173">
        <f>S90*H90</f>
        <v>0</v>
      </c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R90" s="174" t="s">
        <v>127</v>
      </c>
      <c r="AT90" s="174" t="s">
        <v>122</v>
      </c>
      <c r="AU90" s="174" t="s">
        <v>82</v>
      </c>
      <c r="AY90" s="15" t="s">
        <v>121</v>
      </c>
      <c r="BE90" s="175">
        <f>IF(N90="základní",J90,0)</f>
        <v>0</v>
      </c>
      <c r="BF90" s="175">
        <f>IF(N90="snížená",J90,0)</f>
        <v>0</v>
      </c>
      <c r="BG90" s="175">
        <f>IF(N90="zákl. přenesená",J90,0)</f>
        <v>0</v>
      </c>
      <c r="BH90" s="175">
        <f>IF(N90="sníž. přenesená",J90,0)</f>
        <v>0</v>
      </c>
      <c r="BI90" s="175">
        <f>IF(N90="nulová",J90,0)</f>
        <v>0</v>
      </c>
      <c r="BJ90" s="15" t="s">
        <v>82</v>
      </c>
      <c r="BK90" s="175">
        <f>ROUND(I90*H90,2)</f>
        <v>0</v>
      </c>
      <c r="BL90" s="15" t="s">
        <v>127</v>
      </c>
      <c r="BM90" s="174" t="s">
        <v>143</v>
      </c>
    </row>
    <row r="91" spans="1:47" s="2" customFormat="1" ht="12">
      <c r="A91" s="32"/>
      <c r="B91" s="33"/>
      <c r="C91" s="34"/>
      <c r="D91" s="176" t="s">
        <v>129</v>
      </c>
      <c r="E91" s="34"/>
      <c r="F91" s="177" t="s">
        <v>142</v>
      </c>
      <c r="G91" s="34"/>
      <c r="H91" s="34"/>
      <c r="I91" s="178"/>
      <c r="J91" s="34"/>
      <c r="K91" s="34"/>
      <c r="L91" s="37"/>
      <c r="M91" s="181"/>
      <c r="N91" s="182"/>
      <c r="O91" s="183"/>
      <c r="P91" s="183"/>
      <c r="Q91" s="183"/>
      <c r="R91" s="183"/>
      <c r="S91" s="183"/>
      <c r="T91" s="184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T91" s="15" t="s">
        <v>129</v>
      </c>
      <c r="AU91" s="15" t="s">
        <v>82</v>
      </c>
    </row>
    <row r="92" spans="1:31" s="2" customFormat="1" ht="6.9" customHeight="1">
      <c r="A92" s="32"/>
      <c r="B92" s="45"/>
      <c r="C92" s="46"/>
      <c r="D92" s="46"/>
      <c r="E92" s="46"/>
      <c r="F92" s="46"/>
      <c r="G92" s="46"/>
      <c r="H92" s="46"/>
      <c r="I92" s="46"/>
      <c r="J92" s="46"/>
      <c r="K92" s="46"/>
      <c r="L92" s="37"/>
      <c r="M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</sheetData>
  <sheetProtection algorithmName="SHA-512" hashValue="wt/7672ptVlRqssp7mQR8mZQRW0iZ364nS/5NMOuuUt/aR8hlqWGW+DX3mxVMzudneA0pxcTDl4cW2e4kQO2yQ==" saltValue="HIpyn7Ul/smnVpa1k4QtBqI2TGutCypwpAaQPs54gIbtaZd+MFyBSr5pmbg24mtbrcm/wHpTUt5SPTG4IYvnCQ==" spinCount="100000" sheet="1" objects="1" scenarios="1" formatColumns="0" formatRows="0" autoFilter="0"/>
  <autoFilter ref="C79:K91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5" t="s">
        <v>88</v>
      </c>
    </row>
    <row r="3" spans="2:46" s="1" customFormat="1" ht="6.9" customHeight="1" hidden="1"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18"/>
      <c r="AT3" s="15" t="s">
        <v>84</v>
      </c>
    </row>
    <row r="4" spans="2:46" s="1" customFormat="1" ht="24.9" customHeight="1" hidden="1">
      <c r="B4" s="18"/>
      <c r="D4" s="101" t="s">
        <v>98</v>
      </c>
      <c r="L4" s="18"/>
      <c r="M4" s="102" t="s">
        <v>10</v>
      </c>
      <c r="AT4" s="15" t="s">
        <v>4</v>
      </c>
    </row>
    <row r="5" spans="2:12" s="1" customFormat="1" ht="6.9" customHeight="1" hidden="1">
      <c r="B5" s="18"/>
      <c r="L5" s="18"/>
    </row>
    <row r="6" spans="2:12" s="1" customFormat="1" ht="12" customHeight="1" hidden="1">
      <c r="B6" s="18"/>
      <c r="D6" s="103" t="s">
        <v>16</v>
      </c>
      <c r="L6" s="18"/>
    </row>
    <row r="7" spans="2:12" s="1" customFormat="1" ht="16.5" customHeight="1" hidden="1">
      <c r="B7" s="18"/>
      <c r="E7" s="261" t="str">
        <f>'Rekapitulace stavby'!K6</f>
        <v>Rekonstrukce střechy na objektu ZŠ</v>
      </c>
      <c r="F7" s="262"/>
      <c r="G7" s="262"/>
      <c r="H7" s="262"/>
      <c r="L7" s="18"/>
    </row>
    <row r="8" spans="1:31" s="2" customFormat="1" ht="12" customHeight="1" hidden="1">
      <c r="A8" s="32"/>
      <c r="B8" s="37"/>
      <c r="C8" s="32"/>
      <c r="D8" s="103" t="s">
        <v>99</v>
      </c>
      <c r="E8" s="32"/>
      <c r="F8" s="32"/>
      <c r="G8" s="32"/>
      <c r="H8" s="32"/>
      <c r="I8" s="32"/>
      <c r="J8" s="32"/>
      <c r="K8" s="32"/>
      <c r="L8" s="104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 hidden="1">
      <c r="A9" s="32"/>
      <c r="B9" s="37"/>
      <c r="C9" s="32"/>
      <c r="D9" s="32"/>
      <c r="E9" s="263" t="s">
        <v>144</v>
      </c>
      <c r="F9" s="264"/>
      <c r="G9" s="264"/>
      <c r="H9" s="264"/>
      <c r="I9" s="32"/>
      <c r="J9" s="32"/>
      <c r="K9" s="32"/>
      <c r="L9" s="104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hidden="1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104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 hidden="1">
      <c r="A11" s="32"/>
      <c r="B11" s="37"/>
      <c r="C11" s="32"/>
      <c r="D11" s="103" t="s">
        <v>18</v>
      </c>
      <c r="E11" s="32"/>
      <c r="F11" s="105" t="s">
        <v>19</v>
      </c>
      <c r="G11" s="32"/>
      <c r="H11" s="32"/>
      <c r="I11" s="103" t="s">
        <v>20</v>
      </c>
      <c r="J11" s="105" t="s">
        <v>19</v>
      </c>
      <c r="K11" s="32"/>
      <c r="L11" s="104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 hidden="1">
      <c r="A12" s="32"/>
      <c r="B12" s="37"/>
      <c r="C12" s="32"/>
      <c r="D12" s="103" t="s">
        <v>21</v>
      </c>
      <c r="E12" s="32"/>
      <c r="F12" s="105" t="s">
        <v>22</v>
      </c>
      <c r="G12" s="32"/>
      <c r="H12" s="32"/>
      <c r="I12" s="103" t="s">
        <v>23</v>
      </c>
      <c r="J12" s="106" t="str">
        <f>'Rekapitulace stavby'!AN8</f>
        <v>8. 4. 2021</v>
      </c>
      <c r="K12" s="32"/>
      <c r="L12" s="104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 hidden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104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 hidden="1">
      <c r="A14" s="32"/>
      <c r="B14" s="37"/>
      <c r="C14" s="32"/>
      <c r="D14" s="103" t="s">
        <v>25</v>
      </c>
      <c r="E14" s="32"/>
      <c r="F14" s="32"/>
      <c r="G14" s="32"/>
      <c r="H14" s="32"/>
      <c r="I14" s="103" t="s">
        <v>26</v>
      </c>
      <c r="J14" s="105" t="s">
        <v>27</v>
      </c>
      <c r="K14" s="32"/>
      <c r="L14" s="104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 hidden="1">
      <c r="A15" s="32"/>
      <c r="B15" s="37"/>
      <c r="C15" s="32"/>
      <c r="D15" s="32"/>
      <c r="E15" s="105" t="s">
        <v>28</v>
      </c>
      <c r="F15" s="32"/>
      <c r="G15" s="32"/>
      <c r="H15" s="32"/>
      <c r="I15" s="103" t="s">
        <v>29</v>
      </c>
      <c r="J15" s="105" t="s">
        <v>19</v>
      </c>
      <c r="K15" s="32"/>
      <c r="L15" s="104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 hidden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104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 hidden="1">
      <c r="A17" s="32"/>
      <c r="B17" s="37"/>
      <c r="C17" s="32"/>
      <c r="D17" s="103" t="s">
        <v>30</v>
      </c>
      <c r="E17" s="32"/>
      <c r="F17" s="32"/>
      <c r="G17" s="32"/>
      <c r="H17" s="32"/>
      <c r="I17" s="103" t="s">
        <v>26</v>
      </c>
      <c r="J17" s="28" t="str">
        <f>'Rekapitulace stavby'!AN13</f>
        <v>Vyplň údaj</v>
      </c>
      <c r="K17" s="32"/>
      <c r="L17" s="104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 hidden="1">
      <c r="A18" s="32"/>
      <c r="B18" s="37"/>
      <c r="C18" s="32"/>
      <c r="D18" s="32"/>
      <c r="E18" s="265" t="str">
        <f>'Rekapitulace stavby'!E14</f>
        <v>Vyplň údaj</v>
      </c>
      <c r="F18" s="266"/>
      <c r="G18" s="266"/>
      <c r="H18" s="266"/>
      <c r="I18" s="103" t="s">
        <v>29</v>
      </c>
      <c r="J18" s="28" t="str">
        <f>'Rekapitulace stavby'!AN14</f>
        <v>Vyplň údaj</v>
      </c>
      <c r="K18" s="32"/>
      <c r="L18" s="104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 hidden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104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 hidden="1">
      <c r="A20" s="32"/>
      <c r="B20" s="37"/>
      <c r="C20" s="32"/>
      <c r="D20" s="103" t="s">
        <v>32</v>
      </c>
      <c r="E20" s="32"/>
      <c r="F20" s="32"/>
      <c r="G20" s="32"/>
      <c r="H20" s="32"/>
      <c r="I20" s="103" t="s">
        <v>26</v>
      </c>
      <c r="J20" s="105" t="s">
        <v>33</v>
      </c>
      <c r="K20" s="32"/>
      <c r="L20" s="104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 hidden="1">
      <c r="A21" s="32"/>
      <c r="B21" s="37"/>
      <c r="C21" s="32"/>
      <c r="D21" s="32"/>
      <c r="E21" s="105" t="s">
        <v>34</v>
      </c>
      <c r="F21" s="32"/>
      <c r="G21" s="32"/>
      <c r="H21" s="32"/>
      <c r="I21" s="103" t="s">
        <v>29</v>
      </c>
      <c r="J21" s="105" t="s">
        <v>19</v>
      </c>
      <c r="K21" s="32"/>
      <c r="L21" s="104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 hidden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104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 hidden="1">
      <c r="A23" s="32"/>
      <c r="B23" s="37"/>
      <c r="C23" s="32"/>
      <c r="D23" s="103" t="s">
        <v>36</v>
      </c>
      <c r="E23" s="32"/>
      <c r="F23" s="32"/>
      <c r="G23" s="32"/>
      <c r="H23" s="32"/>
      <c r="I23" s="103" t="s">
        <v>26</v>
      </c>
      <c r="J23" s="105" t="s">
        <v>37</v>
      </c>
      <c r="K23" s="32"/>
      <c r="L23" s="104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 hidden="1">
      <c r="A24" s="32"/>
      <c r="B24" s="37"/>
      <c r="C24" s="32"/>
      <c r="D24" s="32"/>
      <c r="E24" s="105" t="s">
        <v>38</v>
      </c>
      <c r="F24" s="32"/>
      <c r="G24" s="32"/>
      <c r="H24" s="32"/>
      <c r="I24" s="103" t="s">
        <v>29</v>
      </c>
      <c r="J24" s="105" t="s">
        <v>19</v>
      </c>
      <c r="K24" s="32"/>
      <c r="L24" s="104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 hidden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104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 hidden="1">
      <c r="A26" s="32"/>
      <c r="B26" s="37"/>
      <c r="C26" s="32"/>
      <c r="D26" s="103" t="s">
        <v>39</v>
      </c>
      <c r="E26" s="32"/>
      <c r="F26" s="32"/>
      <c r="G26" s="32"/>
      <c r="H26" s="32"/>
      <c r="I26" s="32"/>
      <c r="J26" s="32"/>
      <c r="K26" s="32"/>
      <c r="L26" s="104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 hidden="1">
      <c r="A27" s="107"/>
      <c r="B27" s="108"/>
      <c r="C27" s="107"/>
      <c r="D27" s="107"/>
      <c r="E27" s="267" t="s">
        <v>19</v>
      </c>
      <c r="F27" s="267"/>
      <c r="G27" s="267"/>
      <c r="H27" s="267"/>
      <c r="I27" s="107"/>
      <c r="J27" s="107"/>
      <c r="K27" s="107"/>
      <c r="L27" s="109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</row>
    <row r="28" spans="1:31" s="2" customFormat="1" ht="6.9" customHeight="1" hidden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104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 hidden="1">
      <c r="A29" s="32"/>
      <c r="B29" s="37"/>
      <c r="C29" s="32"/>
      <c r="D29" s="110"/>
      <c r="E29" s="110"/>
      <c r="F29" s="110"/>
      <c r="G29" s="110"/>
      <c r="H29" s="110"/>
      <c r="I29" s="110"/>
      <c r="J29" s="110"/>
      <c r="K29" s="110"/>
      <c r="L29" s="104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 hidden="1">
      <c r="A30" s="32"/>
      <c r="B30" s="37"/>
      <c r="C30" s="32"/>
      <c r="D30" s="111" t="s">
        <v>41</v>
      </c>
      <c r="E30" s="32"/>
      <c r="F30" s="32"/>
      <c r="G30" s="32"/>
      <c r="H30" s="32"/>
      <c r="I30" s="32"/>
      <c r="J30" s="112">
        <f>ROUND(J93,2)</f>
        <v>0</v>
      </c>
      <c r="K30" s="32"/>
      <c r="L30" s="104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 hidden="1">
      <c r="A31" s="32"/>
      <c r="B31" s="37"/>
      <c r="C31" s="32"/>
      <c r="D31" s="110"/>
      <c r="E31" s="110"/>
      <c r="F31" s="110"/>
      <c r="G31" s="110"/>
      <c r="H31" s="110"/>
      <c r="I31" s="110"/>
      <c r="J31" s="110"/>
      <c r="K31" s="110"/>
      <c r="L31" s="104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 hidden="1">
      <c r="A32" s="32"/>
      <c r="B32" s="37"/>
      <c r="C32" s="32"/>
      <c r="D32" s="32"/>
      <c r="E32" s="32"/>
      <c r="F32" s="113" t="s">
        <v>43</v>
      </c>
      <c r="G32" s="32"/>
      <c r="H32" s="32"/>
      <c r="I32" s="113" t="s">
        <v>42</v>
      </c>
      <c r="J32" s="113" t="s">
        <v>44</v>
      </c>
      <c r="K32" s="32"/>
      <c r="L32" s="104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 hidden="1">
      <c r="A33" s="32"/>
      <c r="B33" s="37"/>
      <c r="C33" s="32"/>
      <c r="D33" s="114" t="s">
        <v>45</v>
      </c>
      <c r="E33" s="103" t="s">
        <v>46</v>
      </c>
      <c r="F33" s="115">
        <f>ROUND((SUM(BE93:BE195)),2)</f>
        <v>0</v>
      </c>
      <c r="G33" s="32"/>
      <c r="H33" s="32"/>
      <c r="I33" s="116">
        <v>0.21</v>
      </c>
      <c r="J33" s="115">
        <f>ROUND(((SUM(BE93:BE195))*I33),2)</f>
        <v>0</v>
      </c>
      <c r="K33" s="32"/>
      <c r="L33" s="104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 hidden="1">
      <c r="A34" s="32"/>
      <c r="B34" s="37"/>
      <c r="C34" s="32"/>
      <c r="D34" s="32"/>
      <c r="E34" s="103" t="s">
        <v>47</v>
      </c>
      <c r="F34" s="115">
        <f>ROUND((SUM(BF93:BF195)),2)</f>
        <v>0</v>
      </c>
      <c r="G34" s="32"/>
      <c r="H34" s="32"/>
      <c r="I34" s="116">
        <v>0.15</v>
      </c>
      <c r="J34" s="115">
        <f>ROUND(((SUM(BF93:BF195))*I34),2)</f>
        <v>0</v>
      </c>
      <c r="K34" s="32"/>
      <c r="L34" s="104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7"/>
      <c r="C35" s="32"/>
      <c r="D35" s="32"/>
      <c r="E35" s="103" t="s">
        <v>48</v>
      </c>
      <c r="F35" s="115">
        <f>ROUND((SUM(BG93:BG195)),2)</f>
        <v>0</v>
      </c>
      <c r="G35" s="32"/>
      <c r="H35" s="32"/>
      <c r="I35" s="116">
        <v>0.21</v>
      </c>
      <c r="J35" s="115">
        <f>0</f>
        <v>0</v>
      </c>
      <c r="K35" s="32"/>
      <c r="L35" s="104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7"/>
      <c r="C36" s="32"/>
      <c r="D36" s="32"/>
      <c r="E36" s="103" t="s">
        <v>49</v>
      </c>
      <c r="F36" s="115">
        <f>ROUND((SUM(BH93:BH195)),2)</f>
        <v>0</v>
      </c>
      <c r="G36" s="32"/>
      <c r="H36" s="32"/>
      <c r="I36" s="116">
        <v>0.15</v>
      </c>
      <c r="J36" s="115">
        <f>0</f>
        <v>0</v>
      </c>
      <c r="K36" s="32"/>
      <c r="L36" s="104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7"/>
      <c r="C37" s="32"/>
      <c r="D37" s="32"/>
      <c r="E37" s="103" t="s">
        <v>50</v>
      </c>
      <c r="F37" s="115">
        <f>ROUND((SUM(BI93:BI195)),2)</f>
        <v>0</v>
      </c>
      <c r="G37" s="32"/>
      <c r="H37" s="32"/>
      <c r="I37" s="116">
        <v>0</v>
      </c>
      <c r="J37" s="115">
        <f>0</f>
        <v>0</v>
      </c>
      <c r="K37" s="32"/>
      <c r="L37" s="104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 hidden="1">
      <c r="A38" s="32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104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 hidden="1">
      <c r="A39" s="32"/>
      <c r="B39" s="37"/>
      <c r="C39" s="117"/>
      <c r="D39" s="118" t="s">
        <v>51</v>
      </c>
      <c r="E39" s="119"/>
      <c r="F39" s="119"/>
      <c r="G39" s="120" t="s">
        <v>52</v>
      </c>
      <c r="H39" s="121" t="s">
        <v>53</v>
      </c>
      <c r="I39" s="119"/>
      <c r="J39" s="122">
        <f>SUM(J30:J37)</f>
        <v>0</v>
      </c>
      <c r="K39" s="123"/>
      <c r="L39" s="104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 hidden="1">
      <c r="A40" s="32"/>
      <c r="B40" s="124"/>
      <c r="C40" s="125"/>
      <c r="D40" s="125"/>
      <c r="E40" s="125"/>
      <c r="F40" s="125"/>
      <c r="G40" s="125"/>
      <c r="H40" s="125"/>
      <c r="I40" s="125"/>
      <c r="J40" s="125"/>
      <c r="K40" s="125"/>
      <c r="L40" s="104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ht="12" hidden="1"/>
    <row r="42" ht="12" hidden="1"/>
    <row r="43" ht="12" hidden="1"/>
    <row r="44" spans="1:31" s="2" customFormat="1" ht="6.9" customHeight="1" hidden="1">
      <c r="A44" s="32"/>
      <c r="B44" s="126"/>
      <c r="C44" s="127"/>
      <c r="D44" s="127"/>
      <c r="E44" s="127"/>
      <c r="F44" s="127"/>
      <c r="G44" s="127"/>
      <c r="H44" s="127"/>
      <c r="I44" s="127"/>
      <c r="J44" s="127"/>
      <c r="K44" s="127"/>
      <c r="L44" s="104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24.9" customHeight="1" hidden="1">
      <c r="A45" s="32"/>
      <c r="B45" s="33"/>
      <c r="C45" s="21" t="s">
        <v>101</v>
      </c>
      <c r="D45" s="34"/>
      <c r="E45" s="34"/>
      <c r="F45" s="34"/>
      <c r="G45" s="34"/>
      <c r="H45" s="34"/>
      <c r="I45" s="34"/>
      <c r="J45" s="34"/>
      <c r="K45" s="34"/>
      <c r="L45" s="104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6.9" customHeight="1" hidden="1">
      <c r="A46" s="32"/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104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12" customHeight="1" hidden="1">
      <c r="A47" s="32"/>
      <c r="B47" s="33"/>
      <c r="C47" s="27" t="s">
        <v>16</v>
      </c>
      <c r="D47" s="34"/>
      <c r="E47" s="34"/>
      <c r="F47" s="34"/>
      <c r="G47" s="34"/>
      <c r="H47" s="34"/>
      <c r="I47" s="34"/>
      <c r="J47" s="34"/>
      <c r="K47" s="34"/>
      <c r="L47" s="104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16.5" customHeight="1" hidden="1">
      <c r="A48" s="32"/>
      <c r="B48" s="33"/>
      <c r="C48" s="34"/>
      <c r="D48" s="34"/>
      <c r="E48" s="259" t="str">
        <f>E7</f>
        <v>Rekonstrukce střechy na objektu ZŠ</v>
      </c>
      <c r="F48" s="260"/>
      <c r="G48" s="260"/>
      <c r="H48" s="260"/>
      <c r="I48" s="34"/>
      <c r="J48" s="34"/>
      <c r="K48" s="34"/>
      <c r="L48" s="104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2" customFormat="1" ht="12" customHeight="1" hidden="1">
      <c r="A49" s="32"/>
      <c r="B49" s="33"/>
      <c r="C49" s="27" t="s">
        <v>99</v>
      </c>
      <c r="D49" s="34"/>
      <c r="E49" s="34"/>
      <c r="F49" s="34"/>
      <c r="G49" s="34"/>
      <c r="H49" s="34"/>
      <c r="I49" s="34"/>
      <c r="J49" s="34"/>
      <c r="K49" s="34"/>
      <c r="L49" s="104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2" customFormat="1" ht="16.5" customHeight="1" hidden="1">
      <c r="A50" s="32"/>
      <c r="B50" s="33"/>
      <c r="C50" s="34"/>
      <c r="D50" s="34"/>
      <c r="E50" s="247" t="str">
        <f>E9</f>
        <v>0100 - BOURÁNÍ</v>
      </c>
      <c r="F50" s="258"/>
      <c r="G50" s="258"/>
      <c r="H50" s="258"/>
      <c r="I50" s="34"/>
      <c r="J50" s="34"/>
      <c r="K50" s="34"/>
      <c r="L50" s="104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s="2" customFormat="1" ht="6.9" customHeight="1" hidden="1">
      <c r="A51" s="32"/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104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s="2" customFormat="1" ht="12" customHeight="1" hidden="1">
      <c r="A52" s="32"/>
      <c r="B52" s="33"/>
      <c r="C52" s="27" t="s">
        <v>21</v>
      </c>
      <c r="D52" s="34"/>
      <c r="E52" s="34"/>
      <c r="F52" s="25" t="str">
        <f>F12</f>
        <v>Pilská 5/9</v>
      </c>
      <c r="G52" s="34"/>
      <c r="H52" s="34"/>
      <c r="I52" s="27" t="s">
        <v>23</v>
      </c>
      <c r="J52" s="57" t="str">
        <f>IF(J12="","",J12)</f>
        <v>8. 4. 2021</v>
      </c>
      <c r="K52" s="34"/>
      <c r="L52" s="104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2" customFormat="1" ht="6.9" customHeight="1" hidden="1">
      <c r="A53" s="32"/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104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2" customFormat="1" ht="40.05" customHeight="1" hidden="1">
      <c r="A54" s="32"/>
      <c r="B54" s="33"/>
      <c r="C54" s="27" t="s">
        <v>25</v>
      </c>
      <c r="D54" s="34"/>
      <c r="E54" s="34"/>
      <c r="F54" s="25" t="str">
        <f>E15</f>
        <v>MČ Praha 14, Bratří Venclíků 1073/8, Praha</v>
      </c>
      <c r="G54" s="34"/>
      <c r="H54" s="34"/>
      <c r="I54" s="27" t="s">
        <v>32</v>
      </c>
      <c r="J54" s="30" t="str">
        <f>E21</f>
        <v>ARA spol. s r.o., Bořanovická 1873/30, Praha 8</v>
      </c>
      <c r="K54" s="34"/>
      <c r="L54" s="104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s="2" customFormat="1" ht="40.05" customHeight="1" hidden="1">
      <c r="A55" s="32"/>
      <c r="B55" s="33"/>
      <c r="C55" s="27" t="s">
        <v>30</v>
      </c>
      <c r="D55" s="34"/>
      <c r="E55" s="34"/>
      <c r="F55" s="25" t="str">
        <f>IF(E18="","",E18)</f>
        <v>Vyplň údaj</v>
      </c>
      <c r="G55" s="34"/>
      <c r="H55" s="34"/>
      <c r="I55" s="27" t="s">
        <v>36</v>
      </c>
      <c r="J55" s="30" t="str">
        <f>E24</f>
        <v>H. Urban, Papírenská 933/21, Č. Budějovice 7</v>
      </c>
      <c r="K55" s="34"/>
      <c r="L55" s="104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s="2" customFormat="1" ht="10.35" customHeight="1" hidden="1">
      <c r="A56" s="32"/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104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s="2" customFormat="1" ht="29.25" customHeight="1" hidden="1">
      <c r="A57" s="32"/>
      <c r="B57" s="33"/>
      <c r="C57" s="128" t="s">
        <v>102</v>
      </c>
      <c r="D57" s="129"/>
      <c r="E57" s="129"/>
      <c r="F57" s="129"/>
      <c r="G57" s="129"/>
      <c r="H57" s="129"/>
      <c r="I57" s="129"/>
      <c r="J57" s="130" t="s">
        <v>103</v>
      </c>
      <c r="K57" s="129"/>
      <c r="L57" s="104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s="2" customFormat="1" ht="10.35" customHeight="1" hidden="1">
      <c r="A58" s="32"/>
      <c r="B58" s="33"/>
      <c r="C58" s="34"/>
      <c r="D58" s="34"/>
      <c r="E58" s="34"/>
      <c r="F58" s="34"/>
      <c r="G58" s="34"/>
      <c r="H58" s="34"/>
      <c r="I58" s="34"/>
      <c r="J58" s="34"/>
      <c r="K58" s="34"/>
      <c r="L58" s="104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47" s="2" customFormat="1" ht="22.8" customHeight="1" hidden="1">
      <c r="A59" s="32"/>
      <c r="B59" s="33"/>
      <c r="C59" s="131" t="s">
        <v>73</v>
      </c>
      <c r="D59" s="34"/>
      <c r="E59" s="34"/>
      <c r="F59" s="34"/>
      <c r="G59" s="34"/>
      <c r="H59" s="34"/>
      <c r="I59" s="34"/>
      <c r="J59" s="75">
        <f>J93</f>
        <v>0</v>
      </c>
      <c r="K59" s="34"/>
      <c r="L59" s="104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U59" s="15" t="s">
        <v>104</v>
      </c>
    </row>
    <row r="60" spans="2:12" s="9" customFormat="1" ht="24.9" customHeight="1" hidden="1">
      <c r="B60" s="132"/>
      <c r="C60" s="133"/>
      <c r="D60" s="134" t="s">
        <v>145</v>
      </c>
      <c r="E60" s="135"/>
      <c r="F60" s="135"/>
      <c r="G60" s="135"/>
      <c r="H60" s="135"/>
      <c r="I60" s="135"/>
      <c r="J60" s="136">
        <f>J94</f>
        <v>0</v>
      </c>
      <c r="K60" s="133"/>
      <c r="L60" s="137"/>
    </row>
    <row r="61" spans="2:12" s="12" customFormat="1" ht="19.95" customHeight="1" hidden="1">
      <c r="B61" s="185"/>
      <c r="C61" s="186"/>
      <c r="D61" s="187" t="s">
        <v>146</v>
      </c>
      <c r="E61" s="188"/>
      <c r="F61" s="188"/>
      <c r="G61" s="188"/>
      <c r="H61" s="188"/>
      <c r="I61" s="188"/>
      <c r="J61" s="189">
        <f>J95</f>
        <v>0</v>
      </c>
      <c r="K61" s="186"/>
      <c r="L61" s="190"/>
    </row>
    <row r="62" spans="2:12" s="12" customFormat="1" ht="19.95" customHeight="1" hidden="1">
      <c r="B62" s="185"/>
      <c r="C62" s="186"/>
      <c r="D62" s="187" t="s">
        <v>147</v>
      </c>
      <c r="E62" s="188"/>
      <c r="F62" s="188"/>
      <c r="G62" s="188"/>
      <c r="H62" s="188"/>
      <c r="I62" s="188"/>
      <c r="J62" s="189">
        <f>J101</f>
        <v>0</v>
      </c>
      <c r="K62" s="186"/>
      <c r="L62" s="190"/>
    </row>
    <row r="63" spans="2:12" s="9" customFormat="1" ht="24.9" customHeight="1" hidden="1">
      <c r="B63" s="132"/>
      <c r="C63" s="133"/>
      <c r="D63" s="134" t="s">
        <v>148</v>
      </c>
      <c r="E63" s="135"/>
      <c r="F63" s="135"/>
      <c r="G63" s="135"/>
      <c r="H63" s="135"/>
      <c r="I63" s="135"/>
      <c r="J63" s="136">
        <f>J111</f>
        <v>0</v>
      </c>
      <c r="K63" s="133"/>
      <c r="L63" s="137"/>
    </row>
    <row r="64" spans="2:12" s="12" customFormat="1" ht="19.95" customHeight="1" hidden="1">
      <c r="B64" s="185"/>
      <c r="C64" s="186"/>
      <c r="D64" s="187" t="s">
        <v>149</v>
      </c>
      <c r="E64" s="188"/>
      <c r="F64" s="188"/>
      <c r="G64" s="188"/>
      <c r="H64" s="188"/>
      <c r="I64" s="188"/>
      <c r="J64" s="189">
        <f>J112</f>
        <v>0</v>
      </c>
      <c r="K64" s="186"/>
      <c r="L64" s="190"/>
    </row>
    <row r="65" spans="2:12" s="12" customFormat="1" ht="19.95" customHeight="1" hidden="1">
      <c r="B65" s="185"/>
      <c r="C65" s="186"/>
      <c r="D65" s="187" t="s">
        <v>150</v>
      </c>
      <c r="E65" s="188"/>
      <c r="F65" s="188"/>
      <c r="G65" s="188"/>
      <c r="H65" s="188"/>
      <c r="I65" s="188"/>
      <c r="J65" s="189">
        <f>J120</f>
        <v>0</v>
      </c>
      <c r="K65" s="186"/>
      <c r="L65" s="190"/>
    </row>
    <row r="66" spans="2:12" s="12" customFormat="1" ht="19.95" customHeight="1" hidden="1">
      <c r="B66" s="185"/>
      <c r="C66" s="186"/>
      <c r="D66" s="187" t="s">
        <v>151</v>
      </c>
      <c r="E66" s="188"/>
      <c r="F66" s="188"/>
      <c r="G66" s="188"/>
      <c r="H66" s="188"/>
      <c r="I66" s="188"/>
      <c r="J66" s="189">
        <f>J130</f>
        <v>0</v>
      </c>
      <c r="K66" s="186"/>
      <c r="L66" s="190"/>
    </row>
    <row r="67" spans="2:12" s="12" customFormat="1" ht="19.95" customHeight="1" hidden="1">
      <c r="B67" s="185"/>
      <c r="C67" s="186"/>
      <c r="D67" s="187" t="s">
        <v>152</v>
      </c>
      <c r="E67" s="188"/>
      <c r="F67" s="188"/>
      <c r="G67" s="188"/>
      <c r="H67" s="188"/>
      <c r="I67" s="188"/>
      <c r="J67" s="189">
        <f>J135</f>
        <v>0</v>
      </c>
      <c r="K67" s="186"/>
      <c r="L67" s="190"/>
    </row>
    <row r="68" spans="2:12" s="12" customFormat="1" ht="19.95" customHeight="1" hidden="1">
      <c r="B68" s="185"/>
      <c r="C68" s="186"/>
      <c r="D68" s="187" t="s">
        <v>153</v>
      </c>
      <c r="E68" s="188"/>
      <c r="F68" s="188"/>
      <c r="G68" s="188"/>
      <c r="H68" s="188"/>
      <c r="I68" s="188"/>
      <c r="J68" s="189">
        <f>J141</f>
        <v>0</v>
      </c>
      <c r="K68" s="186"/>
      <c r="L68" s="190"/>
    </row>
    <row r="69" spans="2:12" s="12" customFormat="1" ht="19.95" customHeight="1" hidden="1">
      <c r="B69" s="185"/>
      <c r="C69" s="186"/>
      <c r="D69" s="187" t="s">
        <v>154</v>
      </c>
      <c r="E69" s="188"/>
      <c r="F69" s="188"/>
      <c r="G69" s="188"/>
      <c r="H69" s="188"/>
      <c r="I69" s="188"/>
      <c r="J69" s="189">
        <f>J146</f>
        <v>0</v>
      </c>
      <c r="K69" s="186"/>
      <c r="L69" s="190"/>
    </row>
    <row r="70" spans="2:12" s="12" customFormat="1" ht="19.95" customHeight="1" hidden="1">
      <c r="B70" s="185"/>
      <c r="C70" s="186"/>
      <c r="D70" s="187" t="s">
        <v>155</v>
      </c>
      <c r="E70" s="188"/>
      <c r="F70" s="188"/>
      <c r="G70" s="188"/>
      <c r="H70" s="188"/>
      <c r="I70" s="188"/>
      <c r="J70" s="189">
        <f>J163</f>
        <v>0</v>
      </c>
      <c r="K70" s="186"/>
      <c r="L70" s="190"/>
    </row>
    <row r="71" spans="2:12" s="12" customFormat="1" ht="19.95" customHeight="1" hidden="1">
      <c r="B71" s="185"/>
      <c r="C71" s="186"/>
      <c r="D71" s="187" t="s">
        <v>156</v>
      </c>
      <c r="E71" s="188"/>
      <c r="F71" s="188"/>
      <c r="G71" s="188"/>
      <c r="H71" s="188"/>
      <c r="I71" s="188"/>
      <c r="J71" s="189">
        <f>J181</f>
        <v>0</v>
      </c>
      <c r="K71" s="186"/>
      <c r="L71" s="190"/>
    </row>
    <row r="72" spans="2:12" s="12" customFormat="1" ht="19.95" customHeight="1" hidden="1">
      <c r="B72" s="185"/>
      <c r="C72" s="186"/>
      <c r="D72" s="187" t="s">
        <v>157</v>
      </c>
      <c r="E72" s="188"/>
      <c r="F72" s="188"/>
      <c r="G72" s="188"/>
      <c r="H72" s="188"/>
      <c r="I72" s="188"/>
      <c r="J72" s="189">
        <f>J186</f>
        <v>0</v>
      </c>
      <c r="K72" s="186"/>
      <c r="L72" s="190"/>
    </row>
    <row r="73" spans="2:12" s="9" customFormat="1" ht="24.9" customHeight="1" hidden="1">
      <c r="B73" s="132"/>
      <c r="C73" s="133"/>
      <c r="D73" s="134" t="s">
        <v>158</v>
      </c>
      <c r="E73" s="135"/>
      <c r="F73" s="135"/>
      <c r="G73" s="135"/>
      <c r="H73" s="135"/>
      <c r="I73" s="135"/>
      <c r="J73" s="136">
        <f>J189</f>
        <v>0</v>
      </c>
      <c r="K73" s="133"/>
      <c r="L73" s="137"/>
    </row>
    <row r="74" spans="1:31" s="2" customFormat="1" ht="21.75" customHeight="1" hidden="1">
      <c r="A74" s="32"/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104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s="2" customFormat="1" ht="6.9" customHeight="1" hidden="1">
      <c r="A75" s="32"/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104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ht="12" hidden="1"/>
    <row r="77" ht="12" hidden="1"/>
    <row r="78" ht="12" hidden="1"/>
    <row r="79" spans="1:31" s="2" customFormat="1" ht="6.9" customHeight="1">
      <c r="A79" s="32"/>
      <c r="B79" s="47"/>
      <c r="C79" s="48"/>
      <c r="D79" s="48"/>
      <c r="E79" s="48"/>
      <c r="F79" s="48"/>
      <c r="G79" s="48"/>
      <c r="H79" s="48"/>
      <c r="I79" s="48"/>
      <c r="J79" s="48"/>
      <c r="K79" s="48"/>
      <c r="L79" s="104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s="2" customFormat="1" ht="24.9" customHeight="1">
      <c r="A80" s="32"/>
      <c r="B80" s="33"/>
      <c r="C80" s="21" t="s">
        <v>106</v>
      </c>
      <c r="D80" s="34"/>
      <c r="E80" s="34"/>
      <c r="F80" s="34"/>
      <c r="G80" s="34"/>
      <c r="H80" s="34"/>
      <c r="I80" s="34"/>
      <c r="J80" s="34"/>
      <c r="K80" s="34"/>
      <c r="L80" s="104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2" customFormat="1" ht="6.9" customHeight="1">
      <c r="A81" s="32"/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104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12" customHeight="1">
      <c r="A82" s="32"/>
      <c r="B82" s="33"/>
      <c r="C82" s="27" t="s">
        <v>16</v>
      </c>
      <c r="D82" s="34"/>
      <c r="E82" s="34"/>
      <c r="F82" s="34"/>
      <c r="G82" s="34"/>
      <c r="H82" s="34"/>
      <c r="I82" s="34"/>
      <c r="J82" s="34"/>
      <c r="K82" s="34"/>
      <c r="L82" s="104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16.5" customHeight="1">
      <c r="A83" s="32"/>
      <c r="B83" s="33"/>
      <c r="C83" s="34"/>
      <c r="D83" s="34"/>
      <c r="E83" s="259" t="str">
        <f>E7</f>
        <v>Rekonstrukce střechy na objektu ZŠ</v>
      </c>
      <c r="F83" s="260"/>
      <c r="G83" s="260"/>
      <c r="H83" s="260"/>
      <c r="I83" s="34"/>
      <c r="J83" s="34"/>
      <c r="K83" s="34"/>
      <c r="L83" s="104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99</v>
      </c>
      <c r="D84" s="34"/>
      <c r="E84" s="34"/>
      <c r="F84" s="34"/>
      <c r="G84" s="34"/>
      <c r="H84" s="34"/>
      <c r="I84" s="34"/>
      <c r="J84" s="34"/>
      <c r="K84" s="34"/>
      <c r="L84" s="104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47" t="str">
        <f>E9</f>
        <v>0100 - BOURÁNÍ</v>
      </c>
      <c r="F85" s="258"/>
      <c r="G85" s="258"/>
      <c r="H85" s="258"/>
      <c r="I85" s="34"/>
      <c r="J85" s="34"/>
      <c r="K85" s="34"/>
      <c r="L85" s="104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6.9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104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2" customHeight="1">
      <c r="A87" s="32"/>
      <c r="B87" s="33"/>
      <c r="C87" s="27" t="s">
        <v>21</v>
      </c>
      <c r="D87" s="34"/>
      <c r="E87" s="34"/>
      <c r="F87" s="25" t="str">
        <f>F12</f>
        <v>Pilská 5/9</v>
      </c>
      <c r="G87" s="34"/>
      <c r="H87" s="34"/>
      <c r="I87" s="27" t="s">
        <v>23</v>
      </c>
      <c r="J87" s="57" t="str">
        <f>IF(J12="","",J12)</f>
        <v>8. 4. 2021</v>
      </c>
      <c r="K87" s="34"/>
      <c r="L87" s="104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104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40.05" customHeight="1">
      <c r="A89" s="32"/>
      <c r="B89" s="33"/>
      <c r="C89" s="27" t="s">
        <v>25</v>
      </c>
      <c r="D89" s="34"/>
      <c r="E89" s="34"/>
      <c r="F89" s="25" t="str">
        <f>E15</f>
        <v>MČ Praha 14, Bratří Venclíků 1073/8, Praha</v>
      </c>
      <c r="G89" s="34"/>
      <c r="H89" s="34"/>
      <c r="I89" s="27" t="s">
        <v>32</v>
      </c>
      <c r="J89" s="30" t="str">
        <f>E21</f>
        <v>ARA spol. s r.o., Bořanovická 1873/30, Praha 8</v>
      </c>
      <c r="K89" s="34"/>
      <c r="L89" s="104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40.05" customHeight="1">
      <c r="A90" s="32"/>
      <c r="B90" s="33"/>
      <c r="C90" s="27" t="s">
        <v>30</v>
      </c>
      <c r="D90" s="34"/>
      <c r="E90" s="34"/>
      <c r="F90" s="25" t="str">
        <f>IF(E18="","",E18)</f>
        <v>Vyplň údaj</v>
      </c>
      <c r="G90" s="34"/>
      <c r="H90" s="34"/>
      <c r="I90" s="27" t="s">
        <v>36</v>
      </c>
      <c r="J90" s="30" t="str">
        <f>E24</f>
        <v>H. Urban, Papírenská 933/21, Č. Budějovice 7</v>
      </c>
      <c r="K90" s="34"/>
      <c r="L90" s="104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0.35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104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10" customFormat="1" ht="29.25" customHeight="1">
      <c r="A92" s="138"/>
      <c r="B92" s="139"/>
      <c r="C92" s="140" t="s">
        <v>107</v>
      </c>
      <c r="D92" s="141" t="s">
        <v>60</v>
      </c>
      <c r="E92" s="141" t="s">
        <v>56</v>
      </c>
      <c r="F92" s="141" t="s">
        <v>57</v>
      </c>
      <c r="G92" s="141" t="s">
        <v>108</v>
      </c>
      <c r="H92" s="141" t="s">
        <v>109</v>
      </c>
      <c r="I92" s="141" t="s">
        <v>110</v>
      </c>
      <c r="J92" s="141" t="s">
        <v>103</v>
      </c>
      <c r="K92" s="142" t="s">
        <v>111</v>
      </c>
      <c r="L92" s="143"/>
      <c r="M92" s="66" t="s">
        <v>19</v>
      </c>
      <c r="N92" s="67" t="s">
        <v>45</v>
      </c>
      <c r="O92" s="67" t="s">
        <v>112</v>
      </c>
      <c r="P92" s="67" t="s">
        <v>113</v>
      </c>
      <c r="Q92" s="67" t="s">
        <v>114</v>
      </c>
      <c r="R92" s="67" t="s">
        <v>115</v>
      </c>
      <c r="S92" s="67" t="s">
        <v>116</v>
      </c>
      <c r="T92" s="68" t="s">
        <v>117</v>
      </c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</row>
    <row r="93" spans="1:63" s="2" customFormat="1" ht="22.8" customHeight="1">
      <c r="A93" s="32"/>
      <c r="B93" s="33"/>
      <c r="C93" s="73" t="s">
        <v>118</v>
      </c>
      <c r="D93" s="34"/>
      <c r="E93" s="34"/>
      <c r="F93" s="34"/>
      <c r="G93" s="34"/>
      <c r="H93" s="34"/>
      <c r="I93" s="34"/>
      <c r="J93" s="144">
        <f>BK93</f>
        <v>0</v>
      </c>
      <c r="K93" s="34"/>
      <c r="L93" s="37"/>
      <c r="M93" s="69"/>
      <c r="N93" s="145"/>
      <c r="O93" s="70"/>
      <c r="P93" s="146">
        <f>P94+P111+P189</f>
        <v>0</v>
      </c>
      <c r="Q93" s="70"/>
      <c r="R93" s="146">
        <f>R94+R111+R189</f>
        <v>0</v>
      </c>
      <c r="S93" s="70"/>
      <c r="T93" s="147">
        <f>T94+T111+T189</f>
        <v>39.64911594</v>
      </c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T93" s="15" t="s">
        <v>74</v>
      </c>
      <c r="AU93" s="15" t="s">
        <v>104</v>
      </c>
      <c r="BK93" s="148">
        <f>BK94+BK111+BK189</f>
        <v>0</v>
      </c>
    </row>
    <row r="94" spans="2:63" s="11" customFormat="1" ht="25.95" customHeight="1">
      <c r="B94" s="149"/>
      <c r="C94" s="150"/>
      <c r="D94" s="151" t="s">
        <v>74</v>
      </c>
      <c r="E94" s="152" t="s">
        <v>159</v>
      </c>
      <c r="F94" s="152" t="s">
        <v>160</v>
      </c>
      <c r="G94" s="150"/>
      <c r="H94" s="150"/>
      <c r="I94" s="153"/>
      <c r="J94" s="154">
        <f>BK94</f>
        <v>0</v>
      </c>
      <c r="K94" s="150"/>
      <c r="L94" s="155"/>
      <c r="M94" s="156"/>
      <c r="N94" s="157"/>
      <c r="O94" s="157"/>
      <c r="P94" s="158">
        <f>P95+P101</f>
        <v>0</v>
      </c>
      <c r="Q94" s="157"/>
      <c r="R94" s="158">
        <f>R95+R101</f>
        <v>0</v>
      </c>
      <c r="S94" s="157"/>
      <c r="T94" s="159">
        <f>T95+T101</f>
        <v>0.2124</v>
      </c>
      <c r="AR94" s="160" t="s">
        <v>82</v>
      </c>
      <c r="AT94" s="161" t="s">
        <v>74</v>
      </c>
      <c r="AU94" s="161" t="s">
        <v>75</v>
      </c>
      <c r="AY94" s="160" t="s">
        <v>121</v>
      </c>
      <c r="BK94" s="162">
        <f>BK95+BK101</f>
        <v>0</v>
      </c>
    </row>
    <row r="95" spans="2:63" s="11" customFormat="1" ht="22.8" customHeight="1">
      <c r="B95" s="149"/>
      <c r="C95" s="150"/>
      <c r="D95" s="151" t="s">
        <v>74</v>
      </c>
      <c r="E95" s="191" t="s">
        <v>161</v>
      </c>
      <c r="F95" s="191" t="s">
        <v>162</v>
      </c>
      <c r="G95" s="150"/>
      <c r="H95" s="150"/>
      <c r="I95" s="153"/>
      <c r="J95" s="192">
        <f>BK95</f>
        <v>0</v>
      </c>
      <c r="K95" s="150"/>
      <c r="L95" s="155"/>
      <c r="M95" s="156"/>
      <c r="N95" s="157"/>
      <c r="O95" s="157"/>
      <c r="P95" s="158">
        <f>SUM(P96:P100)</f>
        <v>0</v>
      </c>
      <c r="Q95" s="157"/>
      <c r="R95" s="158">
        <f>SUM(R96:R100)</f>
        <v>0</v>
      </c>
      <c r="S95" s="157"/>
      <c r="T95" s="159">
        <f>SUM(T96:T100)</f>
        <v>0.2124</v>
      </c>
      <c r="AR95" s="160" t="s">
        <v>82</v>
      </c>
      <c r="AT95" s="161" t="s">
        <v>74</v>
      </c>
      <c r="AU95" s="161" t="s">
        <v>82</v>
      </c>
      <c r="AY95" s="160" t="s">
        <v>121</v>
      </c>
      <c r="BK95" s="162">
        <f>SUM(BK96:BK100)</f>
        <v>0</v>
      </c>
    </row>
    <row r="96" spans="1:65" s="2" customFormat="1" ht="34.2">
      <c r="A96" s="32"/>
      <c r="B96" s="33"/>
      <c r="C96" s="163" t="s">
        <v>82</v>
      </c>
      <c r="D96" s="163" t="s">
        <v>122</v>
      </c>
      <c r="E96" s="164" t="s">
        <v>163</v>
      </c>
      <c r="F96" s="165" t="s">
        <v>164</v>
      </c>
      <c r="G96" s="166" t="s">
        <v>165</v>
      </c>
      <c r="H96" s="167">
        <v>3.6</v>
      </c>
      <c r="I96" s="168"/>
      <c r="J96" s="169">
        <f>ROUND(I96*H96,2)</f>
        <v>0</v>
      </c>
      <c r="K96" s="165" t="s">
        <v>126</v>
      </c>
      <c r="L96" s="37"/>
      <c r="M96" s="170" t="s">
        <v>19</v>
      </c>
      <c r="N96" s="171" t="s">
        <v>46</v>
      </c>
      <c r="O96" s="62"/>
      <c r="P96" s="172">
        <f>O96*H96</f>
        <v>0</v>
      </c>
      <c r="Q96" s="172">
        <v>0</v>
      </c>
      <c r="R96" s="172">
        <f>Q96*H96</f>
        <v>0</v>
      </c>
      <c r="S96" s="172">
        <v>0.059</v>
      </c>
      <c r="T96" s="173">
        <f>S96*H96</f>
        <v>0.2124</v>
      </c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R96" s="174" t="s">
        <v>137</v>
      </c>
      <c r="AT96" s="174" t="s">
        <v>122</v>
      </c>
      <c r="AU96" s="174" t="s">
        <v>84</v>
      </c>
      <c r="AY96" s="15" t="s">
        <v>121</v>
      </c>
      <c r="BE96" s="175">
        <f>IF(N96="základní",J96,0)</f>
        <v>0</v>
      </c>
      <c r="BF96" s="175">
        <f>IF(N96="snížená",J96,0)</f>
        <v>0</v>
      </c>
      <c r="BG96" s="175">
        <f>IF(N96="zákl. přenesená",J96,0)</f>
        <v>0</v>
      </c>
      <c r="BH96" s="175">
        <f>IF(N96="sníž. přenesená",J96,0)</f>
        <v>0</v>
      </c>
      <c r="BI96" s="175">
        <f>IF(N96="nulová",J96,0)</f>
        <v>0</v>
      </c>
      <c r="BJ96" s="15" t="s">
        <v>82</v>
      </c>
      <c r="BK96" s="175">
        <f>ROUND(I96*H96,2)</f>
        <v>0</v>
      </c>
      <c r="BL96" s="15" t="s">
        <v>137</v>
      </c>
      <c r="BM96" s="174" t="s">
        <v>166</v>
      </c>
    </row>
    <row r="97" spans="1:47" s="2" customFormat="1" ht="28.8">
      <c r="A97" s="32"/>
      <c r="B97" s="33"/>
      <c r="C97" s="34"/>
      <c r="D97" s="176" t="s">
        <v>129</v>
      </c>
      <c r="E97" s="34"/>
      <c r="F97" s="177" t="s">
        <v>167</v>
      </c>
      <c r="G97" s="34"/>
      <c r="H97" s="34"/>
      <c r="I97" s="178"/>
      <c r="J97" s="34"/>
      <c r="K97" s="34"/>
      <c r="L97" s="37"/>
      <c r="M97" s="179"/>
      <c r="N97" s="180"/>
      <c r="O97" s="62"/>
      <c r="P97" s="62"/>
      <c r="Q97" s="62"/>
      <c r="R97" s="62"/>
      <c r="S97" s="62"/>
      <c r="T97" s="63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T97" s="15" t="s">
        <v>129</v>
      </c>
      <c r="AU97" s="15" t="s">
        <v>84</v>
      </c>
    </row>
    <row r="98" spans="2:51" s="13" customFormat="1" ht="12">
      <c r="B98" s="193"/>
      <c r="C98" s="194"/>
      <c r="D98" s="176" t="s">
        <v>168</v>
      </c>
      <c r="E98" s="195" t="s">
        <v>19</v>
      </c>
      <c r="F98" s="196" t="s">
        <v>169</v>
      </c>
      <c r="G98" s="194"/>
      <c r="H98" s="197">
        <v>3.6</v>
      </c>
      <c r="I98" s="198"/>
      <c r="J98" s="194"/>
      <c r="K98" s="194"/>
      <c r="L98" s="199"/>
      <c r="M98" s="200"/>
      <c r="N98" s="201"/>
      <c r="O98" s="201"/>
      <c r="P98" s="201"/>
      <c r="Q98" s="201"/>
      <c r="R98" s="201"/>
      <c r="S98" s="201"/>
      <c r="T98" s="202"/>
      <c r="AT98" s="203" t="s">
        <v>168</v>
      </c>
      <c r="AU98" s="203" t="s">
        <v>84</v>
      </c>
      <c r="AV98" s="13" t="s">
        <v>84</v>
      </c>
      <c r="AW98" s="13" t="s">
        <v>35</v>
      </c>
      <c r="AX98" s="13" t="s">
        <v>82</v>
      </c>
      <c r="AY98" s="203" t="s">
        <v>121</v>
      </c>
    </row>
    <row r="99" spans="1:65" s="2" customFormat="1" ht="22.8">
      <c r="A99" s="32"/>
      <c r="B99" s="33"/>
      <c r="C99" s="163" t="s">
        <v>84</v>
      </c>
      <c r="D99" s="163" t="s">
        <v>122</v>
      </c>
      <c r="E99" s="164" t="s">
        <v>170</v>
      </c>
      <c r="F99" s="165" t="s">
        <v>171</v>
      </c>
      <c r="G99" s="166" t="s">
        <v>165</v>
      </c>
      <c r="H99" s="167">
        <v>3.6</v>
      </c>
      <c r="I99" s="168"/>
      <c r="J99" s="169">
        <f>ROUND(I99*H99,2)</f>
        <v>0</v>
      </c>
      <c r="K99" s="165" t="s">
        <v>126</v>
      </c>
      <c r="L99" s="37"/>
      <c r="M99" s="170" t="s">
        <v>19</v>
      </c>
      <c r="N99" s="171" t="s">
        <v>46</v>
      </c>
      <c r="O99" s="62"/>
      <c r="P99" s="172">
        <f>O99*H99</f>
        <v>0</v>
      </c>
      <c r="Q99" s="172">
        <v>0</v>
      </c>
      <c r="R99" s="172">
        <f>Q99*H99</f>
        <v>0</v>
      </c>
      <c r="S99" s="172">
        <v>0</v>
      </c>
      <c r="T99" s="173">
        <f>S99*H99</f>
        <v>0</v>
      </c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R99" s="174" t="s">
        <v>137</v>
      </c>
      <c r="AT99" s="174" t="s">
        <v>122</v>
      </c>
      <c r="AU99" s="174" t="s">
        <v>84</v>
      </c>
      <c r="AY99" s="15" t="s">
        <v>121</v>
      </c>
      <c r="BE99" s="175">
        <f>IF(N99="základní",J99,0)</f>
        <v>0</v>
      </c>
      <c r="BF99" s="175">
        <f>IF(N99="snížená",J99,0)</f>
        <v>0</v>
      </c>
      <c r="BG99" s="175">
        <f>IF(N99="zákl. přenesená",J99,0)</f>
        <v>0</v>
      </c>
      <c r="BH99" s="175">
        <f>IF(N99="sníž. přenesená",J99,0)</f>
        <v>0</v>
      </c>
      <c r="BI99" s="175">
        <f>IF(N99="nulová",J99,0)</f>
        <v>0</v>
      </c>
      <c r="BJ99" s="15" t="s">
        <v>82</v>
      </c>
      <c r="BK99" s="175">
        <f>ROUND(I99*H99,2)</f>
        <v>0</v>
      </c>
      <c r="BL99" s="15" t="s">
        <v>137</v>
      </c>
      <c r="BM99" s="174" t="s">
        <v>172</v>
      </c>
    </row>
    <row r="100" spans="1:47" s="2" customFormat="1" ht="19.2">
      <c r="A100" s="32"/>
      <c r="B100" s="33"/>
      <c r="C100" s="34"/>
      <c r="D100" s="176" t="s">
        <v>129</v>
      </c>
      <c r="E100" s="34"/>
      <c r="F100" s="177" t="s">
        <v>173</v>
      </c>
      <c r="G100" s="34"/>
      <c r="H100" s="34"/>
      <c r="I100" s="178"/>
      <c r="J100" s="34"/>
      <c r="K100" s="34"/>
      <c r="L100" s="37"/>
      <c r="M100" s="179"/>
      <c r="N100" s="180"/>
      <c r="O100" s="62"/>
      <c r="P100" s="62"/>
      <c r="Q100" s="62"/>
      <c r="R100" s="62"/>
      <c r="S100" s="62"/>
      <c r="T100" s="63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T100" s="15" t="s">
        <v>129</v>
      </c>
      <c r="AU100" s="15" t="s">
        <v>84</v>
      </c>
    </row>
    <row r="101" spans="2:63" s="11" customFormat="1" ht="22.8" customHeight="1">
      <c r="B101" s="149"/>
      <c r="C101" s="150"/>
      <c r="D101" s="151" t="s">
        <v>74</v>
      </c>
      <c r="E101" s="191" t="s">
        <v>174</v>
      </c>
      <c r="F101" s="191" t="s">
        <v>175</v>
      </c>
      <c r="G101" s="150"/>
      <c r="H101" s="150"/>
      <c r="I101" s="153"/>
      <c r="J101" s="192">
        <f>BK101</f>
        <v>0</v>
      </c>
      <c r="K101" s="150"/>
      <c r="L101" s="155"/>
      <c r="M101" s="156"/>
      <c r="N101" s="157"/>
      <c r="O101" s="157"/>
      <c r="P101" s="158">
        <f>SUM(P102:P110)</f>
        <v>0</v>
      </c>
      <c r="Q101" s="157"/>
      <c r="R101" s="158">
        <f>SUM(R102:R110)</f>
        <v>0</v>
      </c>
      <c r="S101" s="157"/>
      <c r="T101" s="159">
        <f>SUM(T102:T110)</f>
        <v>0</v>
      </c>
      <c r="AR101" s="160" t="s">
        <v>82</v>
      </c>
      <c r="AT101" s="161" t="s">
        <v>74</v>
      </c>
      <c r="AU101" s="161" t="s">
        <v>82</v>
      </c>
      <c r="AY101" s="160" t="s">
        <v>121</v>
      </c>
      <c r="BK101" s="162">
        <f>SUM(BK102:BK110)</f>
        <v>0</v>
      </c>
    </row>
    <row r="102" spans="1:65" s="2" customFormat="1" ht="33" customHeight="1">
      <c r="A102" s="32"/>
      <c r="B102" s="33"/>
      <c r="C102" s="163" t="s">
        <v>133</v>
      </c>
      <c r="D102" s="163" t="s">
        <v>122</v>
      </c>
      <c r="E102" s="164" t="s">
        <v>176</v>
      </c>
      <c r="F102" s="165" t="s">
        <v>177</v>
      </c>
      <c r="G102" s="166" t="s">
        <v>178</v>
      </c>
      <c r="H102" s="167">
        <v>39.649</v>
      </c>
      <c r="I102" s="168"/>
      <c r="J102" s="169">
        <f>ROUND(I102*H102,2)</f>
        <v>0</v>
      </c>
      <c r="K102" s="165" t="s">
        <v>126</v>
      </c>
      <c r="L102" s="37"/>
      <c r="M102" s="170" t="s">
        <v>19</v>
      </c>
      <c r="N102" s="171" t="s">
        <v>46</v>
      </c>
      <c r="O102" s="62"/>
      <c r="P102" s="172">
        <f>O102*H102</f>
        <v>0</v>
      </c>
      <c r="Q102" s="172">
        <v>0</v>
      </c>
      <c r="R102" s="172">
        <f>Q102*H102</f>
        <v>0</v>
      </c>
      <c r="S102" s="172">
        <v>0</v>
      </c>
      <c r="T102" s="173">
        <f>S102*H102</f>
        <v>0</v>
      </c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R102" s="174" t="s">
        <v>137</v>
      </c>
      <c r="AT102" s="174" t="s">
        <v>122</v>
      </c>
      <c r="AU102" s="174" t="s">
        <v>84</v>
      </c>
      <c r="AY102" s="15" t="s">
        <v>121</v>
      </c>
      <c r="BE102" s="175">
        <f>IF(N102="základní",J102,0)</f>
        <v>0</v>
      </c>
      <c r="BF102" s="175">
        <f>IF(N102="snížená",J102,0)</f>
        <v>0</v>
      </c>
      <c r="BG102" s="175">
        <f>IF(N102="zákl. přenesená",J102,0)</f>
        <v>0</v>
      </c>
      <c r="BH102" s="175">
        <f>IF(N102="sníž. přenesená",J102,0)</f>
        <v>0</v>
      </c>
      <c r="BI102" s="175">
        <f>IF(N102="nulová",J102,0)</f>
        <v>0</v>
      </c>
      <c r="BJ102" s="15" t="s">
        <v>82</v>
      </c>
      <c r="BK102" s="175">
        <f>ROUND(I102*H102,2)</f>
        <v>0</v>
      </c>
      <c r="BL102" s="15" t="s">
        <v>137</v>
      </c>
      <c r="BM102" s="174" t="s">
        <v>179</v>
      </c>
    </row>
    <row r="103" spans="1:47" s="2" customFormat="1" ht="28.8">
      <c r="A103" s="32"/>
      <c r="B103" s="33"/>
      <c r="C103" s="34"/>
      <c r="D103" s="176" t="s">
        <v>129</v>
      </c>
      <c r="E103" s="34"/>
      <c r="F103" s="177" t="s">
        <v>180</v>
      </c>
      <c r="G103" s="34"/>
      <c r="H103" s="34"/>
      <c r="I103" s="178"/>
      <c r="J103" s="34"/>
      <c r="K103" s="34"/>
      <c r="L103" s="37"/>
      <c r="M103" s="179"/>
      <c r="N103" s="180"/>
      <c r="O103" s="62"/>
      <c r="P103" s="62"/>
      <c r="Q103" s="62"/>
      <c r="R103" s="62"/>
      <c r="S103" s="62"/>
      <c r="T103" s="63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T103" s="15" t="s">
        <v>129</v>
      </c>
      <c r="AU103" s="15" t="s">
        <v>84</v>
      </c>
    </row>
    <row r="104" spans="1:65" s="2" customFormat="1" ht="22.8">
      <c r="A104" s="32"/>
      <c r="B104" s="33"/>
      <c r="C104" s="163" t="s">
        <v>137</v>
      </c>
      <c r="D104" s="163" t="s">
        <v>122</v>
      </c>
      <c r="E104" s="164" t="s">
        <v>181</v>
      </c>
      <c r="F104" s="165" t="s">
        <v>182</v>
      </c>
      <c r="G104" s="166" t="s">
        <v>178</v>
      </c>
      <c r="H104" s="167">
        <v>39.649</v>
      </c>
      <c r="I104" s="168"/>
      <c r="J104" s="169">
        <f>ROUND(I104*H104,2)</f>
        <v>0</v>
      </c>
      <c r="K104" s="165" t="s">
        <v>126</v>
      </c>
      <c r="L104" s="37"/>
      <c r="M104" s="170" t="s">
        <v>19</v>
      </c>
      <c r="N104" s="171" t="s">
        <v>46</v>
      </c>
      <c r="O104" s="62"/>
      <c r="P104" s="172">
        <f>O104*H104</f>
        <v>0</v>
      </c>
      <c r="Q104" s="172">
        <v>0</v>
      </c>
      <c r="R104" s="172">
        <f>Q104*H104</f>
        <v>0</v>
      </c>
      <c r="S104" s="172">
        <v>0</v>
      </c>
      <c r="T104" s="173">
        <f>S104*H104</f>
        <v>0</v>
      </c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R104" s="174" t="s">
        <v>137</v>
      </c>
      <c r="AT104" s="174" t="s">
        <v>122</v>
      </c>
      <c r="AU104" s="174" t="s">
        <v>84</v>
      </c>
      <c r="AY104" s="15" t="s">
        <v>121</v>
      </c>
      <c r="BE104" s="175">
        <f>IF(N104="základní",J104,0)</f>
        <v>0</v>
      </c>
      <c r="BF104" s="175">
        <f>IF(N104="snížená",J104,0)</f>
        <v>0</v>
      </c>
      <c r="BG104" s="175">
        <f>IF(N104="zákl. přenesená",J104,0)</f>
        <v>0</v>
      </c>
      <c r="BH104" s="175">
        <f>IF(N104="sníž. přenesená",J104,0)</f>
        <v>0</v>
      </c>
      <c r="BI104" s="175">
        <f>IF(N104="nulová",J104,0)</f>
        <v>0</v>
      </c>
      <c r="BJ104" s="15" t="s">
        <v>82</v>
      </c>
      <c r="BK104" s="175">
        <f>ROUND(I104*H104,2)</f>
        <v>0</v>
      </c>
      <c r="BL104" s="15" t="s">
        <v>137</v>
      </c>
      <c r="BM104" s="174" t="s">
        <v>183</v>
      </c>
    </row>
    <row r="105" spans="1:47" s="2" customFormat="1" ht="19.2">
      <c r="A105" s="32"/>
      <c r="B105" s="33"/>
      <c r="C105" s="34"/>
      <c r="D105" s="176" t="s">
        <v>129</v>
      </c>
      <c r="E105" s="34"/>
      <c r="F105" s="177" t="s">
        <v>184</v>
      </c>
      <c r="G105" s="34"/>
      <c r="H105" s="34"/>
      <c r="I105" s="178"/>
      <c r="J105" s="34"/>
      <c r="K105" s="34"/>
      <c r="L105" s="37"/>
      <c r="M105" s="179"/>
      <c r="N105" s="180"/>
      <c r="O105" s="62"/>
      <c r="P105" s="62"/>
      <c r="Q105" s="62"/>
      <c r="R105" s="62"/>
      <c r="S105" s="62"/>
      <c r="T105" s="63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T105" s="15" t="s">
        <v>129</v>
      </c>
      <c r="AU105" s="15" t="s">
        <v>84</v>
      </c>
    </row>
    <row r="106" spans="1:65" s="2" customFormat="1" ht="22.8">
      <c r="A106" s="32"/>
      <c r="B106" s="33"/>
      <c r="C106" s="163" t="s">
        <v>120</v>
      </c>
      <c r="D106" s="163" t="s">
        <v>122</v>
      </c>
      <c r="E106" s="164" t="s">
        <v>185</v>
      </c>
      <c r="F106" s="165" t="s">
        <v>186</v>
      </c>
      <c r="G106" s="166" t="s">
        <v>178</v>
      </c>
      <c r="H106" s="167">
        <v>753.331</v>
      </c>
      <c r="I106" s="168"/>
      <c r="J106" s="169">
        <f>ROUND(I106*H106,2)</f>
        <v>0</v>
      </c>
      <c r="K106" s="165" t="s">
        <v>126</v>
      </c>
      <c r="L106" s="37"/>
      <c r="M106" s="170" t="s">
        <v>19</v>
      </c>
      <c r="N106" s="171" t="s">
        <v>46</v>
      </c>
      <c r="O106" s="62"/>
      <c r="P106" s="172">
        <f>O106*H106</f>
        <v>0</v>
      </c>
      <c r="Q106" s="172">
        <v>0</v>
      </c>
      <c r="R106" s="172">
        <f>Q106*H106</f>
        <v>0</v>
      </c>
      <c r="S106" s="172">
        <v>0</v>
      </c>
      <c r="T106" s="173">
        <f>S106*H106</f>
        <v>0</v>
      </c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R106" s="174" t="s">
        <v>137</v>
      </c>
      <c r="AT106" s="174" t="s">
        <v>122</v>
      </c>
      <c r="AU106" s="174" t="s">
        <v>84</v>
      </c>
      <c r="AY106" s="15" t="s">
        <v>121</v>
      </c>
      <c r="BE106" s="175">
        <f>IF(N106="základní",J106,0)</f>
        <v>0</v>
      </c>
      <c r="BF106" s="175">
        <f>IF(N106="snížená",J106,0)</f>
        <v>0</v>
      </c>
      <c r="BG106" s="175">
        <f>IF(N106="zákl. přenesená",J106,0)</f>
        <v>0</v>
      </c>
      <c r="BH106" s="175">
        <f>IF(N106="sníž. přenesená",J106,0)</f>
        <v>0</v>
      </c>
      <c r="BI106" s="175">
        <f>IF(N106="nulová",J106,0)</f>
        <v>0</v>
      </c>
      <c r="BJ106" s="15" t="s">
        <v>82</v>
      </c>
      <c r="BK106" s="175">
        <f>ROUND(I106*H106,2)</f>
        <v>0</v>
      </c>
      <c r="BL106" s="15" t="s">
        <v>137</v>
      </c>
      <c r="BM106" s="174" t="s">
        <v>187</v>
      </c>
    </row>
    <row r="107" spans="1:47" s="2" customFormat="1" ht="28.8">
      <c r="A107" s="32"/>
      <c r="B107" s="33"/>
      <c r="C107" s="34"/>
      <c r="D107" s="176" t="s">
        <v>129</v>
      </c>
      <c r="E107" s="34"/>
      <c r="F107" s="177" t="s">
        <v>188</v>
      </c>
      <c r="G107" s="34"/>
      <c r="H107" s="34"/>
      <c r="I107" s="178"/>
      <c r="J107" s="34"/>
      <c r="K107" s="34"/>
      <c r="L107" s="37"/>
      <c r="M107" s="179"/>
      <c r="N107" s="180"/>
      <c r="O107" s="62"/>
      <c r="P107" s="62"/>
      <c r="Q107" s="62"/>
      <c r="R107" s="62"/>
      <c r="S107" s="62"/>
      <c r="T107" s="63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T107" s="15" t="s">
        <v>129</v>
      </c>
      <c r="AU107" s="15" t="s">
        <v>84</v>
      </c>
    </row>
    <row r="108" spans="2:51" s="13" customFormat="1" ht="12">
      <c r="B108" s="193"/>
      <c r="C108" s="194"/>
      <c r="D108" s="176" t="s">
        <v>168</v>
      </c>
      <c r="E108" s="194"/>
      <c r="F108" s="196" t="s">
        <v>189</v>
      </c>
      <c r="G108" s="194"/>
      <c r="H108" s="197">
        <v>753.331</v>
      </c>
      <c r="I108" s="198"/>
      <c r="J108" s="194"/>
      <c r="K108" s="194"/>
      <c r="L108" s="199"/>
      <c r="M108" s="200"/>
      <c r="N108" s="201"/>
      <c r="O108" s="201"/>
      <c r="P108" s="201"/>
      <c r="Q108" s="201"/>
      <c r="R108" s="201"/>
      <c r="S108" s="201"/>
      <c r="T108" s="202"/>
      <c r="AT108" s="203" t="s">
        <v>168</v>
      </c>
      <c r="AU108" s="203" t="s">
        <v>84</v>
      </c>
      <c r="AV108" s="13" t="s">
        <v>84</v>
      </c>
      <c r="AW108" s="13" t="s">
        <v>4</v>
      </c>
      <c r="AX108" s="13" t="s">
        <v>82</v>
      </c>
      <c r="AY108" s="203" t="s">
        <v>121</v>
      </c>
    </row>
    <row r="109" spans="1:65" s="2" customFormat="1" ht="33" customHeight="1">
      <c r="A109" s="32"/>
      <c r="B109" s="33"/>
      <c r="C109" s="163" t="s">
        <v>190</v>
      </c>
      <c r="D109" s="163" t="s">
        <v>122</v>
      </c>
      <c r="E109" s="164" t="s">
        <v>191</v>
      </c>
      <c r="F109" s="165" t="s">
        <v>192</v>
      </c>
      <c r="G109" s="166" t="s">
        <v>178</v>
      </c>
      <c r="H109" s="167">
        <v>39.649</v>
      </c>
      <c r="I109" s="168"/>
      <c r="J109" s="169">
        <f>ROUND(I109*H109,2)</f>
        <v>0</v>
      </c>
      <c r="K109" s="165" t="s">
        <v>126</v>
      </c>
      <c r="L109" s="37"/>
      <c r="M109" s="170" t="s">
        <v>19</v>
      </c>
      <c r="N109" s="171" t="s">
        <v>46</v>
      </c>
      <c r="O109" s="62"/>
      <c r="P109" s="172">
        <f>O109*H109</f>
        <v>0</v>
      </c>
      <c r="Q109" s="172">
        <v>0</v>
      </c>
      <c r="R109" s="172">
        <f>Q109*H109</f>
        <v>0</v>
      </c>
      <c r="S109" s="172">
        <v>0</v>
      </c>
      <c r="T109" s="173">
        <f>S109*H109</f>
        <v>0</v>
      </c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R109" s="174" t="s">
        <v>137</v>
      </c>
      <c r="AT109" s="174" t="s">
        <v>122</v>
      </c>
      <c r="AU109" s="174" t="s">
        <v>84</v>
      </c>
      <c r="AY109" s="15" t="s">
        <v>121</v>
      </c>
      <c r="BE109" s="175">
        <f>IF(N109="základní",J109,0)</f>
        <v>0</v>
      </c>
      <c r="BF109" s="175">
        <f>IF(N109="snížená",J109,0)</f>
        <v>0</v>
      </c>
      <c r="BG109" s="175">
        <f>IF(N109="zákl. přenesená",J109,0)</f>
        <v>0</v>
      </c>
      <c r="BH109" s="175">
        <f>IF(N109="sníž. přenesená",J109,0)</f>
        <v>0</v>
      </c>
      <c r="BI109" s="175">
        <f>IF(N109="nulová",J109,0)</f>
        <v>0</v>
      </c>
      <c r="BJ109" s="15" t="s">
        <v>82</v>
      </c>
      <c r="BK109" s="175">
        <f>ROUND(I109*H109,2)</f>
        <v>0</v>
      </c>
      <c r="BL109" s="15" t="s">
        <v>137</v>
      </c>
      <c r="BM109" s="174" t="s">
        <v>193</v>
      </c>
    </row>
    <row r="110" spans="1:47" s="2" customFormat="1" ht="28.8">
      <c r="A110" s="32"/>
      <c r="B110" s="33"/>
      <c r="C110" s="34"/>
      <c r="D110" s="176" t="s">
        <v>129</v>
      </c>
      <c r="E110" s="34"/>
      <c r="F110" s="177" t="s">
        <v>194</v>
      </c>
      <c r="G110" s="34"/>
      <c r="H110" s="34"/>
      <c r="I110" s="178"/>
      <c r="J110" s="34"/>
      <c r="K110" s="34"/>
      <c r="L110" s="37"/>
      <c r="M110" s="179"/>
      <c r="N110" s="180"/>
      <c r="O110" s="62"/>
      <c r="P110" s="62"/>
      <c r="Q110" s="62"/>
      <c r="R110" s="62"/>
      <c r="S110" s="62"/>
      <c r="T110" s="63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T110" s="15" t="s">
        <v>129</v>
      </c>
      <c r="AU110" s="15" t="s">
        <v>84</v>
      </c>
    </row>
    <row r="111" spans="2:63" s="11" customFormat="1" ht="25.95" customHeight="1">
      <c r="B111" s="149"/>
      <c r="C111" s="150"/>
      <c r="D111" s="151" t="s">
        <v>74</v>
      </c>
      <c r="E111" s="152" t="s">
        <v>195</v>
      </c>
      <c r="F111" s="152" t="s">
        <v>196</v>
      </c>
      <c r="G111" s="150"/>
      <c r="H111" s="150"/>
      <c r="I111" s="153"/>
      <c r="J111" s="154">
        <f>BK111</f>
        <v>0</v>
      </c>
      <c r="K111" s="150"/>
      <c r="L111" s="155"/>
      <c r="M111" s="156"/>
      <c r="N111" s="157"/>
      <c r="O111" s="157"/>
      <c r="P111" s="158">
        <f>P112+P120+P130+P135+P141+P146+P163+P181+P186</f>
        <v>0</v>
      </c>
      <c r="Q111" s="157"/>
      <c r="R111" s="158">
        <f>R112+R120+R130+R135+R141+R146+R163+R181+R186</f>
        <v>0</v>
      </c>
      <c r="S111" s="157"/>
      <c r="T111" s="159">
        <f>T112+T120+T130+T135+T141+T146+T163+T181+T186</f>
        <v>39.43671594</v>
      </c>
      <c r="AR111" s="160" t="s">
        <v>84</v>
      </c>
      <c r="AT111" s="161" t="s">
        <v>74</v>
      </c>
      <c r="AU111" s="161" t="s">
        <v>75</v>
      </c>
      <c r="AY111" s="160" t="s">
        <v>121</v>
      </c>
      <c r="BK111" s="162">
        <f>BK112+BK120+BK130+BK135+BK141+BK146+BK163+BK181+BK186</f>
        <v>0</v>
      </c>
    </row>
    <row r="112" spans="2:63" s="11" customFormat="1" ht="22.8" customHeight="1">
      <c r="B112" s="149"/>
      <c r="C112" s="150"/>
      <c r="D112" s="151" t="s">
        <v>74</v>
      </c>
      <c r="E112" s="191" t="s">
        <v>197</v>
      </c>
      <c r="F112" s="191" t="s">
        <v>198</v>
      </c>
      <c r="G112" s="150"/>
      <c r="H112" s="150"/>
      <c r="I112" s="153"/>
      <c r="J112" s="192">
        <f>BK112</f>
        <v>0</v>
      </c>
      <c r="K112" s="150"/>
      <c r="L112" s="155"/>
      <c r="M112" s="156"/>
      <c r="N112" s="157"/>
      <c r="O112" s="157"/>
      <c r="P112" s="158">
        <f>SUM(P113:P119)</f>
        <v>0</v>
      </c>
      <c r="Q112" s="157"/>
      <c r="R112" s="158">
        <f>SUM(R113:R119)</f>
        <v>0</v>
      </c>
      <c r="S112" s="157"/>
      <c r="T112" s="159">
        <f>SUM(T113:T119)</f>
        <v>8.810357799999998</v>
      </c>
      <c r="AR112" s="160" t="s">
        <v>84</v>
      </c>
      <c r="AT112" s="161" t="s">
        <v>74</v>
      </c>
      <c r="AU112" s="161" t="s">
        <v>82</v>
      </c>
      <c r="AY112" s="160" t="s">
        <v>121</v>
      </c>
      <c r="BK112" s="162">
        <f>SUM(BK113:BK119)</f>
        <v>0</v>
      </c>
    </row>
    <row r="113" spans="1:65" s="2" customFormat="1" ht="34.2">
      <c r="A113" s="32"/>
      <c r="B113" s="33"/>
      <c r="C113" s="163" t="s">
        <v>199</v>
      </c>
      <c r="D113" s="163" t="s">
        <v>122</v>
      </c>
      <c r="E113" s="164" t="s">
        <v>200</v>
      </c>
      <c r="F113" s="165" t="s">
        <v>201</v>
      </c>
      <c r="G113" s="166" t="s">
        <v>165</v>
      </c>
      <c r="H113" s="167">
        <v>371.267</v>
      </c>
      <c r="I113" s="168"/>
      <c r="J113" s="169">
        <f>ROUND(I113*H113,2)</f>
        <v>0</v>
      </c>
      <c r="K113" s="165" t="s">
        <v>126</v>
      </c>
      <c r="L113" s="37"/>
      <c r="M113" s="170" t="s">
        <v>19</v>
      </c>
      <c r="N113" s="171" t="s">
        <v>46</v>
      </c>
      <c r="O113" s="62"/>
      <c r="P113" s="172">
        <f>O113*H113</f>
        <v>0</v>
      </c>
      <c r="Q113" s="172">
        <v>0</v>
      </c>
      <c r="R113" s="172">
        <f>Q113*H113</f>
        <v>0</v>
      </c>
      <c r="S113" s="172">
        <v>0.0014</v>
      </c>
      <c r="T113" s="173">
        <f>S113*H113</f>
        <v>0.5197738</v>
      </c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R113" s="174" t="s">
        <v>202</v>
      </c>
      <c r="AT113" s="174" t="s">
        <v>122</v>
      </c>
      <c r="AU113" s="174" t="s">
        <v>84</v>
      </c>
      <c r="AY113" s="15" t="s">
        <v>121</v>
      </c>
      <c r="BE113" s="175">
        <f>IF(N113="základní",J113,0)</f>
        <v>0</v>
      </c>
      <c r="BF113" s="175">
        <f>IF(N113="snížená",J113,0)</f>
        <v>0</v>
      </c>
      <c r="BG113" s="175">
        <f>IF(N113="zákl. přenesená",J113,0)</f>
        <v>0</v>
      </c>
      <c r="BH113" s="175">
        <f>IF(N113="sníž. přenesená",J113,0)</f>
        <v>0</v>
      </c>
      <c r="BI113" s="175">
        <f>IF(N113="nulová",J113,0)</f>
        <v>0</v>
      </c>
      <c r="BJ113" s="15" t="s">
        <v>82</v>
      </c>
      <c r="BK113" s="175">
        <f>ROUND(I113*H113,2)</f>
        <v>0</v>
      </c>
      <c r="BL113" s="15" t="s">
        <v>202</v>
      </c>
      <c r="BM113" s="174" t="s">
        <v>203</v>
      </c>
    </row>
    <row r="114" spans="1:47" s="2" customFormat="1" ht="38.4">
      <c r="A114" s="32"/>
      <c r="B114" s="33"/>
      <c r="C114" s="34"/>
      <c r="D114" s="176" t="s">
        <v>129</v>
      </c>
      <c r="E114" s="34"/>
      <c r="F114" s="177" t="s">
        <v>204</v>
      </c>
      <c r="G114" s="34"/>
      <c r="H114" s="34"/>
      <c r="I114" s="178"/>
      <c r="J114" s="34"/>
      <c r="K114" s="34"/>
      <c r="L114" s="37"/>
      <c r="M114" s="179"/>
      <c r="N114" s="180"/>
      <c r="O114" s="62"/>
      <c r="P114" s="62"/>
      <c r="Q114" s="62"/>
      <c r="R114" s="62"/>
      <c r="S114" s="62"/>
      <c r="T114" s="63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T114" s="15" t="s">
        <v>129</v>
      </c>
      <c r="AU114" s="15" t="s">
        <v>84</v>
      </c>
    </row>
    <row r="115" spans="2:51" s="13" customFormat="1" ht="12">
      <c r="B115" s="193"/>
      <c r="C115" s="194"/>
      <c r="D115" s="176" t="s">
        <v>168</v>
      </c>
      <c r="E115" s="195" t="s">
        <v>19</v>
      </c>
      <c r="F115" s="196" t="s">
        <v>205</v>
      </c>
      <c r="G115" s="194"/>
      <c r="H115" s="197">
        <v>371.267</v>
      </c>
      <c r="I115" s="198"/>
      <c r="J115" s="194"/>
      <c r="K115" s="194"/>
      <c r="L115" s="199"/>
      <c r="M115" s="200"/>
      <c r="N115" s="201"/>
      <c r="O115" s="201"/>
      <c r="P115" s="201"/>
      <c r="Q115" s="201"/>
      <c r="R115" s="201"/>
      <c r="S115" s="201"/>
      <c r="T115" s="202"/>
      <c r="AT115" s="203" t="s">
        <v>168</v>
      </c>
      <c r="AU115" s="203" t="s">
        <v>84</v>
      </c>
      <c r="AV115" s="13" t="s">
        <v>84</v>
      </c>
      <c r="AW115" s="13" t="s">
        <v>35</v>
      </c>
      <c r="AX115" s="13" t="s">
        <v>82</v>
      </c>
      <c r="AY115" s="203" t="s">
        <v>121</v>
      </c>
    </row>
    <row r="116" spans="1:65" s="2" customFormat="1" ht="34.2">
      <c r="A116" s="32"/>
      <c r="B116" s="33"/>
      <c r="C116" s="163" t="s">
        <v>206</v>
      </c>
      <c r="D116" s="163" t="s">
        <v>122</v>
      </c>
      <c r="E116" s="164" t="s">
        <v>207</v>
      </c>
      <c r="F116" s="165" t="s">
        <v>208</v>
      </c>
      <c r="G116" s="166" t="s">
        <v>165</v>
      </c>
      <c r="H116" s="167">
        <v>345.441</v>
      </c>
      <c r="I116" s="168"/>
      <c r="J116" s="169">
        <f>ROUND(I116*H116,2)</f>
        <v>0</v>
      </c>
      <c r="K116" s="165" t="s">
        <v>126</v>
      </c>
      <c r="L116" s="37"/>
      <c r="M116" s="170" t="s">
        <v>19</v>
      </c>
      <c r="N116" s="171" t="s">
        <v>46</v>
      </c>
      <c r="O116" s="62"/>
      <c r="P116" s="172">
        <f>O116*H116</f>
        <v>0</v>
      </c>
      <c r="Q116" s="172">
        <v>0</v>
      </c>
      <c r="R116" s="172">
        <f>Q116*H116</f>
        <v>0</v>
      </c>
      <c r="S116" s="172">
        <v>0.024</v>
      </c>
      <c r="T116" s="173">
        <f>S116*H116</f>
        <v>8.290583999999999</v>
      </c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R116" s="174" t="s">
        <v>202</v>
      </c>
      <c r="AT116" s="174" t="s">
        <v>122</v>
      </c>
      <c r="AU116" s="174" t="s">
        <v>84</v>
      </c>
      <c r="AY116" s="15" t="s">
        <v>121</v>
      </c>
      <c r="BE116" s="175">
        <f>IF(N116="základní",J116,0)</f>
        <v>0</v>
      </c>
      <c r="BF116" s="175">
        <f>IF(N116="snížená",J116,0)</f>
        <v>0</v>
      </c>
      <c r="BG116" s="175">
        <f>IF(N116="zákl. přenesená",J116,0)</f>
        <v>0</v>
      </c>
      <c r="BH116" s="175">
        <f>IF(N116="sníž. přenesená",J116,0)</f>
        <v>0</v>
      </c>
      <c r="BI116" s="175">
        <f>IF(N116="nulová",J116,0)</f>
        <v>0</v>
      </c>
      <c r="BJ116" s="15" t="s">
        <v>82</v>
      </c>
      <c r="BK116" s="175">
        <f>ROUND(I116*H116,2)</f>
        <v>0</v>
      </c>
      <c r="BL116" s="15" t="s">
        <v>202</v>
      </c>
      <c r="BM116" s="174" t="s">
        <v>209</v>
      </c>
    </row>
    <row r="117" spans="1:47" s="2" customFormat="1" ht="38.4">
      <c r="A117" s="32"/>
      <c r="B117" s="33"/>
      <c r="C117" s="34"/>
      <c r="D117" s="176" t="s">
        <v>129</v>
      </c>
      <c r="E117" s="34"/>
      <c r="F117" s="177" t="s">
        <v>210</v>
      </c>
      <c r="G117" s="34"/>
      <c r="H117" s="34"/>
      <c r="I117" s="178"/>
      <c r="J117" s="34"/>
      <c r="K117" s="34"/>
      <c r="L117" s="37"/>
      <c r="M117" s="179"/>
      <c r="N117" s="180"/>
      <c r="O117" s="62"/>
      <c r="P117" s="62"/>
      <c r="Q117" s="62"/>
      <c r="R117" s="62"/>
      <c r="S117" s="62"/>
      <c r="T117" s="63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T117" s="15" t="s">
        <v>129</v>
      </c>
      <c r="AU117" s="15" t="s">
        <v>84</v>
      </c>
    </row>
    <row r="118" spans="2:51" s="13" customFormat="1" ht="12">
      <c r="B118" s="193"/>
      <c r="C118" s="194"/>
      <c r="D118" s="176" t="s">
        <v>168</v>
      </c>
      <c r="E118" s="195" t="s">
        <v>19</v>
      </c>
      <c r="F118" s="196" t="s">
        <v>205</v>
      </c>
      <c r="G118" s="194"/>
      <c r="H118" s="197">
        <v>371.267</v>
      </c>
      <c r="I118" s="198"/>
      <c r="J118" s="194"/>
      <c r="K118" s="194"/>
      <c r="L118" s="199"/>
      <c r="M118" s="200"/>
      <c r="N118" s="201"/>
      <c r="O118" s="201"/>
      <c r="P118" s="201"/>
      <c r="Q118" s="201"/>
      <c r="R118" s="201"/>
      <c r="S118" s="201"/>
      <c r="T118" s="202"/>
      <c r="AT118" s="203" t="s">
        <v>168</v>
      </c>
      <c r="AU118" s="203" t="s">
        <v>84</v>
      </c>
      <c r="AV118" s="13" t="s">
        <v>84</v>
      </c>
      <c r="AW118" s="13" t="s">
        <v>35</v>
      </c>
      <c r="AX118" s="13" t="s">
        <v>75</v>
      </c>
      <c r="AY118" s="203" t="s">
        <v>121</v>
      </c>
    </row>
    <row r="119" spans="2:51" s="13" customFormat="1" ht="12">
      <c r="B119" s="193"/>
      <c r="C119" s="194"/>
      <c r="D119" s="176" t="s">
        <v>168</v>
      </c>
      <c r="E119" s="195" t="s">
        <v>19</v>
      </c>
      <c r="F119" s="196" t="s">
        <v>211</v>
      </c>
      <c r="G119" s="194"/>
      <c r="H119" s="197">
        <v>-25.826</v>
      </c>
      <c r="I119" s="198"/>
      <c r="J119" s="194"/>
      <c r="K119" s="194"/>
      <c r="L119" s="199"/>
      <c r="M119" s="200"/>
      <c r="N119" s="201"/>
      <c r="O119" s="201"/>
      <c r="P119" s="201"/>
      <c r="Q119" s="201"/>
      <c r="R119" s="201"/>
      <c r="S119" s="201"/>
      <c r="T119" s="202"/>
      <c r="AT119" s="203" t="s">
        <v>168</v>
      </c>
      <c r="AU119" s="203" t="s">
        <v>84</v>
      </c>
      <c r="AV119" s="13" t="s">
        <v>84</v>
      </c>
      <c r="AW119" s="13" t="s">
        <v>35</v>
      </c>
      <c r="AX119" s="13" t="s">
        <v>75</v>
      </c>
      <c r="AY119" s="203" t="s">
        <v>121</v>
      </c>
    </row>
    <row r="120" spans="2:63" s="11" customFormat="1" ht="22.8" customHeight="1">
      <c r="B120" s="149"/>
      <c r="C120" s="150"/>
      <c r="D120" s="151" t="s">
        <v>74</v>
      </c>
      <c r="E120" s="191" t="s">
        <v>212</v>
      </c>
      <c r="F120" s="191" t="s">
        <v>213</v>
      </c>
      <c r="G120" s="150"/>
      <c r="H120" s="150"/>
      <c r="I120" s="153"/>
      <c r="J120" s="192">
        <f>BK120</f>
        <v>0</v>
      </c>
      <c r="K120" s="150"/>
      <c r="L120" s="155"/>
      <c r="M120" s="156"/>
      <c r="N120" s="157"/>
      <c r="O120" s="157"/>
      <c r="P120" s="158">
        <f>SUM(P121:P129)</f>
        <v>0</v>
      </c>
      <c r="Q120" s="157"/>
      <c r="R120" s="158">
        <f>SUM(R121:R129)</f>
        <v>0</v>
      </c>
      <c r="S120" s="157"/>
      <c r="T120" s="159">
        <f>SUM(T121:T129)</f>
        <v>0.069</v>
      </c>
      <c r="AR120" s="160" t="s">
        <v>84</v>
      </c>
      <c r="AT120" s="161" t="s">
        <v>74</v>
      </c>
      <c r="AU120" s="161" t="s">
        <v>82</v>
      </c>
      <c r="AY120" s="160" t="s">
        <v>121</v>
      </c>
      <c r="BK120" s="162">
        <f>SUM(BK121:BK129)</f>
        <v>0</v>
      </c>
    </row>
    <row r="121" spans="1:65" s="2" customFormat="1" ht="22.8">
      <c r="A121" s="32"/>
      <c r="B121" s="33"/>
      <c r="C121" s="163" t="s">
        <v>161</v>
      </c>
      <c r="D121" s="163" t="s">
        <v>122</v>
      </c>
      <c r="E121" s="164" t="s">
        <v>214</v>
      </c>
      <c r="F121" s="165" t="s">
        <v>215</v>
      </c>
      <c r="G121" s="166" t="s">
        <v>216</v>
      </c>
      <c r="H121" s="167">
        <v>90</v>
      </c>
      <c r="I121" s="168"/>
      <c r="J121" s="169">
        <f>ROUND(I121*H121,2)</f>
        <v>0</v>
      </c>
      <c r="K121" s="165" t="s">
        <v>126</v>
      </c>
      <c r="L121" s="37"/>
      <c r="M121" s="170" t="s">
        <v>19</v>
      </c>
      <c r="N121" s="171" t="s">
        <v>46</v>
      </c>
      <c r="O121" s="62"/>
      <c r="P121" s="172">
        <f>O121*H121</f>
        <v>0</v>
      </c>
      <c r="Q121" s="172">
        <v>0</v>
      </c>
      <c r="R121" s="172">
        <f>Q121*H121</f>
        <v>0</v>
      </c>
      <c r="S121" s="172">
        <v>0.0004</v>
      </c>
      <c r="T121" s="173">
        <f>S121*H121</f>
        <v>0.036000000000000004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74" t="s">
        <v>202</v>
      </c>
      <c r="AT121" s="174" t="s">
        <v>122</v>
      </c>
      <c r="AU121" s="174" t="s">
        <v>84</v>
      </c>
      <c r="AY121" s="15" t="s">
        <v>121</v>
      </c>
      <c r="BE121" s="175">
        <f>IF(N121="základní",J121,0)</f>
        <v>0</v>
      </c>
      <c r="BF121" s="175">
        <f>IF(N121="snížená",J121,0)</f>
        <v>0</v>
      </c>
      <c r="BG121" s="175">
        <f>IF(N121="zákl. přenesená",J121,0)</f>
        <v>0</v>
      </c>
      <c r="BH121" s="175">
        <f>IF(N121="sníž. přenesená",J121,0)</f>
        <v>0</v>
      </c>
      <c r="BI121" s="175">
        <f>IF(N121="nulová",J121,0)</f>
        <v>0</v>
      </c>
      <c r="BJ121" s="15" t="s">
        <v>82</v>
      </c>
      <c r="BK121" s="175">
        <f>ROUND(I121*H121,2)</f>
        <v>0</v>
      </c>
      <c r="BL121" s="15" t="s">
        <v>202</v>
      </c>
      <c r="BM121" s="174" t="s">
        <v>217</v>
      </c>
    </row>
    <row r="122" spans="1:47" s="2" customFormat="1" ht="19.2">
      <c r="A122" s="32"/>
      <c r="B122" s="33"/>
      <c r="C122" s="34"/>
      <c r="D122" s="176" t="s">
        <v>129</v>
      </c>
      <c r="E122" s="34"/>
      <c r="F122" s="177" t="s">
        <v>218</v>
      </c>
      <c r="G122" s="34"/>
      <c r="H122" s="34"/>
      <c r="I122" s="178"/>
      <c r="J122" s="34"/>
      <c r="K122" s="34"/>
      <c r="L122" s="37"/>
      <c r="M122" s="179"/>
      <c r="N122" s="180"/>
      <c r="O122" s="62"/>
      <c r="P122" s="62"/>
      <c r="Q122" s="62"/>
      <c r="R122" s="62"/>
      <c r="S122" s="62"/>
      <c r="T122" s="63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5" t="s">
        <v>129</v>
      </c>
      <c r="AU122" s="15" t="s">
        <v>84</v>
      </c>
    </row>
    <row r="123" spans="2:51" s="13" customFormat="1" ht="12">
      <c r="B123" s="193"/>
      <c r="C123" s="194"/>
      <c r="D123" s="176" t="s">
        <v>168</v>
      </c>
      <c r="E123" s="195" t="s">
        <v>19</v>
      </c>
      <c r="F123" s="196" t="s">
        <v>219</v>
      </c>
      <c r="G123" s="194"/>
      <c r="H123" s="197">
        <v>90</v>
      </c>
      <c r="I123" s="198"/>
      <c r="J123" s="194"/>
      <c r="K123" s="194"/>
      <c r="L123" s="199"/>
      <c r="M123" s="200"/>
      <c r="N123" s="201"/>
      <c r="O123" s="201"/>
      <c r="P123" s="201"/>
      <c r="Q123" s="201"/>
      <c r="R123" s="201"/>
      <c r="S123" s="201"/>
      <c r="T123" s="202"/>
      <c r="AT123" s="203" t="s">
        <v>168</v>
      </c>
      <c r="AU123" s="203" t="s">
        <v>84</v>
      </c>
      <c r="AV123" s="13" t="s">
        <v>84</v>
      </c>
      <c r="AW123" s="13" t="s">
        <v>35</v>
      </c>
      <c r="AX123" s="13" t="s">
        <v>82</v>
      </c>
      <c r="AY123" s="203" t="s">
        <v>121</v>
      </c>
    </row>
    <row r="124" spans="1:65" s="2" customFormat="1" ht="22.8">
      <c r="A124" s="32"/>
      <c r="B124" s="33"/>
      <c r="C124" s="163" t="s">
        <v>220</v>
      </c>
      <c r="D124" s="163" t="s">
        <v>122</v>
      </c>
      <c r="E124" s="164" t="s">
        <v>221</v>
      </c>
      <c r="F124" s="165" t="s">
        <v>222</v>
      </c>
      <c r="G124" s="166" t="s">
        <v>223</v>
      </c>
      <c r="H124" s="167">
        <v>20</v>
      </c>
      <c r="I124" s="168"/>
      <c r="J124" s="169">
        <f>ROUND(I124*H124,2)</f>
        <v>0</v>
      </c>
      <c r="K124" s="165" t="s">
        <v>126</v>
      </c>
      <c r="L124" s="37"/>
      <c r="M124" s="170" t="s">
        <v>19</v>
      </c>
      <c r="N124" s="171" t="s">
        <v>46</v>
      </c>
      <c r="O124" s="62"/>
      <c r="P124" s="172">
        <f>O124*H124</f>
        <v>0</v>
      </c>
      <c r="Q124" s="172">
        <v>0</v>
      </c>
      <c r="R124" s="172">
        <f>Q124*H124</f>
        <v>0</v>
      </c>
      <c r="S124" s="172">
        <v>0.00055</v>
      </c>
      <c r="T124" s="173">
        <f>S124*H124</f>
        <v>0.011000000000000001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74" t="s">
        <v>202</v>
      </c>
      <c r="AT124" s="174" t="s">
        <v>122</v>
      </c>
      <c r="AU124" s="174" t="s">
        <v>84</v>
      </c>
      <c r="AY124" s="15" t="s">
        <v>121</v>
      </c>
      <c r="BE124" s="175">
        <f>IF(N124="základní",J124,0)</f>
        <v>0</v>
      </c>
      <c r="BF124" s="175">
        <f>IF(N124="snížená",J124,0)</f>
        <v>0</v>
      </c>
      <c r="BG124" s="175">
        <f>IF(N124="zákl. přenesená",J124,0)</f>
        <v>0</v>
      </c>
      <c r="BH124" s="175">
        <f>IF(N124="sníž. přenesená",J124,0)</f>
        <v>0</v>
      </c>
      <c r="BI124" s="175">
        <f>IF(N124="nulová",J124,0)</f>
        <v>0</v>
      </c>
      <c r="BJ124" s="15" t="s">
        <v>82</v>
      </c>
      <c r="BK124" s="175">
        <f>ROUND(I124*H124,2)</f>
        <v>0</v>
      </c>
      <c r="BL124" s="15" t="s">
        <v>202</v>
      </c>
      <c r="BM124" s="174" t="s">
        <v>224</v>
      </c>
    </row>
    <row r="125" spans="1:47" s="2" customFormat="1" ht="19.2">
      <c r="A125" s="32"/>
      <c r="B125" s="33"/>
      <c r="C125" s="34"/>
      <c r="D125" s="176" t="s">
        <v>129</v>
      </c>
      <c r="E125" s="34"/>
      <c r="F125" s="177" t="s">
        <v>225</v>
      </c>
      <c r="G125" s="34"/>
      <c r="H125" s="34"/>
      <c r="I125" s="178"/>
      <c r="J125" s="34"/>
      <c r="K125" s="34"/>
      <c r="L125" s="37"/>
      <c r="M125" s="179"/>
      <c r="N125" s="180"/>
      <c r="O125" s="62"/>
      <c r="P125" s="62"/>
      <c r="Q125" s="62"/>
      <c r="R125" s="62"/>
      <c r="S125" s="62"/>
      <c r="T125" s="63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5" t="s">
        <v>129</v>
      </c>
      <c r="AU125" s="15" t="s">
        <v>84</v>
      </c>
    </row>
    <row r="126" spans="2:51" s="13" customFormat="1" ht="12">
      <c r="B126" s="193"/>
      <c r="C126" s="194"/>
      <c r="D126" s="176" t="s">
        <v>168</v>
      </c>
      <c r="E126" s="195" t="s">
        <v>19</v>
      </c>
      <c r="F126" s="196" t="s">
        <v>226</v>
      </c>
      <c r="G126" s="194"/>
      <c r="H126" s="197">
        <v>20</v>
      </c>
      <c r="I126" s="198"/>
      <c r="J126" s="194"/>
      <c r="K126" s="194"/>
      <c r="L126" s="199"/>
      <c r="M126" s="200"/>
      <c r="N126" s="201"/>
      <c r="O126" s="201"/>
      <c r="P126" s="201"/>
      <c r="Q126" s="201"/>
      <c r="R126" s="201"/>
      <c r="S126" s="201"/>
      <c r="T126" s="202"/>
      <c r="AT126" s="203" t="s">
        <v>168</v>
      </c>
      <c r="AU126" s="203" t="s">
        <v>84</v>
      </c>
      <c r="AV126" s="13" t="s">
        <v>84</v>
      </c>
      <c r="AW126" s="13" t="s">
        <v>35</v>
      </c>
      <c r="AX126" s="13" t="s">
        <v>82</v>
      </c>
      <c r="AY126" s="203" t="s">
        <v>121</v>
      </c>
    </row>
    <row r="127" spans="1:65" s="2" customFormat="1" ht="22.8">
      <c r="A127" s="32"/>
      <c r="B127" s="33"/>
      <c r="C127" s="163" t="s">
        <v>227</v>
      </c>
      <c r="D127" s="163" t="s">
        <v>122</v>
      </c>
      <c r="E127" s="164" t="s">
        <v>228</v>
      </c>
      <c r="F127" s="165" t="s">
        <v>229</v>
      </c>
      <c r="G127" s="166" t="s">
        <v>223</v>
      </c>
      <c r="H127" s="167">
        <v>40</v>
      </c>
      <c r="I127" s="168"/>
      <c r="J127" s="169">
        <f>ROUND(I127*H127,2)</f>
        <v>0</v>
      </c>
      <c r="K127" s="165" t="s">
        <v>126</v>
      </c>
      <c r="L127" s="37"/>
      <c r="M127" s="170" t="s">
        <v>19</v>
      </c>
      <c r="N127" s="171" t="s">
        <v>46</v>
      </c>
      <c r="O127" s="62"/>
      <c r="P127" s="172">
        <f>O127*H127</f>
        <v>0</v>
      </c>
      <c r="Q127" s="172">
        <v>0</v>
      </c>
      <c r="R127" s="172">
        <f>Q127*H127</f>
        <v>0</v>
      </c>
      <c r="S127" s="172">
        <v>0.00055</v>
      </c>
      <c r="T127" s="173">
        <f>S127*H127</f>
        <v>0.022000000000000002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74" t="s">
        <v>202</v>
      </c>
      <c r="AT127" s="174" t="s">
        <v>122</v>
      </c>
      <c r="AU127" s="174" t="s">
        <v>84</v>
      </c>
      <c r="AY127" s="15" t="s">
        <v>121</v>
      </c>
      <c r="BE127" s="175">
        <f>IF(N127="základní",J127,0)</f>
        <v>0</v>
      </c>
      <c r="BF127" s="175">
        <f>IF(N127="snížená",J127,0)</f>
        <v>0</v>
      </c>
      <c r="BG127" s="175">
        <f>IF(N127="zákl. přenesená",J127,0)</f>
        <v>0</v>
      </c>
      <c r="BH127" s="175">
        <f>IF(N127="sníž. přenesená",J127,0)</f>
        <v>0</v>
      </c>
      <c r="BI127" s="175">
        <f>IF(N127="nulová",J127,0)</f>
        <v>0</v>
      </c>
      <c r="BJ127" s="15" t="s">
        <v>82</v>
      </c>
      <c r="BK127" s="175">
        <f>ROUND(I127*H127,2)</f>
        <v>0</v>
      </c>
      <c r="BL127" s="15" t="s">
        <v>202</v>
      </c>
      <c r="BM127" s="174" t="s">
        <v>230</v>
      </c>
    </row>
    <row r="128" spans="1:47" s="2" customFormat="1" ht="19.2">
      <c r="A128" s="32"/>
      <c r="B128" s="33"/>
      <c r="C128" s="34"/>
      <c r="D128" s="176" t="s">
        <v>129</v>
      </c>
      <c r="E128" s="34"/>
      <c r="F128" s="177" t="s">
        <v>231</v>
      </c>
      <c r="G128" s="34"/>
      <c r="H128" s="34"/>
      <c r="I128" s="178"/>
      <c r="J128" s="34"/>
      <c r="K128" s="34"/>
      <c r="L128" s="37"/>
      <c r="M128" s="179"/>
      <c r="N128" s="180"/>
      <c r="O128" s="62"/>
      <c r="P128" s="62"/>
      <c r="Q128" s="62"/>
      <c r="R128" s="62"/>
      <c r="S128" s="62"/>
      <c r="T128" s="63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5" t="s">
        <v>129</v>
      </c>
      <c r="AU128" s="15" t="s">
        <v>84</v>
      </c>
    </row>
    <row r="129" spans="2:51" s="13" customFormat="1" ht="12">
      <c r="B129" s="193"/>
      <c r="C129" s="194"/>
      <c r="D129" s="176" t="s">
        <v>168</v>
      </c>
      <c r="E129" s="195" t="s">
        <v>19</v>
      </c>
      <c r="F129" s="196" t="s">
        <v>232</v>
      </c>
      <c r="G129" s="194"/>
      <c r="H129" s="197">
        <v>40</v>
      </c>
      <c r="I129" s="198"/>
      <c r="J129" s="194"/>
      <c r="K129" s="194"/>
      <c r="L129" s="199"/>
      <c r="M129" s="200"/>
      <c r="N129" s="201"/>
      <c r="O129" s="201"/>
      <c r="P129" s="201"/>
      <c r="Q129" s="201"/>
      <c r="R129" s="201"/>
      <c r="S129" s="201"/>
      <c r="T129" s="202"/>
      <c r="AT129" s="203" t="s">
        <v>168</v>
      </c>
      <c r="AU129" s="203" t="s">
        <v>84</v>
      </c>
      <c r="AV129" s="13" t="s">
        <v>84</v>
      </c>
      <c r="AW129" s="13" t="s">
        <v>35</v>
      </c>
      <c r="AX129" s="13" t="s">
        <v>82</v>
      </c>
      <c r="AY129" s="203" t="s">
        <v>121</v>
      </c>
    </row>
    <row r="130" spans="2:63" s="11" customFormat="1" ht="22.8" customHeight="1">
      <c r="B130" s="149"/>
      <c r="C130" s="150"/>
      <c r="D130" s="151" t="s">
        <v>74</v>
      </c>
      <c r="E130" s="191" t="s">
        <v>233</v>
      </c>
      <c r="F130" s="191" t="s">
        <v>234</v>
      </c>
      <c r="G130" s="150"/>
      <c r="H130" s="150"/>
      <c r="I130" s="153"/>
      <c r="J130" s="192">
        <f>BK130</f>
        <v>0</v>
      </c>
      <c r="K130" s="150"/>
      <c r="L130" s="155"/>
      <c r="M130" s="156"/>
      <c r="N130" s="157"/>
      <c r="O130" s="157"/>
      <c r="P130" s="158">
        <f>SUM(P131:P134)</f>
        <v>0</v>
      </c>
      <c r="Q130" s="157"/>
      <c r="R130" s="158">
        <f>SUM(R131:R134)</f>
        <v>0</v>
      </c>
      <c r="S130" s="157"/>
      <c r="T130" s="159">
        <f>SUM(T131:T134)</f>
        <v>0.019</v>
      </c>
      <c r="AR130" s="160" t="s">
        <v>84</v>
      </c>
      <c r="AT130" s="161" t="s">
        <v>74</v>
      </c>
      <c r="AU130" s="161" t="s">
        <v>82</v>
      </c>
      <c r="AY130" s="160" t="s">
        <v>121</v>
      </c>
      <c r="BK130" s="162">
        <f>SUM(BK131:BK134)</f>
        <v>0</v>
      </c>
    </row>
    <row r="131" spans="1:65" s="2" customFormat="1" ht="16.5" customHeight="1">
      <c r="A131" s="32"/>
      <c r="B131" s="33"/>
      <c r="C131" s="163" t="s">
        <v>235</v>
      </c>
      <c r="D131" s="163" t="s">
        <v>122</v>
      </c>
      <c r="E131" s="164" t="s">
        <v>236</v>
      </c>
      <c r="F131" s="165" t="s">
        <v>237</v>
      </c>
      <c r="G131" s="166" t="s">
        <v>223</v>
      </c>
      <c r="H131" s="167">
        <v>1</v>
      </c>
      <c r="I131" s="168"/>
      <c r="J131" s="169">
        <f>ROUND(I131*H131,2)</f>
        <v>0</v>
      </c>
      <c r="K131" s="165" t="s">
        <v>126</v>
      </c>
      <c r="L131" s="37"/>
      <c r="M131" s="170" t="s">
        <v>19</v>
      </c>
      <c r="N131" s="171" t="s">
        <v>46</v>
      </c>
      <c r="O131" s="62"/>
      <c r="P131" s="172">
        <f>O131*H131</f>
        <v>0</v>
      </c>
      <c r="Q131" s="172">
        <v>0</v>
      </c>
      <c r="R131" s="172">
        <f>Q131*H131</f>
        <v>0</v>
      </c>
      <c r="S131" s="172">
        <v>0.003</v>
      </c>
      <c r="T131" s="173">
        <f>S131*H131</f>
        <v>0.003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74" t="s">
        <v>202</v>
      </c>
      <c r="AT131" s="174" t="s">
        <v>122</v>
      </c>
      <c r="AU131" s="174" t="s">
        <v>84</v>
      </c>
      <c r="AY131" s="15" t="s">
        <v>121</v>
      </c>
      <c r="BE131" s="175">
        <f>IF(N131="základní",J131,0)</f>
        <v>0</v>
      </c>
      <c r="BF131" s="175">
        <f>IF(N131="snížená",J131,0)</f>
        <v>0</v>
      </c>
      <c r="BG131" s="175">
        <f>IF(N131="zákl. přenesená",J131,0)</f>
        <v>0</v>
      </c>
      <c r="BH131" s="175">
        <f>IF(N131="sníž. přenesená",J131,0)</f>
        <v>0</v>
      </c>
      <c r="BI131" s="175">
        <f>IF(N131="nulová",J131,0)</f>
        <v>0</v>
      </c>
      <c r="BJ131" s="15" t="s">
        <v>82</v>
      </c>
      <c r="BK131" s="175">
        <f>ROUND(I131*H131,2)</f>
        <v>0</v>
      </c>
      <c r="BL131" s="15" t="s">
        <v>202</v>
      </c>
      <c r="BM131" s="174" t="s">
        <v>238</v>
      </c>
    </row>
    <row r="132" spans="1:47" s="2" customFormat="1" ht="19.2">
      <c r="A132" s="32"/>
      <c r="B132" s="33"/>
      <c r="C132" s="34"/>
      <c r="D132" s="176" t="s">
        <v>129</v>
      </c>
      <c r="E132" s="34"/>
      <c r="F132" s="177" t="s">
        <v>239</v>
      </c>
      <c r="G132" s="34"/>
      <c r="H132" s="34"/>
      <c r="I132" s="178"/>
      <c r="J132" s="34"/>
      <c r="K132" s="34"/>
      <c r="L132" s="37"/>
      <c r="M132" s="179"/>
      <c r="N132" s="180"/>
      <c r="O132" s="62"/>
      <c r="P132" s="62"/>
      <c r="Q132" s="62"/>
      <c r="R132" s="62"/>
      <c r="S132" s="62"/>
      <c r="T132" s="63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5" t="s">
        <v>129</v>
      </c>
      <c r="AU132" s="15" t="s">
        <v>84</v>
      </c>
    </row>
    <row r="133" spans="1:65" s="2" customFormat="1" ht="16.5" customHeight="1">
      <c r="A133" s="32"/>
      <c r="B133" s="33"/>
      <c r="C133" s="163" t="s">
        <v>240</v>
      </c>
      <c r="D133" s="163" t="s">
        <v>122</v>
      </c>
      <c r="E133" s="164" t="s">
        <v>241</v>
      </c>
      <c r="F133" s="165" t="s">
        <v>242</v>
      </c>
      <c r="G133" s="166" t="s">
        <v>223</v>
      </c>
      <c r="H133" s="167">
        <v>1</v>
      </c>
      <c r="I133" s="168"/>
      <c r="J133" s="169">
        <f>ROUND(I133*H133,2)</f>
        <v>0</v>
      </c>
      <c r="K133" s="165" t="s">
        <v>126</v>
      </c>
      <c r="L133" s="37"/>
      <c r="M133" s="170" t="s">
        <v>19</v>
      </c>
      <c r="N133" s="171" t="s">
        <v>46</v>
      </c>
      <c r="O133" s="62"/>
      <c r="P133" s="172">
        <f>O133*H133</f>
        <v>0</v>
      </c>
      <c r="Q133" s="172">
        <v>0</v>
      </c>
      <c r="R133" s="172">
        <f>Q133*H133</f>
        <v>0</v>
      </c>
      <c r="S133" s="172">
        <v>0.016</v>
      </c>
      <c r="T133" s="173">
        <f>S133*H133</f>
        <v>0.016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74" t="s">
        <v>202</v>
      </c>
      <c r="AT133" s="174" t="s">
        <v>122</v>
      </c>
      <c r="AU133" s="174" t="s">
        <v>84</v>
      </c>
      <c r="AY133" s="15" t="s">
        <v>121</v>
      </c>
      <c r="BE133" s="175">
        <f>IF(N133="základní",J133,0)</f>
        <v>0</v>
      </c>
      <c r="BF133" s="175">
        <f>IF(N133="snížená",J133,0)</f>
        <v>0</v>
      </c>
      <c r="BG133" s="175">
        <f>IF(N133="zákl. přenesená",J133,0)</f>
        <v>0</v>
      </c>
      <c r="BH133" s="175">
        <f>IF(N133="sníž. přenesená",J133,0)</f>
        <v>0</v>
      </c>
      <c r="BI133" s="175">
        <f>IF(N133="nulová",J133,0)</f>
        <v>0</v>
      </c>
      <c r="BJ133" s="15" t="s">
        <v>82</v>
      </c>
      <c r="BK133" s="175">
        <f>ROUND(I133*H133,2)</f>
        <v>0</v>
      </c>
      <c r="BL133" s="15" t="s">
        <v>202</v>
      </c>
      <c r="BM133" s="174" t="s">
        <v>243</v>
      </c>
    </row>
    <row r="134" spans="1:47" s="2" customFormat="1" ht="12">
      <c r="A134" s="32"/>
      <c r="B134" s="33"/>
      <c r="C134" s="34"/>
      <c r="D134" s="176" t="s">
        <v>129</v>
      </c>
      <c r="E134" s="34"/>
      <c r="F134" s="177" t="s">
        <v>244</v>
      </c>
      <c r="G134" s="34"/>
      <c r="H134" s="34"/>
      <c r="I134" s="178"/>
      <c r="J134" s="34"/>
      <c r="K134" s="34"/>
      <c r="L134" s="37"/>
      <c r="M134" s="179"/>
      <c r="N134" s="180"/>
      <c r="O134" s="62"/>
      <c r="P134" s="62"/>
      <c r="Q134" s="62"/>
      <c r="R134" s="62"/>
      <c r="S134" s="62"/>
      <c r="T134" s="63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5" t="s">
        <v>129</v>
      </c>
      <c r="AU134" s="15" t="s">
        <v>84</v>
      </c>
    </row>
    <row r="135" spans="2:63" s="11" customFormat="1" ht="22.8" customHeight="1">
      <c r="B135" s="149"/>
      <c r="C135" s="150"/>
      <c r="D135" s="151" t="s">
        <v>74</v>
      </c>
      <c r="E135" s="191" t="s">
        <v>245</v>
      </c>
      <c r="F135" s="191" t="s">
        <v>246</v>
      </c>
      <c r="G135" s="150"/>
      <c r="H135" s="150"/>
      <c r="I135" s="153"/>
      <c r="J135" s="192">
        <f>BK135</f>
        <v>0</v>
      </c>
      <c r="K135" s="150"/>
      <c r="L135" s="155"/>
      <c r="M135" s="156"/>
      <c r="N135" s="157"/>
      <c r="O135" s="157"/>
      <c r="P135" s="158">
        <f>SUM(P136:P140)</f>
        <v>0</v>
      </c>
      <c r="Q135" s="157"/>
      <c r="R135" s="158">
        <f>SUM(R136:R140)</f>
        <v>0</v>
      </c>
      <c r="S135" s="157"/>
      <c r="T135" s="159">
        <f>SUM(T136:T140)</f>
        <v>9.8794804</v>
      </c>
      <c r="AR135" s="160" t="s">
        <v>84</v>
      </c>
      <c r="AT135" s="161" t="s">
        <v>74</v>
      </c>
      <c r="AU135" s="161" t="s">
        <v>82</v>
      </c>
      <c r="AY135" s="160" t="s">
        <v>121</v>
      </c>
      <c r="BK135" s="162">
        <f>SUM(BK136:BK140)</f>
        <v>0</v>
      </c>
    </row>
    <row r="136" spans="1:65" s="2" customFormat="1" ht="22.8">
      <c r="A136" s="32"/>
      <c r="B136" s="33"/>
      <c r="C136" s="163" t="s">
        <v>247</v>
      </c>
      <c r="D136" s="163" t="s">
        <v>122</v>
      </c>
      <c r="E136" s="164" t="s">
        <v>248</v>
      </c>
      <c r="F136" s="165" t="s">
        <v>249</v>
      </c>
      <c r="G136" s="166" t="s">
        <v>216</v>
      </c>
      <c r="H136" s="167">
        <v>4.22</v>
      </c>
      <c r="I136" s="168"/>
      <c r="J136" s="169">
        <f>ROUND(I136*H136,2)</f>
        <v>0</v>
      </c>
      <c r="K136" s="165" t="s">
        <v>126</v>
      </c>
      <c r="L136" s="37"/>
      <c r="M136" s="170" t="s">
        <v>19</v>
      </c>
      <c r="N136" s="171" t="s">
        <v>46</v>
      </c>
      <c r="O136" s="62"/>
      <c r="P136" s="172">
        <f>O136*H136</f>
        <v>0</v>
      </c>
      <c r="Q136" s="172">
        <v>0</v>
      </c>
      <c r="R136" s="172">
        <f>Q136*H136</f>
        <v>0</v>
      </c>
      <c r="S136" s="172">
        <v>0.01232</v>
      </c>
      <c r="T136" s="173">
        <f>S136*H136</f>
        <v>0.05199039999999999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74" t="s">
        <v>202</v>
      </c>
      <c r="AT136" s="174" t="s">
        <v>122</v>
      </c>
      <c r="AU136" s="174" t="s">
        <v>84</v>
      </c>
      <c r="AY136" s="15" t="s">
        <v>121</v>
      </c>
      <c r="BE136" s="175">
        <f>IF(N136="základní",J136,0)</f>
        <v>0</v>
      </c>
      <c r="BF136" s="175">
        <f>IF(N136="snížená",J136,0)</f>
        <v>0</v>
      </c>
      <c r="BG136" s="175">
        <f>IF(N136="zákl. přenesená",J136,0)</f>
        <v>0</v>
      </c>
      <c r="BH136" s="175">
        <f>IF(N136="sníž. přenesená",J136,0)</f>
        <v>0</v>
      </c>
      <c r="BI136" s="175">
        <f>IF(N136="nulová",J136,0)</f>
        <v>0</v>
      </c>
      <c r="BJ136" s="15" t="s">
        <v>82</v>
      </c>
      <c r="BK136" s="175">
        <f>ROUND(I136*H136,2)</f>
        <v>0</v>
      </c>
      <c r="BL136" s="15" t="s">
        <v>202</v>
      </c>
      <c r="BM136" s="174" t="s">
        <v>250</v>
      </c>
    </row>
    <row r="137" spans="1:47" s="2" customFormat="1" ht="28.8">
      <c r="A137" s="32"/>
      <c r="B137" s="33"/>
      <c r="C137" s="34"/>
      <c r="D137" s="176" t="s">
        <v>129</v>
      </c>
      <c r="E137" s="34"/>
      <c r="F137" s="177" t="s">
        <v>251</v>
      </c>
      <c r="G137" s="34"/>
      <c r="H137" s="34"/>
      <c r="I137" s="178"/>
      <c r="J137" s="34"/>
      <c r="K137" s="34"/>
      <c r="L137" s="37"/>
      <c r="M137" s="179"/>
      <c r="N137" s="180"/>
      <c r="O137" s="62"/>
      <c r="P137" s="62"/>
      <c r="Q137" s="62"/>
      <c r="R137" s="62"/>
      <c r="S137" s="62"/>
      <c r="T137" s="63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5" t="s">
        <v>129</v>
      </c>
      <c r="AU137" s="15" t="s">
        <v>84</v>
      </c>
    </row>
    <row r="138" spans="2:51" s="13" customFormat="1" ht="12">
      <c r="B138" s="193"/>
      <c r="C138" s="194"/>
      <c r="D138" s="176" t="s">
        <v>168</v>
      </c>
      <c r="E138" s="195" t="s">
        <v>19</v>
      </c>
      <c r="F138" s="196" t="s">
        <v>252</v>
      </c>
      <c r="G138" s="194"/>
      <c r="H138" s="197">
        <v>4.22</v>
      </c>
      <c r="I138" s="198"/>
      <c r="J138" s="194"/>
      <c r="K138" s="194"/>
      <c r="L138" s="199"/>
      <c r="M138" s="200"/>
      <c r="N138" s="201"/>
      <c r="O138" s="201"/>
      <c r="P138" s="201"/>
      <c r="Q138" s="201"/>
      <c r="R138" s="201"/>
      <c r="S138" s="201"/>
      <c r="T138" s="202"/>
      <c r="AT138" s="203" t="s">
        <v>168</v>
      </c>
      <c r="AU138" s="203" t="s">
        <v>84</v>
      </c>
      <c r="AV138" s="13" t="s">
        <v>84</v>
      </c>
      <c r="AW138" s="13" t="s">
        <v>35</v>
      </c>
      <c r="AX138" s="13" t="s">
        <v>82</v>
      </c>
      <c r="AY138" s="203" t="s">
        <v>121</v>
      </c>
    </row>
    <row r="139" spans="1:65" s="2" customFormat="1" ht="16.5" customHeight="1">
      <c r="A139" s="32"/>
      <c r="B139" s="33"/>
      <c r="C139" s="163" t="s">
        <v>8</v>
      </c>
      <c r="D139" s="163" t="s">
        <v>122</v>
      </c>
      <c r="E139" s="164" t="s">
        <v>253</v>
      </c>
      <c r="F139" s="165" t="s">
        <v>254</v>
      </c>
      <c r="G139" s="166" t="s">
        <v>165</v>
      </c>
      <c r="H139" s="167">
        <v>655.166</v>
      </c>
      <c r="I139" s="168"/>
      <c r="J139" s="169">
        <f>ROUND(I139*H139,2)</f>
        <v>0</v>
      </c>
      <c r="K139" s="165" t="s">
        <v>126</v>
      </c>
      <c r="L139" s="37"/>
      <c r="M139" s="170" t="s">
        <v>19</v>
      </c>
      <c r="N139" s="171" t="s">
        <v>46</v>
      </c>
      <c r="O139" s="62"/>
      <c r="P139" s="172">
        <f>O139*H139</f>
        <v>0</v>
      </c>
      <c r="Q139" s="172">
        <v>0</v>
      </c>
      <c r="R139" s="172">
        <f>Q139*H139</f>
        <v>0</v>
      </c>
      <c r="S139" s="172">
        <v>0.015</v>
      </c>
      <c r="T139" s="173">
        <f>S139*H139</f>
        <v>9.827490000000001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74" t="s">
        <v>202</v>
      </c>
      <c r="AT139" s="174" t="s">
        <v>122</v>
      </c>
      <c r="AU139" s="174" t="s">
        <v>84</v>
      </c>
      <c r="AY139" s="15" t="s">
        <v>121</v>
      </c>
      <c r="BE139" s="175">
        <f>IF(N139="základní",J139,0)</f>
        <v>0</v>
      </c>
      <c r="BF139" s="175">
        <f>IF(N139="snížená",J139,0)</f>
        <v>0</v>
      </c>
      <c r="BG139" s="175">
        <f>IF(N139="zákl. přenesená",J139,0)</f>
        <v>0</v>
      </c>
      <c r="BH139" s="175">
        <f>IF(N139="sníž. přenesená",J139,0)</f>
        <v>0</v>
      </c>
      <c r="BI139" s="175">
        <f>IF(N139="nulová",J139,0)</f>
        <v>0</v>
      </c>
      <c r="BJ139" s="15" t="s">
        <v>82</v>
      </c>
      <c r="BK139" s="175">
        <f>ROUND(I139*H139,2)</f>
        <v>0</v>
      </c>
      <c r="BL139" s="15" t="s">
        <v>202</v>
      </c>
      <c r="BM139" s="174" t="s">
        <v>255</v>
      </c>
    </row>
    <row r="140" spans="1:47" s="2" customFormat="1" ht="28.8">
      <c r="A140" s="32"/>
      <c r="B140" s="33"/>
      <c r="C140" s="34"/>
      <c r="D140" s="176" t="s">
        <v>129</v>
      </c>
      <c r="E140" s="34"/>
      <c r="F140" s="177" t="s">
        <v>256</v>
      </c>
      <c r="G140" s="34"/>
      <c r="H140" s="34"/>
      <c r="I140" s="178"/>
      <c r="J140" s="34"/>
      <c r="K140" s="34"/>
      <c r="L140" s="37"/>
      <c r="M140" s="179"/>
      <c r="N140" s="180"/>
      <c r="O140" s="62"/>
      <c r="P140" s="62"/>
      <c r="Q140" s="62"/>
      <c r="R140" s="62"/>
      <c r="S140" s="62"/>
      <c r="T140" s="63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5" t="s">
        <v>129</v>
      </c>
      <c r="AU140" s="15" t="s">
        <v>84</v>
      </c>
    </row>
    <row r="141" spans="2:63" s="11" customFormat="1" ht="22.8" customHeight="1">
      <c r="B141" s="149"/>
      <c r="C141" s="150"/>
      <c r="D141" s="151" t="s">
        <v>74</v>
      </c>
      <c r="E141" s="191" t="s">
        <v>257</v>
      </c>
      <c r="F141" s="191" t="s">
        <v>258</v>
      </c>
      <c r="G141" s="150"/>
      <c r="H141" s="150"/>
      <c r="I141" s="153"/>
      <c r="J141" s="192">
        <f>BK141</f>
        <v>0</v>
      </c>
      <c r="K141" s="150"/>
      <c r="L141" s="155"/>
      <c r="M141" s="156"/>
      <c r="N141" s="157"/>
      <c r="O141" s="157"/>
      <c r="P141" s="158">
        <f>SUM(P142:P145)</f>
        <v>0</v>
      </c>
      <c r="Q141" s="157"/>
      <c r="R141" s="158">
        <f>SUM(R142:R145)</f>
        <v>0</v>
      </c>
      <c r="S141" s="157"/>
      <c r="T141" s="159">
        <f>SUM(T142:T145)</f>
        <v>6.389505069999999</v>
      </c>
      <c r="AR141" s="160" t="s">
        <v>84</v>
      </c>
      <c r="AT141" s="161" t="s">
        <v>74</v>
      </c>
      <c r="AU141" s="161" t="s">
        <v>82</v>
      </c>
      <c r="AY141" s="160" t="s">
        <v>121</v>
      </c>
      <c r="BK141" s="162">
        <f>SUM(BK142:BK145)</f>
        <v>0</v>
      </c>
    </row>
    <row r="142" spans="1:65" s="2" customFormat="1" ht="22.8">
      <c r="A142" s="32"/>
      <c r="B142" s="33"/>
      <c r="C142" s="163" t="s">
        <v>202</v>
      </c>
      <c r="D142" s="163" t="s">
        <v>122</v>
      </c>
      <c r="E142" s="164" t="s">
        <v>259</v>
      </c>
      <c r="F142" s="165" t="s">
        <v>260</v>
      </c>
      <c r="G142" s="166" t="s">
        <v>165</v>
      </c>
      <c r="H142" s="167">
        <v>371.267</v>
      </c>
      <c r="I142" s="168"/>
      <c r="J142" s="169">
        <f>ROUND(I142*H142,2)</f>
        <v>0</v>
      </c>
      <c r="K142" s="165" t="s">
        <v>126</v>
      </c>
      <c r="L142" s="37"/>
      <c r="M142" s="170" t="s">
        <v>19</v>
      </c>
      <c r="N142" s="171" t="s">
        <v>46</v>
      </c>
      <c r="O142" s="62"/>
      <c r="P142" s="172">
        <f>O142*H142</f>
        <v>0</v>
      </c>
      <c r="Q142" s="172">
        <v>0</v>
      </c>
      <c r="R142" s="172">
        <f>Q142*H142</f>
        <v>0</v>
      </c>
      <c r="S142" s="172">
        <v>0.01721</v>
      </c>
      <c r="T142" s="173">
        <f>S142*H142</f>
        <v>6.389505069999999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74" t="s">
        <v>202</v>
      </c>
      <c r="AT142" s="174" t="s">
        <v>122</v>
      </c>
      <c r="AU142" s="174" t="s">
        <v>84</v>
      </c>
      <c r="AY142" s="15" t="s">
        <v>121</v>
      </c>
      <c r="BE142" s="175">
        <f>IF(N142="základní",J142,0)</f>
        <v>0</v>
      </c>
      <c r="BF142" s="175">
        <f>IF(N142="snížená",J142,0)</f>
        <v>0</v>
      </c>
      <c r="BG142" s="175">
        <f>IF(N142="zákl. přenesená",J142,0)</f>
        <v>0</v>
      </c>
      <c r="BH142" s="175">
        <f>IF(N142="sníž. přenesená",J142,0)</f>
        <v>0</v>
      </c>
      <c r="BI142" s="175">
        <f>IF(N142="nulová",J142,0)</f>
        <v>0</v>
      </c>
      <c r="BJ142" s="15" t="s">
        <v>82</v>
      </c>
      <c r="BK142" s="175">
        <f>ROUND(I142*H142,2)</f>
        <v>0</v>
      </c>
      <c r="BL142" s="15" t="s">
        <v>202</v>
      </c>
      <c r="BM142" s="174" t="s">
        <v>261</v>
      </c>
    </row>
    <row r="143" spans="1:47" s="2" customFormat="1" ht="28.8">
      <c r="A143" s="32"/>
      <c r="B143" s="33"/>
      <c r="C143" s="34"/>
      <c r="D143" s="176" t="s">
        <v>129</v>
      </c>
      <c r="E143" s="34"/>
      <c r="F143" s="177" t="s">
        <v>262</v>
      </c>
      <c r="G143" s="34"/>
      <c r="H143" s="34"/>
      <c r="I143" s="178"/>
      <c r="J143" s="34"/>
      <c r="K143" s="34"/>
      <c r="L143" s="37"/>
      <c r="M143" s="179"/>
      <c r="N143" s="180"/>
      <c r="O143" s="62"/>
      <c r="P143" s="62"/>
      <c r="Q143" s="62"/>
      <c r="R143" s="62"/>
      <c r="S143" s="62"/>
      <c r="T143" s="63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5" t="s">
        <v>129</v>
      </c>
      <c r="AU143" s="15" t="s">
        <v>84</v>
      </c>
    </row>
    <row r="144" spans="2:51" s="13" customFormat="1" ht="20.4">
      <c r="B144" s="193"/>
      <c r="C144" s="194"/>
      <c r="D144" s="176" t="s">
        <v>168</v>
      </c>
      <c r="E144" s="195" t="s">
        <v>19</v>
      </c>
      <c r="F144" s="196" t="s">
        <v>263</v>
      </c>
      <c r="G144" s="194"/>
      <c r="H144" s="197">
        <v>130.6</v>
      </c>
      <c r="I144" s="198"/>
      <c r="J144" s="194"/>
      <c r="K144" s="194"/>
      <c r="L144" s="199"/>
      <c r="M144" s="200"/>
      <c r="N144" s="201"/>
      <c r="O144" s="201"/>
      <c r="P144" s="201"/>
      <c r="Q144" s="201"/>
      <c r="R144" s="201"/>
      <c r="S144" s="201"/>
      <c r="T144" s="202"/>
      <c r="AT144" s="203" t="s">
        <v>168</v>
      </c>
      <c r="AU144" s="203" t="s">
        <v>84</v>
      </c>
      <c r="AV144" s="13" t="s">
        <v>84</v>
      </c>
      <c r="AW144" s="13" t="s">
        <v>35</v>
      </c>
      <c r="AX144" s="13" t="s">
        <v>75</v>
      </c>
      <c r="AY144" s="203" t="s">
        <v>121</v>
      </c>
    </row>
    <row r="145" spans="2:51" s="13" customFormat="1" ht="30.6">
      <c r="B145" s="193"/>
      <c r="C145" s="194"/>
      <c r="D145" s="176" t="s">
        <v>168</v>
      </c>
      <c r="E145" s="195" t="s">
        <v>19</v>
      </c>
      <c r="F145" s="196" t="s">
        <v>264</v>
      </c>
      <c r="G145" s="194"/>
      <c r="H145" s="197">
        <v>240.667</v>
      </c>
      <c r="I145" s="198"/>
      <c r="J145" s="194"/>
      <c r="K145" s="194"/>
      <c r="L145" s="199"/>
      <c r="M145" s="200"/>
      <c r="N145" s="201"/>
      <c r="O145" s="201"/>
      <c r="P145" s="201"/>
      <c r="Q145" s="201"/>
      <c r="R145" s="201"/>
      <c r="S145" s="201"/>
      <c r="T145" s="202"/>
      <c r="AT145" s="203" t="s">
        <v>168</v>
      </c>
      <c r="AU145" s="203" t="s">
        <v>84</v>
      </c>
      <c r="AV145" s="13" t="s">
        <v>84</v>
      </c>
      <c r="AW145" s="13" t="s">
        <v>35</v>
      </c>
      <c r="AX145" s="13" t="s">
        <v>75</v>
      </c>
      <c r="AY145" s="203" t="s">
        <v>121</v>
      </c>
    </row>
    <row r="146" spans="2:63" s="11" customFormat="1" ht="22.8" customHeight="1">
      <c r="B146" s="149"/>
      <c r="C146" s="150"/>
      <c r="D146" s="151" t="s">
        <v>74</v>
      </c>
      <c r="E146" s="191" t="s">
        <v>265</v>
      </c>
      <c r="F146" s="191" t="s">
        <v>266</v>
      </c>
      <c r="G146" s="150"/>
      <c r="H146" s="150"/>
      <c r="I146" s="153"/>
      <c r="J146" s="192">
        <f>BK146</f>
        <v>0</v>
      </c>
      <c r="K146" s="150"/>
      <c r="L146" s="155"/>
      <c r="M146" s="156"/>
      <c r="N146" s="157"/>
      <c r="O146" s="157"/>
      <c r="P146" s="158">
        <f>SUM(P147:P162)</f>
        <v>0</v>
      </c>
      <c r="Q146" s="157"/>
      <c r="R146" s="158">
        <f>SUM(R147:R162)</f>
        <v>0</v>
      </c>
      <c r="S146" s="157"/>
      <c r="T146" s="159">
        <f>SUM(T147:T162)</f>
        <v>0.5235213999999999</v>
      </c>
      <c r="AR146" s="160" t="s">
        <v>84</v>
      </c>
      <c r="AT146" s="161" t="s">
        <v>74</v>
      </c>
      <c r="AU146" s="161" t="s">
        <v>82</v>
      </c>
      <c r="AY146" s="160" t="s">
        <v>121</v>
      </c>
      <c r="BK146" s="162">
        <f>SUM(BK147:BK162)</f>
        <v>0</v>
      </c>
    </row>
    <row r="147" spans="1:65" s="2" customFormat="1" ht="16.5" customHeight="1">
      <c r="A147" s="32"/>
      <c r="B147" s="33"/>
      <c r="C147" s="163" t="s">
        <v>267</v>
      </c>
      <c r="D147" s="163" t="s">
        <v>122</v>
      </c>
      <c r="E147" s="164" t="s">
        <v>268</v>
      </c>
      <c r="F147" s="165" t="s">
        <v>269</v>
      </c>
      <c r="G147" s="166" t="s">
        <v>216</v>
      </c>
      <c r="H147" s="167">
        <v>16.2</v>
      </c>
      <c r="I147" s="168"/>
      <c r="J147" s="169">
        <f>ROUND(I147*H147,2)</f>
        <v>0</v>
      </c>
      <c r="K147" s="165" t="s">
        <v>126</v>
      </c>
      <c r="L147" s="37"/>
      <c r="M147" s="170" t="s">
        <v>19</v>
      </c>
      <c r="N147" s="171" t="s">
        <v>46</v>
      </c>
      <c r="O147" s="62"/>
      <c r="P147" s="172">
        <f>O147*H147</f>
        <v>0</v>
      </c>
      <c r="Q147" s="172">
        <v>0</v>
      </c>
      <c r="R147" s="172">
        <f>Q147*H147</f>
        <v>0</v>
      </c>
      <c r="S147" s="172">
        <v>0.00348</v>
      </c>
      <c r="T147" s="173">
        <f>S147*H147</f>
        <v>0.056375999999999996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4" t="s">
        <v>202</v>
      </c>
      <c r="AT147" s="174" t="s">
        <v>122</v>
      </c>
      <c r="AU147" s="174" t="s">
        <v>84</v>
      </c>
      <c r="AY147" s="15" t="s">
        <v>121</v>
      </c>
      <c r="BE147" s="175">
        <f>IF(N147="základní",J147,0)</f>
        <v>0</v>
      </c>
      <c r="BF147" s="175">
        <f>IF(N147="snížená",J147,0)</f>
        <v>0</v>
      </c>
      <c r="BG147" s="175">
        <f>IF(N147="zákl. přenesená",J147,0)</f>
        <v>0</v>
      </c>
      <c r="BH147" s="175">
        <f>IF(N147="sníž. přenesená",J147,0)</f>
        <v>0</v>
      </c>
      <c r="BI147" s="175">
        <f>IF(N147="nulová",J147,0)</f>
        <v>0</v>
      </c>
      <c r="BJ147" s="15" t="s">
        <v>82</v>
      </c>
      <c r="BK147" s="175">
        <f>ROUND(I147*H147,2)</f>
        <v>0</v>
      </c>
      <c r="BL147" s="15" t="s">
        <v>202</v>
      </c>
      <c r="BM147" s="174" t="s">
        <v>270</v>
      </c>
    </row>
    <row r="148" spans="1:47" s="2" customFormat="1" ht="12">
      <c r="A148" s="32"/>
      <c r="B148" s="33"/>
      <c r="C148" s="34"/>
      <c r="D148" s="176" t="s">
        <v>129</v>
      </c>
      <c r="E148" s="34"/>
      <c r="F148" s="177" t="s">
        <v>271</v>
      </c>
      <c r="G148" s="34"/>
      <c r="H148" s="34"/>
      <c r="I148" s="178"/>
      <c r="J148" s="34"/>
      <c r="K148" s="34"/>
      <c r="L148" s="37"/>
      <c r="M148" s="179"/>
      <c r="N148" s="180"/>
      <c r="O148" s="62"/>
      <c r="P148" s="62"/>
      <c r="Q148" s="62"/>
      <c r="R148" s="62"/>
      <c r="S148" s="62"/>
      <c r="T148" s="63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5" t="s">
        <v>129</v>
      </c>
      <c r="AU148" s="15" t="s">
        <v>84</v>
      </c>
    </row>
    <row r="149" spans="2:51" s="13" customFormat="1" ht="12">
      <c r="B149" s="193"/>
      <c r="C149" s="194"/>
      <c r="D149" s="176" t="s">
        <v>168</v>
      </c>
      <c r="E149" s="195" t="s">
        <v>19</v>
      </c>
      <c r="F149" s="196" t="s">
        <v>272</v>
      </c>
      <c r="G149" s="194"/>
      <c r="H149" s="197">
        <v>16.2</v>
      </c>
      <c r="I149" s="198"/>
      <c r="J149" s="194"/>
      <c r="K149" s="194"/>
      <c r="L149" s="199"/>
      <c r="M149" s="200"/>
      <c r="N149" s="201"/>
      <c r="O149" s="201"/>
      <c r="P149" s="201"/>
      <c r="Q149" s="201"/>
      <c r="R149" s="201"/>
      <c r="S149" s="201"/>
      <c r="T149" s="202"/>
      <c r="AT149" s="203" t="s">
        <v>168</v>
      </c>
      <c r="AU149" s="203" t="s">
        <v>84</v>
      </c>
      <c r="AV149" s="13" t="s">
        <v>84</v>
      </c>
      <c r="AW149" s="13" t="s">
        <v>35</v>
      </c>
      <c r="AX149" s="13" t="s">
        <v>82</v>
      </c>
      <c r="AY149" s="203" t="s">
        <v>121</v>
      </c>
    </row>
    <row r="150" spans="1:65" s="2" customFormat="1" ht="16.5" customHeight="1">
      <c r="A150" s="32"/>
      <c r="B150" s="33"/>
      <c r="C150" s="163" t="s">
        <v>273</v>
      </c>
      <c r="D150" s="163" t="s">
        <v>122</v>
      </c>
      <c r="E150" s="164" t="s">
        <v>274</v>
      </c>
      <c r="F150" s="165" t="s">
        <v>275</v>
      </c>
      <c r="G150" s="166" t="s">
        <v>216</v>
      </c>
      <c r="H150" s="167">
        <v>12.4</v>
      </c>
      <c r="I150" s="168"/>
      <c r="J150" s="169">
        <f>ROUND(I150*H150,2)</f>
        <v>0</v>
      </c>
      <c r="K150" s="165" t="s">
        <v>126</v>
      </c>
      <c r="L150" s="37"/>
      <c r="M150" s="170" t="s">
        <v>19</v>
      </c>
      <c r="N150" s="171" t="s">
        <v>46</v>
      </c>
      <c r="O150" s="62"/>
      <c r="P150" s="172">
        <f>O150*H150</f>
        <v>0</v>
      </c>
      <c r="Q150" s="172">
        <v>0</v>
      </c>
      <c r="R150" s="172">
        <f>Q150*H150</f>
        <v>0</v>
      </c>
      <c r="S150" s="172">
        <v>0.0017</v>
      </c>
      <c r="T150" s="173">
        <f>S150*H150</f>
        <v>0.021079999999999998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4" t="s">
        <v>202</v>
      </c>
      <c r="AT150" s="174" t="s">
        <v>122</v>
      </c>
      <c r="AU150" s="174" t="s">
        <v>84</v>
      </c>
      <c r="AY150" s="15" t="s">
        <v>121</v>
      </c>
      <c r="BE150" s="175">
        <f>IF(N150="základní",J150,0)</f>
        <v>0</v>
      </c>
      <c r="BF150" s="175">
        <f>IF(N150="snížená",J150,0)</f>
        <v>0</v>
      </c>
      <c r="BG150" s="175">
        <f>IF(N150="zákl. přenesená",J150,0)</f>
        <v>0</v>
      </c>
      <c r="BH150" s="175">
        <f>IF(N150="sníž. přenesená",J150,0)</f>
        <v>0</v>
      </c>
      <c r="BI150" s="175">
        <f>IF(N150="nulová",J150,0)</f>
        <v>0</v>
      </c>
      <c r="BJ150" s="15" t="s">
        <v>82</v>
      </c>
      <c r="BK150" s="175">
        <f>ROUND(I150*H150,2)</f>
        <v>0</v>
      </c>
      <c r="BL150" s="15" t="s">
        <v>202</v>
      </c>
      <c r="BM150" s="174" t="s">
        <v>276</v>
      </c>
    </row>
    <row r="151" spans="1:47" s="2" customFormat="1" ht="12">
      <c r="A151" s="32"/>
      <c r="B151" s="33"/>
      <c r="C151" s="34"/>
      <c r="D151" s="176" t="s">
        <v>129</v>
      </c>
      <c r="E151" s="34"/>
      <c r="F151" s="177" t="s">
        <v>277</v>
      </c>
      <c r="G151" s="34"/>
      <c r="H151" s="34"/>
      <c r="I151" s="178"/>
      <c r="J151" s="34"/>
      <c r="K151" s="34"/>
      <c r="L151" s="37"/>
      <c r="M151" s="179"/>
      <c r="N151" s="180"/>
      <c r="O151" s="62"/>
      <c r="P151" s="62"/>
      <c r="Q151" s="62"/>
      <c r="R151" s="62"/>
      <c r="S151" s="62"/>
      <c r="T151" s="63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5" t="s">
        <v>129</v>
      </c>
      <c r="AU151" s="15" t="s">
        <v>84</v>
      </c>
    </row>
    <row r="152" spans="2:51" s="13" customFormat="1" ht="12">
      <c r="B152" s="193"/>
      <c r="C152" s="194"/>
      <c r="D152" s="176" t="s">
        <v>168</v>
      </c>
      <c r="E152" s="195" t="s">
        <v>19</v>
      </c>
      <c r="F152" s="196" t="s">
        <v>278</v>
      </c>
      <c r="G152" s="194"/>
      <c r="H152" s="197">
        <v>12.4</v>
      </c>
      <c r="I152" s="198"/>
      <c r="J152" s="194"/>
      <c r="K152" s="194"/>
      <c r="L152" s="199"/>
      <c r="M152" s="200"/>
      <c r="N152" s="201"/>
      <c r="O152" s="201"/>
      <c r="P152" s="201"/>
      <c r="Q152" s="201"/>
      <c r="R152" s="201"/>
      <c r="S152" s="201"/>
      <c r="T152" s="202"/>
      <c r="AT152" s="203" t="s">
        <v>168</v>
      </c>
      <c r="AU152" s="203" t="s">
        <v>84</v>
      </c>
      <c r="AV152" s="13" t="s">
        <v>84</v>
      </c>
      <c r="AW152" s="13" t="s">
        <v>35</v>
      </c>
      <c r="AX152" s="13" t="s">
        <v>82</v>
      </c>
      <c r="AY152" s="203" t="s">
        <v>121</v>
      </c>
    </row>
    <row r="153" spans="1:65" s="2" customFormat="1" ht="21.75" customHeight="1">
      <c r="A153" s="32"/>
      <c r="B153" s="33"/>
      <c r="C153" s="163" t="s">
        <v>279</v>
      </c>
      <c r="D153" s="163" t="s">
        <v>122</v>
      </c>
      <c r="E153" s="164" t="s">
        <v>280</v>
      </c>
      <c r="F153" s="165" t="s">
        <v>281</v>
      </c>
      <c r="G153" s="166" t="s">
        <v>216</v>
      </c>
      <c r="H153" s="167">
        <v>99.1</v>
      </c>
      <c r="I153" s="168"/>
      <c r="J153" s="169">
        <f>ROUND(I153*H153,2)</f>
        <v>0</v>
      </c>
      <c r="K153" s="165" t="s">
        <v>126</v>
      </c>
      <c r="L153" s="37"/>
      <c r="M153" s="170" t="s">
        <v>19</v>
      </c>
      <c r="N153" s="171" t="s">
        <v>46</v>
      </c>
      <c r="O153" s="62"/>
      <c r="P153" s="172">
        <f>O153*H153</f>
        <v>0</v>
      </c>
      <c r="Q153" s="172">
        <v>0</v>
      </c>
      <c r="R153" s="172">
        <f>Q153*H153</f>
        <v>0</v>
      </c>
      <c r="S153" s="172">
        <v>0.00177</v>
      </c>
      <c r="T153" s="173">
        <f>S153*H153</f>
        <v>0.175407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4" t="s">
        <v>202</v>
      </c>
      <c r="AT153" s="174" t="s">
        <v>122</v>
      </c>
      <c r="AU153" s="174" t="s">
        <v>84</v>
      </c>
      <c r="AY153" s="15" t="s">
        <v>121</v>
      </c>
      <c r="BE153" s="175">
        <f>IF(N153="základní",J153,0)</f>
        <v>0</v>
      </c>
      <c r="BF153" s="175">
        <f>IF(N153="snížená",J153,0)</f>
        <v>0</v>
      </c>
      <c r="BG153" s="175">
        <f>IF(N153="zákl. přenesená",J153,0)</f>
        <v>0</v>
      </c>
      <c r="BH153" s="175">
        <f>IF(N153="sníž. přenesená",J153,0)</f>
        <v>0</v>
      </c>
      <c r="BI153" s="175">
        <f>IF(N153="nulová",J153,0)</f>
        <v>0</v>
      </c>
      <c r="BJ153" s="15" t="s">
        <v>82</v>
      </c>
      <c r="BK153" s="175">
        <f>ROUND(I153*H153,2)</f>
        <v>0</v>
      </c>
      <c r="BL153" s="15" t="s">
        <v>202</v>
      </c>
      <c r="BM153" s="174" t="s">
        <v>282</v>
      </c>
    </row>
    <row r="154" spans="1:47" s="2" customFormat="1" ht="19.2">
      <c r="A154" s="32"/>
      <c r="B154" s="33"/>
      <c r="C154" s="34"/>
      <c r="D154" s="176" t="s">
        <v>129</v>
      </c>
      <c r="E154" s="34"/>
      <c r="F154" s="177" t="s">
        <v>283</v>
      </c>
      <c r="G154" s="34"/>
      <c r="H154" s="34"/>
      <c r="I154" s="178"/>
      <c r="J154" s="34"/>
      <c r="K154" s="34"/>
      <c r="L154" s="37"/>
      <c r="M154" s="179"/>
      <c r="N154" s="180"/>
      <c r="O154" s="62"/>
      <c r="P154" s="62"/>
      <c r="Q154" s="62"/>
      <c r="R154" s="62"/>
      <c r="S154" s="62"/>
      <c r="T154" s="63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5" t="s">
        <v>129</v>
      </c>
      <c r="AU154" s="15" t="s">
        <v>84</v>
      </c>
    </row>
    <row r="155" spans="1:65" s="2" customFormat="1" ht="16.5" customHeight="1">
      <c r="A155" s="32"/>
      <c r="B155" s="33"/>
      <c r="C155" s="163" t="s">
        <v>284</v>
      </c>
      <c r="D155" s="163" t="s">
        <v>122</v>
      </c>
      <c r="E155" s="164" t="s">
        <v>285</v>
      </c>
      <c r="F155" s="165" t="s">
        <v>286</v>
      </c>
      <c r="G155" s="166" t="s">
        <v>165</v>
      </c>
      <c r="H155" s="167">
        <v>1.26</v>
      </c>
      <c r="I155" s="168"/>
      <c r="J155" s="169">
        <f>ROUND(I155*H155,2)</f>
        <v>0</v>
      </c>
      <c r="K155" s="165" t="s">
        <v>126</v>
      </c>
      <c r="L155" s="37"/>
      <c r="M155" s="170" t="s">
        <v>19</v>
      </c>
      <c r="N155" s="171" t="s">
        <v>46</v>
      </c>
      <c r="O155" s="62"/>
      <c r="P155" s="172">
        <f>O155*H155</f>
        <v>0</v>
      </c>
      <c r="Q155" s="172">
        <v>0</v>
      </c>
      <c r="R155" s="172">
        <f>Q155*H155</f>
        <v>0</v>
      </c>
      <c r="S155" s="172">
        <v>0.00584</v>
      </c>
      <c r="T155" s="173">
        <f>S155*H155</f>
        <v>0.007358399999999999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4" t="s">
        <v>202</v>
      </c>
      <c r="AT155" s="174" t="s">
        <v>122</v>
      </c>
      <c r="AU155" s="174" t="s">
        <v>84</v>
      </c>
      <c r="AY155" s="15" t="s">
        <v>121</v>
      </c>
      <c r="BE155" s="175">
        <f>IF(N155="základní",J155,0)</f>
        <v>0</v>
      </c>
      <c r="BF155" s="175">
        <f>IF(N155="snížená",J155,0)</f>
        <v>0</v>
      </c>
      <c r="BG155" s="175">
        <f>IF(N155="zákl. přenesená",J155,0)</f>
        <v>0</v>
      </c>
      <c r="BH155" s="175">
        <f>IF(N155="sníž. přenesená",J155,0)</f>
        <v>0</v>
      </c>
      <c r="BI155" s="175">
        <f>IF(N155="nulová",J155,0)</f>
        <v>0</v>
      </c>
      <c r="BJ155" s="15" t="s">
        <v>82</v>
      </c>
      <c r="BK155" s="175">
        <f>ROUND(I155*H155,2)</f>
        <v>0</v>
      </c>
      <c r="BL155" s="15" t="s">
        <v>202</v>
      </c>
      <c r="BM155" s="174" t="s">
        <v>287</v>
      </c>
    </row>
    <row r="156" spans="1:47" s="2" customFormat="1" ht="19.2">
      <c r="A156" s="32"/>
      <c r="B156" s="33"/>
      <c r="C156" s="34"/>
      <c r="D156" s="176" t="s">
        <v>129</v>
      </c>
      <c r="E156" s="34"/>
      <c r="F156" s="177" t="s">
        <v>288</v>
      </c>
      <c r="G156" s="34"/>
      <c r="H156" s="34"/>
      <c r="I156" s="178"/>
      <c r="J156" s="34"/>
      <c r="K156" s="34"/>
      <c r="L156" s="37"/>
      <c r="M156" s="179"/>
      <c r="N156" s="180"/>
      <c r="O156" s="62"/>
      <c r="P156" s="62"/>
      <c r="Q156" s="62"/>
      <c r="R156" s="62"/>
      <c r="S156" s="62"/>
      <c r="T156" s="63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5" t="s">
        <v>129</v>
      </c>
      <c r="AU156" s="15" t="s">
        <v>84</v>
      </c>
    </row>
    <row r="157" spans="2:51" s="13" customFormat="1" ht="12">
      <c r="B157" s="193"/>
      <c r="C157" s="194"/>
      <c r="D157" s="176" t="s">
        <v>168</v>
      </c>
      <c r="E157" s="195" t="s">
        <v>19</v>
      </c>
      <c r="F157" s="196" t="s">
        <v>289</v>
      </c>
      <c r="G157" s="194"/>
      <c r="H157" s="197">
        <v>1.26</v>
      </c>
      <c r="I157" s="198"/>
      <c r="J157" s="194"/>
      <c r="K157" s="194"/>
      <c r="L157" s="199"/>
      <c r="M157" s="200"/>
      <c r="N157" s="201"/>
      <c r="O157" s="201"/>
      <c r="P157" s="201"/>
      <c r="Q157" s="201"/>
      <c r="R157" s="201"/>
      <c r="S157" s="201"/>
      <c r="T157" s="202"/>
      <c r="AT157" s="203" t="s">
        <v>168</v>
      </c>
      <c r="AU157" s="203" t="s">
        <v>84</v>
      </c>
      <c r="AV157" s="13" t="s">
        <v>84</v>
      </c>
      <c r="AW157" s="13" t="s">
        <v>35</v>
      </c>
      <c r="AX157" s="13" t="s">
        <v>82</v>
      </c>
      <c r="AY157" s="203" t="s">
        <v>121</v>
      </c>
    </row>
    <row r="158" spans="1:65" s="2" customFormat="1" ht="33" customHeight="1">
      <c r="A158" s="32"/>
      <c r="B158" s="33"/>
      <c r="C158" s="163" t="s">
        <v>7</v>
      </c>
      <c r="D158" s="163" t="s">
        <v>122</v>
      </c>
      <c r="E158" s="164" t="s">
        <v>290</v>
      </c>
      <c r="F158" s="165" t="s">
        <v>291</v>
      </c>
      <c r="G158" s="166" t="s">
        <v>223</v>
      </c>
      <c r="H158" s="167">
        <v>3</v>
      </c>
      <c r="I158" s="168"/>
      <c r="J158" s="169">
        <f>ROUND(I158*H158,2)</f>
        <v>0</v>
      </c>
      <c r="K158" s="165" t="s">
        <v>126</v>
      </c>
      <c r="L158" s="37"/>
      <c r="M158" s="170" t="s">
        <v>19</v>
      </c>
      <c r="N158" s="171" t="s">
        <v>46</v>
      </c>
      <c r="O158" s="62"/>
      <c r="P158" s="172">
        <f>O158*H158</f>
        <v>0</v>
      </c>
      <c r="Q158" s="172">
        <v>0</v>
      </c>
      <c r="R158" s="172">
        <f>Q158*H158</f>
        <v>0</v>
      </c>
      <c r="S158" s="172">
        <v>0.00188</v>
      </c>
      <c r="T158" s="173">
        <f>S158*H158</f>
        <v>0.00564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4" t="s">
        <v>202</v>
      </c>
      <c r="AT158" s="174" t="s">
        <v>122</v>
      </c>
      <c r="AU158" s="174" t="s">
        <v>84</v>
      </c>
      <c r="AY158" s="15" t="s">
        <v>121</v>
      </c>
      <c r="BE158" s="175">
        <f>IF(N158="základní",J158,0)</f>
        <v>0</v>
      </c>
      <c r="BF158" s="175">
        <f>IF(N158="snížená",J158,0)</f>
        <v>0</v>
      </c>
      <c r="BG158" s="175">
        <f>IF(N158="zákl. přenesená",J158,0)</f>
        <v>0</v>
      </c>
      <c r="BH158" s="175">
        <f>IF(N158="sníž. přenesená",J158,0)</f>
        <v>0</v>
      </c>
      <c r="BI158" s="175">
        <f>IF(N158="nulová",J158,0)</f>
        <v>0</v>
      </c>
      <c r="BJ158" s="15" t="s">
        <v>82</v>
      </c>
      <c r="BK158" s="175">
        <f>ROUND(I158*H158,2)</f>
        <v>0</v>
      </c>
      <c r="BL158" s="15" t="s">
        <v>202</v>
      </c>
      <c r="BM158" s="174" t="s">
        <v>292</v>
      </c>
    </row>
    <row r="159" spans="1:47" s="2" customFormat="1" ht="28.8">
      <c r="A159" s="32"/>
      <c r="B159" s="33"/>
      <c r="C159" s="34"/>
      <c r="D159" s="176" t="s">
        <v>129</v>
      </c>
      <c r="E159" s="34"/>
      <c r="F159" s="177" t="s">
        <v>293</v>
      </c>
      <c r="G159" s="34"/>
      <c r="H159" s="34"/>
      <c r="I159" s="178"/>
      <c r="J159" s="34"/>
      <c r="K159" s="34"/>
      <c r="L159" s="37"/>
      <c r="M159" s="179"/>
      <c r="N159" s="180"/>
      <c r="O159" s="62"/>
      <c r="P159" s="62"/>
      <c r="Q159" s="62"/>
      <c r="R159" s="62"/>
      <c r="S159" s="62"/>
      <c r="T159" s="63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5" t="s">
        <v>129</v>
      </c>
      <c r="AU159" s="15" t="s">
        <v>84</v>
      </c>
    </row>
    <row r="160" spans="1:65" s="2" customFormat="1" ht="16.5" customHeight="1">
      <c r="A160" s="32"/>
      <c r="B160" s="33"/>
      <c r="C160" s="163" t="s">
        <v>294</v>
      </c>
      <c r="D160" s="163" t="s">
        <v>122</v>
      </c>
      <c r="E160" s="164" t="s">
        <v>295</v>
      </c>
      <c r="F160" s="165" t="s">
        <v>296</v>
      </c>
      <c r="G160" s="166" t="s">
        <v>216</v>
      </c>
      <c r="H160" s="167">
        <v>99.1</v>
      </c>
      <c r="I160" s="168"/>
      <c r="J160" s="169">
        <f>ROUND(I160*H160,2)</f>
        <v>0</v>
      </c>
      <c r="K160" s="165" t="s">
        <v>126</v>
      </c>
      <c r="L160" s="37"/>
      <c r="M160" s="170" t="s">
        <v>19</v>
      </c>
      <c r="N160" s="171" t="s">
        <v>46</v>
      </c>
      <c r="O160" s="62"/>
      <c r="P160" s="172">
        <f>O160*H160</f>
        <v>0</v>
      </c>
      <c r="Q160" s="172">
        <v>0</v>
      </c>
      <c r="R160" s="172">
        <f>Q160*H160</f>
        <v>0</v>
      </c>
      <c r="S160" s="172">
        <v>0.0026</v>
      </c>
      <c r="T160" s="173">
        <f>S160*H160</f>
        <v>0.25766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4" t="s">
        <v>202</v>
      </c>
      <c r="AT160" s="174" t="s">
        <v>122</v>
      </c>
      <c r="AU160" s="174" t="s">
        <v>84</v>
      </c>
      <c r="AY160" s="15" t="s">
        <v>121</v>
      </c>
      <c r="BE160" s="175">
        <f>IF(N160="základní",J160,0)</f>
        <v>0</v>
      </c>
      <c r="BF160" s="175">
        <f>IF(N160="snížená",J160,0)</f>
        <v>0</v>
      </c>
      <c r="BG160" s="175">
        <f>IF(N160="zákl. přenesená",J160,0)</f>
        <v>0</v>
      </c>
      <c r="BH160" s="175">
        <f>IF(N160="sníž. přenesená",J160,0)</f>
        <v>0</v>
      </c>
      <c r="BI160" s="175">
        <f>IF(N160="nulová",J160,0)</f>
        <v>0</v>
      </c>
      <c r="BJ160" s="15" t="s">
        <v>82</v>
      </c>
      <c r="BK160" s="175">
        <f>ROUND(I160*H160,2)</f>
        <v>0</v>
      </c>
      <c r="BL160" s="15" t="s">
        <v>202</v>
      </c>
      <c r="BM160" s="174" t="s">
        <v>297</v>
      </c>
    </row>
    <row r="161" spans="1:47" s="2" customFormat="1" ht="12">
      <c r="A161" s="32"/>
      <c r="B161" s="33"/>
      <c r="C161" s="34"/>
      <c r="D161" s="176" t="s">
        <v>129</v>
      </c>
      <c r="E161" s="34"/>
      <c r="F161" s="177" t="s">
        <v>298</v>
      </c>
      <c r="G161" s="34"/>
      <c r="H161" s="34"/>
      <c r="I161" s="178"/>
      <c r="J161" s="34"/>
      <c r="K161" s="34"/>
      <c r="L161" s="37"/>
      <c r="M161" s="179"/>
      <c r="N161" s="180"/>
      <c r="O161" s="62"/>
      <c r="P161" s="62"/>
      <c r="Q161" s="62"/>
      <c r="R161" s="62"/>
      <c r="S161" s="62"/>
      <c r="T161" s="63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5" t="s">
        <v>129</v>
      </c>
      <c r="AU161" s="15" t="s">
        <v>84</v>
      </c>
    </row>
    <row r="162" spans="2:51" s="13" customFormat="1" ht="12">
      <c r="B162" s="193"/>
      <c r="C162" s="194"/>
      <c r="D162" s="176" t="s">
        <v>168</v>
      </c>
      <c r="E162" s="195" t="s">
        <v>19</v>
      </c>
      <c r="F162" s="196" t="s">
        <v>299</v>
      </c>
      <c r="G162" s="194"/>
      <c r="H162" s="197">
        <v>99.1</v>
      </c>
      <c r="I162" s="198"/>
      <c r="J162" s="194"/>
      <c r="K162" s="194"/>
      <c r="L162" s="199"/>
      <c r="M162" s="200"/>
      <c r="N162" s="201"/>
      <c r="O162" s="201"/>
      <c r="P162" s="201"/>
      <c r="Q162" s="201"/>
      <c r="R162" s="201"/>
      <c r="S162" s="201"/>
      <c r="T162" s="202"/>
      <c r="AT162" s="203" t="s">
        <v>168</v>
      </c>
      <c r="AU162" s="203" t="s">
        <v>84</v>
      </c>
      <c r="AV162" s="13" t="s">
        <v>84</v>
      </c>
      <c r="AW162" s="13" t="s">
        <v>35</v>
      </c>
      <c r="AX162" s="13" t="s">
        <v>82</v>
      </c>
      <c r="AY162" s="203" t="s">
        <v>121</v>
      </c>
    </row>
    <row r="163" spans="2:63" s="11" customFormat="1" ht="22.8" customHeight="1">
      <c r="B163" s="149"/>
      <c r="C163" s="150"/>
      <c r="D163" s="151" t="s">
        <v>74</v>
      </c>
      <c r="E163" s="191" t="s">
        <v>300</v>
      </c>
      <c r="F163" s="191" t="s">
        <v>301</v>
      </c>
      <c r="G163" s="150"/>
      <c r="H163" s="150"/>
      <c r="I163" s="153"/>
      <c r="J163" s="192">
        <f>BK163</f>
        <v>0</v>
      </c>
      <c r="K163" s="150"/>
      <c r="L163" s="155"/>
      <c r="M163" s="156"/>
      <c r="N163" s="157"/>
      <c r="O163" s="157"/>
      <c r="P163" s="158">
        <f>SUM(P164:P180)</f>
        <v>0</v>
      </c>
      <c r="Q163" s="157"/>
      <c r="R163" s="158">
        <f>SUM(R164:R180)</f>
        <v>0</v>
      </c>
      <c r="S163" s="157"/>
      <c r="T163" s="159">
        <f>SUM(T164:T180)</f>
        <v>12.152751270000003</v>
      </c>
      <c r="AR163" s="160" t="s">
        <v>84</v>
      </c>
      <c r="AT163" s="161" t="s">
        <v>74</v>
      </c>
      <c r="AU163" s="161" t="s">
        <v>82</v>
      </c>
      <c r="AY163" s="160" t="s">
        <v>121</v>
      </c>
      <c r="BK163" s="162">
        <f>SUM(BK164:BK180)</f>
        <v>0</v>
      </c>
    </row>
    <row r="164" spans="1:65" s="2" customFormat="1" ht="22.8">
      <c r="A164" s="32"/>
      <c r="B164" s="33"/>
      <c r="C164" s="163" t="s">
        <v>302</v>
      </c>
      <c r="D164" s="163" t="s">
        <v>122</v>
      </c>
      <c r="E164" s="164" t="s">
        <v>303</v>
      </c>
      <c r="F164" s="165" t="s">
        <v>304</v>
      </c>
      <c r="G164" s="166" t="s">
        <v>165</v>
      </c>
      <c r="H164" s="167">
        <v>655.166</v>
      </c>
      <c r="I164" s="168"/>
      <c r="J164" s="169">
        <f>ROUND(I164*H164,2)</f>
        <v>0</v>
      </c>
      <c r="K164" s="165" t="s">
        <v>126</v>
      </c>
      <c r="L164" s="37"/>
      <c r="M164" s="170" t="s">
        <v>19</v>
      </c>
      <c r="N164" s="171" t="s">
        <v>46</v>
      </c>
      <c r="O164" s="62"/>
      <c r="P164" s="172">
        <f>O164*H164</f>
        <v>0</v>
      </c>
      <c r="Q164" s="172">
        <v>0</v>
      </c>
      <c r="R164" s="172">
        <f>Q164*H164</f>
        <v>0</v>
      </c>
      <c r="S164" s="172">
        <v>0.01778</v>
      </c>
      <c r="T164" s="173">
        <f>S164*H164</f>
        <v>11.648851480000001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4" t="s">
        <v>202</v>
      </c>
      <c r="AT164" s="174" t="s">
        <v>122</v>
      </c>
      <c r="AU164" s="174" t="s">
        <v>84</v>
      </c>
      <c r="AY164" s="15" t="s">
        <v>121</v>
      </c>
      <c r="BE164" s="175">
        <f>IF(N164="základní",J164,0)</f>
        <v>0</v>
      </c>
      <c r="BF164" s="175">
        <f>IF(N164="snížená",J164,0)</f>
        <v>0</v>
      </c>
      <c r="BG164" s="175">
        <f>IF(N164="zákl. přenesená",J164,0)</f>
        <v>0</v>
      </c>
      <c r="BH164" s="175">
        <f>IF(N164="sníž. přenesená",J164,0)</f>
        <v>0</v>
      </c>
      <c r="BI164" s="175">
        <f>IF(N164="nulová",J164,0)</f>
        <v>0</v>
      </c>
      <c r="BJ164" s="15" t="s">
        <v>82</v>
      </c>
      <c r="BK164" s="175">
        <f>ROUND(I164*H164,2)</f>
        <v>0</v>
      </c>
      <c r="BL164" s="15" t="s">
        <v>202</v>
      </c>
      <c r="BM164" s="174" t="s">
        <v>305</v>
      </c>
    </row>
    <row r="165" spans="1:47" s="2" customFormat="1" ht="19.2">
      <c r="A165" s="32"/>
      <c r="B165" s="33"/>
      <c r="C165" s="34"/>
      <c r="D165" s="176" t="s">
        <v>129</v>
      </c>
      <c r="E165" s="34"/>
      <c r="F165" s="177" t="s">
        <v>306</v>
      </c>
      <c r="G165" s="34"/>
      <c r="H165" s="34"/>
      <c r="I165" s="178"/>
      <c r="J165" s="34"/>
      <c r="K165" s="34"/>
      <c r="L165" s="37"/>
      <c r="M165" s="179"/>
      <c r="N165" s="180"/>
      <c r="O165" s="62"/>
      <c r="P165" s="62"/>
      <c r="Q165" s="62"/>
      <c r="R165" s="62"/>
      <c r="S165" s="62"/>
      <c r="T165" s="63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5" t="s">
        <v>129</v>
      </c>
      <c r="AU165" s="15" t="s">
        <v>84</v>
      </c>
    </row>
    <row r="166" spans="2:51" s="13" customFormat="1" ht="12">
      <c r="B166" s="193"/>
      <c r="C166" s="194"/>
      <c r="D166" s="176" t="s">
        <v>168</v>
      </c>
      <c r="E166" s="195" t="s">
        <v>19</v>
      </c>
      <c r="F166" s="196" t="s">
        <v>307</v>
      </c>
      <c r="G166" s="194"/>
      <c r="H166" s="197">
        <v>145.6</v>
      </c>
      <c r="I166" s="198"/>
      <c r="J166" s="194"/>
      <c r="K166" s="194"/>
      <c r="L166" s="199"/>
      <c r="M166" s="200"/>
      <c r="N166" s="201"/>
      <c r="O166" s="201"/>
      <c r="P166" s="201"/>
      <c r="Q166" s="201"/>
      <c r="R166" s="201"/>
      <c r="S166" s="201"/>
      <c r="T166" s="202"/>
      <c r="AT166" s="203" t="s">
        <v>168</v>
      </c>
      <c r="AU166" s="203" t="s">
        <v>84</v>
      </c>
      <c r="AV166" s="13" t="s">
        <v>84</v>
      </c>
      <c r="AW166" s="13" t="s">
        <v>35</v>
      </c>
      <c r="AX166" s="13" t="s">
        <v>75</v>
      </c>
      <c r="AY166" s="203" t="s">
        <v>121</v>
      </c>
    </row>
    <row r="167" spans="2:51" s="13" customFormat="1" ht="12">
      <c r="B167" s="193"/>
      <c r="C167" s="194"/>
      <c r="D167" s="176" t="s">
        <v>168</v>
      </c>
      <c r="E167" s="195" t="s">
        <v>19</v>
      </c>
      <c r="F167" s="196" t="s">
        <v>308</v>
      </c>
      <c r="G167" s="194"/>
      <c r="H167" s="197">
        <v>248.4</v>
      </c>
      <c r="I167" s="198"/>
      <c r="J167" s="194"/>
      <c r="K167" s="194"/>
      <c r="L167" s="199"/>
      <c r="M167" s="200"/>
      <c r="N167" s="201"/>
      <c r="O167" s="201"/>
      <c r="P167" s="201"/>
      <c r="Q167" s="201"/>
      <c r="R167" s="201"/>
      <c r="S167" s="201"/>
      <c r="T167" s="202"/>
      <c r="AT167" s="203" t="s">
        <v>168</v>
      </c>
      <c r="AU167" s="203" t="s">
        <v>84</v>
      </c>
      <c r="AV167" s="13" t="s">
        <v>84</v>
      </c>
      <c r="AW167" s="13" t="s">
        <v>35</v>
      </c>
      <c r="AX167" s="13" t="s">
        <v>75</v>
      </c>
      <c r="AY167" s="203" t="s">
        <v>121</v>
      </c>
    </row>
    <row r="168" spans="2:51" s="13" customFormat="1" ht="12">
      <c r="B168" s="193"/>
      <c r="C168" s="194"/>
      <c r="D168" s="176" t="s">
        <v>168</v>
      </c>
      <c r="E168" s="195" t="s">
        <v>19</v>
      </c>
      <c r="F168" s="196" t="s">
        <v>309</v>
      </c>
      <c r="G168" s="194"/>
      <c r="H168" s="197">
        <v>215.765</v>
      </c>
      <c r="I168" s="198"/>
      <c r="J168" s="194"/>
      <c r="K168" s="194"/>
      <c r="L168" s="199"/>
      <c r="M168" s="200"/>
      <c r="N168" s="201"/>
      <c r="O168" s="201"/>
      <c r="P168" s="201"/>
      <c r="Q168" s="201"/>
      <c r="R168" s="201"/>
      <c r="S168" s="201"/>
      <c r="T168" s="202"/>
      <c r="AT168" s="203" t="s">
        <v>168</v>
      </c>
      <c r="AU168" s="203" t="s">
        <v>84</v>
      </c>
      <c r="AV168" s="13" t="s">
        <v>84</v>
      </c>
      <c r="AW168" s="13" t="s">
        <v>35</v>
      </c>
      <c r="AX168" s="13" t="s">
        <v>75</v>
      </c>
      <c r="AY168" s="203" t="s">
        <v>121</v>
      </c>
    </row>
    <row r="169" spans="2:51" s="13" customFormat="1" ht="12">
      <c r="B169" s="193"/>
      <c r="C169" s="194"/>
      <c r="D169" s="176" t="s">
        <v>168</v>
      </c>
      <c r="E169" s="195" t="s">
        <v>19</v>
      </c>
      <c r="F169" s="196" t="s">
        <v>310</v>
      </c>
      <c r="G169" s="194"/>
      <c r="H169" s="197">
        <v>76.555</v>
      </c>
      <c r="I169" s="198"/>
      <c r="J169" s="194"/>
      <c r="K169" s="194"/>
      <c r="L169" s="199"/>
      <c r="M169" s="200"/>
      <c r="N169" s="201"/>
      <c r="O169" s="201"/>
      <c r="P169" s="201"/>
      <c r="Q169" s="201"/>
      <c r="R169" s="201"/>
      <c r="S169" s="201"/>
      <c r="T169" s="202"/>
      <c r="AT169" s="203" t="s">
        <v>168</v>
      </c>
      <c r="AU169" s="203" t="s">
        <v>84</v>
      </c>
      <c r="AV169" s="13" t="s">
        <v>84</v>
      </c>
      <c r="AW169" s="13" t="s">
        <v>35</v>
      </c>
      <c r="AX169" s="13" t="s">
        <v>75</v>
      </c>
      <c r="AY169" s="203" t="s">
        <v>121</v>
      </c>
    </row>
    <row r="170" spans="2:51" s="13" customFormat="1" ht="20.4">
      <c r="B170" s="193"/>
      <c r="C170" s="194"/>
      <c r="D170" s="176" t="s">
        <v>168</v>
      </c>
      <c r="E170" s="195" t="s">
        <v>19</v>
      </c>
      <c r="F170" s="196" t="s">
        <v>311</v>
      </c>
      <c r="G170" s="194"/>
      <c r="H170" s="197">
        <v>-31.154</v>
      </c>
      <c r="I170" s="198"/>
      <c r="J170" s="194"/>
      <c r="K170" s="194"/>
      <c r="L170" s="199"/>
      <c r="M170" s="200"/>
      <c r="N170" s="201"/>
      <c r="O170" s="201"/>
      <c r="P170" s="201"/>
      <c r="Q170" s="201"/>
      <c r="R170" s="201"/>
      <c r="S170" s="201"/>
      <c r="T170" s="202"/>
      <c r="AT170" s="203" t="s">
        <v>168</v>
      </c>
      <c r="AU170" s="203" t="s">
        <v>84</v>
      </c>
      <c r="AV170" s="13" t="s">
        <v>84</v>
      </c>
      <c r="AW170" s="13" t="s">
        <v>35</v>
      </c>
      <c r="AX170" s="13" t="s">
        <v>75</v>
      </c>
      <c r="AY170" s="203" t="s">
        <v>121</v>
      </c>
    </row>
    <row r="171" spans="1:65" s="2" customFormat="1" ht="34.2">
      <c r="A171" s="32"/>
      <c r="B171" s="33"/>
      <c r="C171" s="163" t="s">
        <v>312</v>
      </c>
      <c r="D171" s="163" t="s">
        <v>122</v>
      </c>
      <c r="E171" s="164" t="s">
        <v>313</v>
      </c>
      <c r="F171" s="165" t="s">
        <v>314</v>
      </c>
      <c r="G171" s="166" t="s">
        <v>216</v>
      </c>
      <c r="H171" s="167">
        <v>76.45</v>
      </c>
      <c r="I171" s="168"/>
      <c r="J171" s="169">
        <f>ROUND(I171*H171,2)</f>
        <v>0</v>
      </c>
      <c r="K171" s="165" t="s">
        <v>126</v>
      </c>
      <c r="L171" s="37"/>
      <c r="M171" s="170" t="s">
        <v>19</v>
      </c>
      <c r="N171" s="171" t="s">
        <v>46</v>
      </c>
      <c r="O171" s="62"/>
      <c r="P171" s="172">
        <f>O171*H171</f>
        <v>0</v>
      </c>
      <c r="Q171" s="172">
        <v>0</v>
      </c>
      <c r="R171" s="172">
        <f>Q171*H171</f>
        <v>0</v>
      </c>
      <c r="S171" s="172">
        <v>0.00463</v>
      </c>
      <c r="T171" s="173">
        <f>S171*H171</f>
        <v>0.3539635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4" t="s">
        <v>202</v>
      </c>
      <c r="AT171" s="174" t="s">
        <v>122</v>
      </c>
      <c r="AU171" s="174" t="s">
        <v>84</v>
      </c>
      <c r="AY171" s="15" t="s">
        <v>121</v>
      </c>
      <c r="BE171" s="175">
        <f>IF(N171="základní",J171,0)</f>
        <v>0</v>
      </c>
      <c r="BF171" s="175">
        <f>IF(N171="snížená",J171,0)</f>
        <v>0</v>
      </c>
      <c r="BG171" s="175">
        <f>IF(N171="zákl. přenesená",J171,0)</f>
        <v>0</v>
      </c>
      <c r="BH171" s="175">
        <f>IF(N171="sníž. přenesená",J171,0)</f>
        <v>0</v>
      </c>
      <c r="BI171" s="175">
        <f>IF(N171="nulová",J171,0)</f>
        <v>0</v>
      </c>
      <c r="BJ171" s="15" t="s">
        <v>82</v>
      </c>
      <c r="BK171" s="175">
        <f>ROUND(I171*H171,2)</f>
        <v>0</v>
      </c>
      <c r="BL171" s="15" t="s">
        <v>202</v>
      </c>
      <c r="BM171" s="174" t="s">
        <v>315</v>
      </c>
    </row>
    <row r="172" spans="1:47" s="2" customFormat="1" ht="19.2">
      <c r="A172" s="32"/>
      <c r="B172" s="33"/>
      <c r="C172" s="34"/>
      <c r="D172" s="176" t="s">
        <v>129</v>
      </c>
      <c r="E172" s="34"/>
      <c r="F172" s="177" t="s">
        <v>316</v>
      </c>
      <c r="G172" s="34"/>
      <c r="H172" s="34"/>
      <c r="I172" s="178"/>
      <c r="J172" s="34"/>
      <c r="K172" s="34"/>
      <c r="L172" s="37"/>
      <c r="M172" s="179"/>
      <c r="N172" s="180"/>
      <c r="O172" s="62"/>
      <c r="P172" s="62"/>
      <c r="Q172" s="62"/>
      <c r="R172" s="62"/>
      <c r="S172" s="62"/>
      <c r="T172" s="63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5" t="s">
        <v>129</v>
      </c>
      <c r="AU172" s="15" t="s">
        <v>84</v>
      </c>
    </row>
    <row r="173" spans="2:51" s="13" customFormat="1" ht="12">
      <c r="B173" s="193"/>
      <c r="C173" s="194"/>
      <c r="D173" s="176" t="s">
        <v>168</v>
      </c>
      <c r="E173" s="195" t="s">
        <v>19</v>
      </c>
      <c r="F173" s="196" t="s">
        <v>317</v>
      </c>
      <c r="G173" s="194"/>
      <c r="H173" s="197">
        <v>27.95</v>
      </c>
      <c r="I173" s="198"/>
      <c r="J173" s="194"/>
      <c r="K173" s="194"/>
      <c r="L173" s="199"/>
      <c r="M173" s="200"/>
      <c r="N173" s="201"/>
      <c r="O173" s="201"/>
      <c r="P173" s="201"/>
      <c r="Q173" s="201"/>
      <c r="R173" s="201"/>
      <c r="S173" s="201"/>
      <c r="T173" s="202"/>
      <c r="AT173" s="203" t="s">
        <v>168</v>
      </c>
      <c r="AU173" s="203" t="s">
        <v>84</v>
      </c>
      <c r="AV173" s="13" t="s">
        <v>84</v>
      </c>
      <c r="AW173" s="13" t="s">
        <v>35</v>
      </c>
      <c r="AX173" s="13" t="s">
        <v>75</v>
      </c>
      <c r="AY173" s="203" t="s">
        <v>121</v>
      </c>
    </row>
    <row r="174" spans="2:51" s="13" customFormat="1" ht="12">
      <c r="B174" s="193"/>
      <c r="C174" s="194"/>
      <c r="D174" s="176" t="s">
        <v>168</v>
      </c>
      <c r="E174" s="195" t="s">
        <v>19</v>
      </c>
      <c r="F174" s="196" t="s">
        <v>318</v>
      </c>
      <c r="G174" s="194"/>
      <c r="H174" s="197">
        <v>48.5</v>
      </c>
      <c r="I174" s="198"/>
      <c r="J174" s="194"/>
      <c r="K174" s="194"/>
      <c r="L174" s="199"/>
      <c r="M174" s="200"/>
      <c r="N174" s="201"/>
      <c r="O174" s="201"/>
      <c r="P174" s="201"/>
      <c r="Q174" s="201"/>
      <c r="R174" s="201"/>
      <c r="S174" s="201"/>
      <c r="T174" s="202"/>
      <c r="AT174" s="203" t="s">
        <v>168</v>
      </c>
      <c r="AU174" s="203" t="s">
        <v>84</v>
      </c>
      <c r="AV174" s="13" t="s">
        <v>84</v>
      </c>
      <c r="AW174" s="13" t="s">
        <v>35</v>
      </c>
      <c r="AX174" s="13" t="s">
        <v>75</v>
      </c>
      <c r="AY174" s="203" t="s">
        <v>121</v>
      </c>
    </row>
    <row r="175" spans="1:65" s="2" customFormat="1" ht="22.8">
      <c r="A175" s="32"/>
      <c r="B175" s="33"/>
      <c r="C175" s="163" t="s">
        <v>319</v>
      </c>
      <c r="D175" s="163" t="s">
        <v>122</v>
      </c>
      <c r="E175" s="164" t="s">
        <v>320</v>
      </c>
      <c r="F175" s="165" t="s">
        <v>321</v>
      </c>
      <c r="G175" s="166" t="s">
        <v>165</v>
      </c>
      <c r="H175" s="167">
        <v>1026.433</v>
      </c>
      <c r="I175" s="168"/>
      <c r="J175" s="169">
        <f>ROUND(I175*H175,2)</f>
        <v>0</v>
      </c>
      <c r="K175" s="165" t="s">
        <v>126</v>
      </c>
      <c r="L175" s="37"/>
      <c r="M175" s="170" t="s">
        <v>19</v>
      </c>
      <c r="N175" s="171" t="s">
        <v>46</v>
      </c>
      <c r="O175" s="62"/>
      <c r="P175" s="172">
        <f>O175*H175</f>
        <v>0</v>
      </c>
      <c r="Q175" s="172">
        <v>0</v>
      </c>
      <c r="R175" s="172">
        <f>Q175*H175</f>
        <v>0</v>
      </c>
      <c r="S175" s="172">
        <v>0.00013</v>
      </c>
      <c r="T175" s="173">
        <f>S175*H175</f>
        <v>0.13343628999999999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4" t="s">
        <v>202</v>
      </c>
      <c r="AT175" s="174" t="s">
        <v>122</v>
      </c>
      <c r="AU175" s="174" t="s">
        <v>84</v>
      </c>
      <c r="AY175" s="15" t="s">
        <v>121</v>
      </c>
      <c r="BE175" s="175">
        <f>IF(N175="základní",J175,0)</f>
        <v>0</v>
      </c>
      <c r="BF175" s="175">
        <f>IF(N175="snížená",J175,0)</f>
        <v>0</v>
      </c>
      <c r="BG175" s="175">
        <f>IF(N175="zákl. přenesená",J175,0)</f>
        <v>0</v>
      </c>
      <c r="BH175" s="175">
        <f>IF(N175="sníž. přenesená",J175,0)</f>
        <v>0</v>
      </c>
      <c r="BI175" s="175">
        <f>IF(N175="nulová",J175,0)</f>
        <v>0</v>
      </c>
      <c r="BJ175" s="15" t="s">
        <v>82</v>
      </c>
      <c r="BK175" s="175">
        <f>ROUND(I175*H175,2)</f>
        <v>0</v>
      </c>
      <c r="BL175" s="15" t="s">
        <v>202</v>
      </c>
      <c r="BM175" s="174" t="s">
        <v>322</v>
      </c>
    </row>
    <row r="176" spans="1:47" s="2" customFormat="1" ht="19.2">
      <c r="A176" s="32"/>
      <c r="B176" s="33"/>
      <c r="C176" s="34"/>
      <c r="D176" s="176" t="s">
        <v>129</v>
      </c>
      <c r="E176" s="34"/>
      <c r="F176" s="177" t="s">
        <v>321</v>
      </c>
      <c r="G176" s="34"/>
      <c r="H176" s="34"/>
      <c r="I176" s="178"/>
      <c r="J176" s="34"/>
      <c r="K176" s="34"/>
      <c r="L176" s="37"/>
      <c r="M176" s="179"/>
      <c r="N176" s="180"/>
      <c r="O176" s="62"/>
      <c r="P176" s="62"/>
      <c r="Q176" s="62"/>
      <c r="R176" s="62"/>
      <c r="S176" s="62"/>
      <c r="T176" s="63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5" t="s">
        <v>129</v>
      </c>
      <c r="AU176" s="15" t="s">
        <v>84</v>
      </c>
    </row>
    <row r="177" spans="2:51" s="13" customFormat="1" ht="12">
      <c r="B177" s="193"/>
      <c r="C177" s="194"/>
      <c r="D177" s="176" t="s">
        <v>168</v>
      </c>
      <c r="E177" s="195" t="s">
        <v>19</v>
      </c>
      <c r="F177" s="196" t="s">
        <v>323</v>
      </c>
      <c r="G177" s="194"/>
      <c r="H177" s="197">
        <v>655.166</v>
      </c>
      <c r="I177" s="198"/>
      <c r="J177" s="194"/>
      <c r="K177" s="194"/>
      <c r="L177" s="199"/>
      <c r="M177" s="200"/>
      <c r="N177" s="201"/>
      <c r="O177" s="201"/>
      <c r="P177" s="201"/>
      <c r="Q177" s="201"/>
      <c r="R177" s="201"/>
      <c r="S177" s="201"/>
      <c r="T177" s="202"/>
      <c r="AT177" s="203" t="s">
        <v>168</v>
      </c>
      <c r="AU177" s="203" t="s">
        <v>84</v>
      </c>
      <c r="AV177" s="13" t="s">
        <v>84</v>
      </c>
      <c r="AW177" s="13" t="s">
        <v>35</v>
      </c>
      <c r="AX177" s="13" t="s">
        <v>75</v>
      </c>
      <c r="AY177" s="203" t="s">
        <v>121</v>
      </c>
    </row>
    <row r="178" spans="2:51" s="13" customFormat="1" ht="12">
      <c r="B178" s="193"/>
      <c r="C178" s="194"/>
      <c r="D178" s="176" t="s">
        <v>168</v>
      </c>
      <c r="E178" s="195" t="s">
        <v>19</v>
      </c>
      <c r="F178" s="196" t="s">
        <v>324</v>
      </c>
      <c r="G178" s="194"/>
      <c r="H178" s="197">
        <v>371.267</v>
      </c>
      <c r="I178" s="198"/>
      <c r="J178" s="194"/>
      <c r="K178" s="194"/>
      <c r="L178" s="199"/>
      <c r="M178" s="200"/>
      <c r="N178" s="201"/>
      <c r="O178" s="201"/>
      <c r="P178" s="201"/>
      <c r="Q178" s="201"/>
      <c r="R178" s="201"/>
      <c r="S178" s="201"/>
      <c r="T178" s="202"/>
      <c r="AT178" s="203" t="s">
        <v>168</v>
      </c>
      <c r="AU178" s="203" t="s">
        <v>84</v>
      </c>
      <c r="AV178" s="13" t="s">
        <v>84</v>
      </c>
      <c r="AW178" s="13" t="s">
        <v>35</v>
      </c>
      <c r="AX178" s="13" t="s">
        <v>75</v>
      </c>
      <c r="AY178" s="203" t="s">
        <v>121</v>
      </c>
    </row>
    <row r="179" spans="1:65" s="2" customFormat="1" ht="16.5" customHeight="1">
      <c r="A179" s="32"/>
      <c r="B179" s="33"/>
      <c r="C179" s="163" t="s">
        <v>325</v>
      </c>
      <c r="D179" s="163" t="s">
        <v>122</v>
      </c>
      <c r="E179" s="164" t="s">
        <v>326</v>
      </c>
      <c r="F179" s="165" t="s">
        <v>327</v>
      </c>
      <c r="G179" s="166" t="s">
        <v>223</v>
      </c>
      <c r="H179" s="167">
        <v>1</v>
      </c>
      <c r="I179" s="168"/>
      <c r="J179" s="169">
        <f>ROUND(I179*H179,2)</f>
        <v>0</v>
      </c>
      <c r="K179" s="165" t="s">
        <v>126</v>
      </c>
      <c r="L179" s="37"/>
      <c r="M179" s="170" t="s">
        <v>19</v>
      </c>
      <c r="N179" s="171" t="s">
        <v>46</v>
      </c>
      <c r="O179" s="62"/>
      <c r="P179" s="172">
        <f>O179*H179</f>
        <v>0</v>
      </c>
      <c r="Q179" s="172">
        <v>0</v>
      </c>
      <c r="R179" s="172">
        <f>Q179*H179</f>
        <v>0</v>
      </c>
      <c r="S179" s="172">
        <v>0.0165</v>
      </c>
      <c r="T179" s="173">
        <f>S179*H179</f>
        <v>0.0165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4" t="s">
        <v>202</v>
      </c>
      <c r="AT179" s="174" t="s">
        <v>122</v>
      </c>
      <c r="AU179" s="174" t="s">
        <v>84</v>
      </c>
      <c r="AY179" s="15" t="s">
        <v>121</v>
      </c>
      <c r="BE179" s="175">
        <f>IF(N179="základní",J179,0)</f>
        <v>0</v>
      </c>
      <c r="BF179" s="175">
        <f>IF(N179="snížená",J179,0)</f>
        <v>0</v>
      </c>
      <c r="BG179" s="175">
        <f>IF(N179="zákl. přenesená",J179,0)</f>
        <v>0</v>
      </c>
      <c r="BH179" s="175">
        <f>IF(N179="sníž. přenesená",J179,0)</f>
        <v>0</v>
      </c>
      <c r="BI179" s="175">
        <f>IF(N179="nulová",J179,0)</f>
        <v>0</v>
      </c>
      <c r="BJ179" s="15" t="s">
        <v>82</v>
      </c>
      <c r="BK179" s="175">
        <f>ROUND(I179*H179,2)</f>
        <v>0</v>
      </c>
      <c r="BL179" s="15" t="s">
        <v>202</v>
      </c>
      <c r="BM179" s="174" t="s">
        <v>328</v>
      </c>
    </row>
    <row r="180" spans="1:47" s="2" customFormat="1" ht="12">
      <c r="A180" s="32"/>
      <c r="B180" s="33"/>
      <c r="C180" s="34"/>
      <c r="D180" s="176" t="s">
        <v>129</v>
      </c>
      <c r="E180" s="34"/>
      <c r="F180" s="177" t="s">
        <v>329</v>
      </c>
      <c r="G180" s="34"/>
      <c r="H180" s="34"/>
      <c r="I180" s="178"/>
      <c r="J180" s="34"/>
      <c r="K180" s="34"/>
      <c r="L180" s="37"/>
      <c r="M180" s="179"/>
      <c r="N180" s="180"/>
      <c r="O180" s="62"/>
      <c r="P180" s="62"/>
      <c r="Q180" s="62"/>
      <c r="R180" s="62"/>
      <c r="S180" s="62"/>
      <c r="T180" s="63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5" t="s">
        <v>129</v>
      </c>
      <c r="AU180" s="15" t="s">
        <v>84</v>
      </c>
    </row>
    <row r="181" spans="2:63" s="11" customFormat="1" ht="22.8" customHeight="1">
      <c r="B181" s="149"/>
      <c r="C181" s="150"/>
      <c r="D181" s="151" t="s">
        <v>74</v>
      </c>
      <c r="E181" s="191" t="s">
        <v>330</v>
      </c>
      <c r="F181" s="191" t="s">
        <v>331</v>
      </c>
      <c r="G181" s="150"/>
      <c r="H181" s="150"/>
      <c r="I181" s="153"/>
      <c r="J181" s="192">
        <f>BK181</f>
        <v>0</v>
      </c>
      <c r="K181" s="150"/>
      <c r="L181" s="155"/>
      <c r="M181" s="156"/>
      <c r="N181" s="157"/>
      <c r="O181" s="157"/>
      <c r="P181" s="158">
        <f>SUM(P182:P185)</f>
        <v>0</v>
      </c>
      <c r="Q181" s="157"/>
      <c r="R181" s="158">
        <f>SUM(R182:R185)</f>
        <v>0</v>
      </c>
      <c r="S181" s="157"/>
      <c r="T181" s="159">
        <f>SUM(T182:T185)</f>
        <v>1.3761</v>
      </c>
      <c r="AR181" s="160" t="s">
        <v>84</v>
      </c>
      <c r="AT181" s="161" t="s">
        <v>74</v>
      </c>
      <c r="AU181" s="161" t="s">
        <v>82</v>
      </c>
      <c r="AY181" s="160" t="s">
        <v>121</v>
      </c>
      <c r="BK181" s="162">
        <f>SUM(BK182:BK185)</f>
        <v>0</v>
      </c>
    </row>
    <row r="182" spans="1:65" s="2" customFormat="1" ht="16.5" customHeight="1">
      <c r="A182" s="32"/>
      <c r="B182" s="33"/>
      <c r="C182" s="163" t="s">
        <v>332</v>
      </c>
      <c r="D182" s="163" t="s">
        <v>122</v>
      </c>
      <c r="E182" s="164" t="s">
        <v>333</v>
      </c>
      <c r="F182" s="165" t="s">
        <v>334</v>
      </c>
      <c r="G182" s="166" t="s">
        <v>223</v>
      </c>
      <c r="H182" s="167">
        <v>33</v>
      </c>
      <c r="I182" s="168"/>
      <c r="J182" s="169">
        <f>ROUND(I182*H182,2)</f>
        <v>0</v>
      </c>
      <c r="K182" s="165" t="s">
        <v>126</v>
      </c>
      <c r="L182" s="37"/>
      <c r="M182" s="170" t="s">
        <v>19</v>
      </c>
      <c r="N182" s="171" t="s">
        <v>46</v>
      </c>
      <c r="O182" s="62"/>
      <c r="P182" s="172">
        <f>O182*H182</f>
        <v>0</v>
      </c>
      <c r="Q182" s="172">
        <v>0</v>
      </c>
      <c r="R182" s="172">
        <f>Q182*H182</f>
        <v>0</v>
      </c>
      <c r="S182" s="172">
        <v>0.0417</v>
      </c>
      <c r="T182" s="173">
        <f>S182*H182</f>
        <v>1.3761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4" t="s">
        <v>202</v>
      </c>
      <c r="AT182" s="174" t="s">
        <v>122</v>
      </c>
      <c r="AU182" s="174" t="s">
        <v>84</v>
      </c>
      <c r="AY182" s="15" t="s">
        <v>121</v>
      </c>
      <c r="BE182" s="175">
        <f>IF(N182="základní",J182,0)</f>
        <v>0</v>
      </c>
      <c r="BF182" s="175">
        <f>IF(N182="snížená",J182,0)</f>
        <v>0</v>
      </c>
      <c r="BG182" s="175">
        <f>IF(N182="zákl. přenesená",J182,0)</f>
        <v>0</v>
      </c>
      <c r="BH182" s="175">
        <f>IF(N182="sníž. přenesená",J182,0)</f>
        <v>0</v>
      </c>
      <c r="BI182" s="175">
        <f>IF(N182="nulová",J182,0)</f>
        <v>0</v>
      </c>
      <c r="BJ182" s="15" t="s">
        <v>82</v>
      </c>
      <c r="BK182" s="175">
        <f>ROUND(I182*H182,2)</f>
        <v>0</v>
      </c>
      <c r="BL182" s="15" t="s">
        <v>202</v>
      </c>
      <c r="BM182" s="174" t="s">
        <v>335</v>
      </c>
    </row>
    <row r="183" spans="1:47" s="2" customFormat="1" ht="19.2">
      <c r="A183" s="32"/>
      <c r="B183" s="33"/>
      <c r="C183" s="34"/>
      <c r="D183" s="176" t="s">
        <v>129</v>
      </c>
      <c r="E183" s="34"/>
      <c r="F183" s="177" t="s">
        <v>336</v>
      </c>
      <c r="G183" s="34"/>
      <c r="H183" s="34"/>
      <c r="I183" s="178"/>
      <c r="J183" s="34"/>
      <c r="K183" s="34"/>
      <c r="L183" s="37"/>
      <c r="M183" s="179"/>
      <c r="N183" s="180"/>
      <c r="O183" s="62"/>
      <c r="P183" s="62"/>
      <c r="Q183" s="62"/>
      <c r="R183" s="62"/>
      <c r="S183" s="62"/>
      <c r="T183" s="63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5" t="s">
        <v>129</v>
      </c>
      <c r="AU183" s="15" t="s">
        <v>84</v>
      </c>
    </row>
    <row r="184" spans="2:51" s="13" customFormat="1" ht="12">
      <c r="B184" s="193"/>
      <c r="C184" s="194"/>
      <c r="D184" s="176" t="s">
        <v>168</v>
      </c>
      <c r="E184" s="195" t="s">
        <v>19</v>
      </c>
      <c r="F184" s="196" t="s">
        <v>337</v>
      </c>
      <c r="G184" s="194"/>
      <c r="H184" s="197">
        <v>17</v>
      </c>
      <c r="I184" s="198"/>
      <c r="J184" s="194"/>
      <c r="K184" s="194"/>
      <c r="L184" s="199"/>
      <c r="M184" s="200"/>
      <c r="N184" s="201"/>
      <c r="O184" s="201"/>
      <c r="P184" s="201"/>
      <c r="Q184" s="201"/>
      <c r="R184" s="201"/>
      <c r="S184" s="201"/>
      <c r="T184" s="202"/>
      <c r="AT184" s="203" t="s">
        <v>168</v>
      </c>
      <c r="AU184" s="203" t="s">
        <v>84</v>
      </c>
      <c r="AV184" s="13" t="s">
        <v>84</v>
      </c>
      <c r="AW184" s="13" t="s">
        <v>35</v>
      </c>
      <c r="AX184" s="13" t="s">
        <v>75</v>
      </c>
      <c r="AY184" s="203" t="s">
        <v>121</v>
      </c>
    </row>
    <row r="185" spans="2:51" s="13" customFormat="1" ht="12">
      <c r="B185" s="193"/>
      <c r="C185" s="194"/>
      <c r="D185" s="176" t="s">
        <v>168</v>
      </c>
      <c r="E185" s="195" t="s">
        <v>19</v>
      </c>
      <c r="F185" s="196" t="s">
        <v>338</v>
      </c>
      <c r="G185" s="194"/>
      <c r="H185" s="197">
        <v>16</v>
      </c>
      <c r="I185" s="198"/>
      <c r="J185" s="194"/>
      <c r="K185" s="194"/>
      <c r="L185" s="199"/>
      <c r="M185" s="200"/>
      <c r="N185" s="201"/>
      <c r="O185" s="201"/>
      <c r="P185" s="201"/>
      <c r="Q185" s="201"/>
      <c r="R185" s="201"/>
      <c r="S185" s="201"/>
      <c r="T185" s="202"/>
      <c r="AT185" s="203" t="s">
        <v>168</v>
      </c>
      <c r="AU185" s="203" t="s">
        <v>84</v>
      </c>
      <c r="AV185" s="13" t="s">
        <v>84</v>
      </c>
      <c r="AW185" s="13" t="s">
        <v>35</v>
      </c>
      <c r="AX185" s="13" t="s">
        <v>75</v>
      </c>
      <c r="AY185" s="203" t="s">
        <v>121</v>
      </c>
    </row>
    <row r="186" spans="2:63" s="11" customFormat="1" ht="22.8" customHeight="1">
      <c r="B186" s="149"/>
      <c r="C186" s="150"/>
      <c r="D186" s="151" t="s">
        <v>74</v>
      </c>
      <c r="E186" s="191" t="s">
        <v>339</v>
      </c>
      <c r="F186" s="191" t="s">
        <v>340</v>
      </c>
      <c r="G186" s="150"/>
      <c r="H186" s="150"/>
      <c r="I186" s="153"/>
      <c r="J186" s="192">
        <f>BK186</f>
        <v>0</v>
      </c>
      <c r="K186" s="150"/>
      <c r="L186" s="155"/>
      <c r="M186" s="156"/>
      <c r="N186" s="157"/>
      <c r="O186" s="157"/>
      <c r="P186" s="158">
        <f>SUM(P187:P188)</f>
        <v>0</v>
      </c>
      <c r="Q186" s="157"/>
      <c r="R186" s="158">
        <f>SUM(R187:R188)</f>
        <v>0</v>
      </c>
      <c r="S186" s="157"/>
      <c r="T186" s="159">
        <f>SUM(T187:T188)</f>
        <v>0.21700000000000003</v>
      </c>
      <c r="AR186" s="160" t="s">
        <v>84</v>
      </c>
      <c r="AT186" s="161" t="s">
        <v>74</v>
      </c>
      <c r="AU186" s="161" t="s">
        <v>82</v>
      </c>
      <c r="AY186" s="160" t="s">
        <v>121</v>
      </c>
      <c r="BK186" s="162">
        <f>SUM(BK187:BK188)</f>
        <v>0</v>
      </c>
    </row>
    <row r="187" spans="1:65" s="2" customFormat="1" ht="21.75" customHeight="1">
      <c r="A187" s="32"/>
      <c r="B187" s="33"/>
      <c r="C187" s="163" t="s">
        <v>341</v>
      </c>
      <c r="D187" s="163" t="s">
        <v>122</v>
      </c>
      <c r="E187" s="164" t="s">
        <v>342</v>
      </c>
      <c r="F187" s="165" t="s">
        <v>343</v>
      </c>
      <c r="G187" s="166" t="s">
        <v>216</v>
      </c>
      <c r="H187" s="167">
        <v>6.2</v>
      </c>
      <c r="I187" s="168"/>
      <c r="J187" s="169">
        <f>ROUND(I187*H187,2)</f>
        <v>0</v>
      </c>
      <c r="K187" s="165" t="s">
        <v>126</v>
      </c>
      <c r="L187" s="37"/>
      <c r="M187" s="170" t="s">
        <v>19</v>
      </c>
      <c r="N187" s="171" t="s">
        <v>46</v>
      </c>
      <c r="O187" s="62"/>
      <c r="P187" s="172">
        <f>O187*H187</f>
        <v>0</v>
      </c>
      <c r="Q187" s="172">
        <v>0</v>
      </c>
      <c r="R187" s="172">
        <f>Q187*H187</f>
        <v>0</v>
      </c>
      <c r="S187" s="172">
        <v>0.035</v>
      </c>
      <c r="T187" s="173">
        <f>S187*H187</f>
        <v>0.21700000000000003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74" t="s">
        <v>202</v>
      </c>
      <c r="AT187" s="174" t="s">
        <v>122</v>
      </c>
      <c r="AU187" s="174" t="s">
        <v>84</v>
      </c>
      <c r="AY187" s="15" t="s">
        <v>121</v>
      </c>
      <c r="BE187" s="175">
        <f>IF(N187="základní",J187,0)</f>
        <v>0</v>
      </c>
      <c r="BF187" s="175">
        <f>IF(N187="snížená",J187,0)</f>
        <v>0</v>
      </c>
      <c r="BG187" s="175">
        <f>IF(N187="zákl. přenesená",J187,0)</f>
        <v>0</v>
      </c>
      <c r="BH187" s="175">
        <f>IF(N187="sníž. přenesená",J187,0)</f>
        <v>0</v>
      </c>
      <c r="BI187" s="175">
        <f>IF(N187="nulová",J187,0)</f>
        <v>0</v>
      </c>
      <c r="BJ187" s="15" t="s">
        <v>82</v>
      </c>
      <c r="BK187" s="175">
        <f>ROUND(I187*H187,2)</f>
        <v>0</v>
      </c>
      <c r="BL187" s="15" t="s">
        <v>202</v>
      </c>
      <c r="BM187" s="174" t="s">
        <v>344</v>
      </c>
    </row>
    <row r="188" spans="1:47" s="2" customFormat="1" ht="12">
      <c r="A188" s="32"/>
      <c r="B188" s="33"/>
      <c r="C188" s="34"/>
      <c r="D188" s="176" t="s">
        <v>129</v>
      </c>
      <c r="E188" s="34"/>
      <c r="F188" s="177" t="s">
        <v>345</v>
      </c>
      <c r="G188" s="34"/>
      <c r="H188" s="34"/>
      <c r="I188" s="178"/>
      <c r="J188" s="34"/>
      <c r="K188" s="34"/>
      <c r="L188" s="37"/>
      <c r="M188" s="179"/>
      <c r="N188" s="180"/>
      <c r="O188" s="62"/>
      <c r="P188" s="62"/>
      <c r="Q188" s="62"/>
      <c r="R188" s="62"/>
      <c r="S188" s="62"/>
      <c r="T188" s="63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T188" s="15" t="s">
        <v>129</v>
      </c>
      <c r="AU188" s="15" t="s">
        <v>84</v>
      </c>
    </row>
    <row r="189" spans="2:63" s="11" customFormat="1" ht="25.95" customHeight="1">
      <c r="B189" s="149"/>
      <c r="C189" s="150"/>
      <c r="D189" s="151" t="s">
        <v>74</v>
      </c>
      <c r="E189" s="152" t="s">
        <v>346</v>
      </c>
      <c r="F189" s="152" t="s">
        <v>347</v>
      </c>
      <c r="G189" s="150"/>
      <c r="H189" s="150"/>
      <c r="I189" s="153"/>
      <c r="J189" s="154">
        <f>BK189</f>
        <v>0</v>
      </c>
      <c r="K189" s="150"/>
      <c r="L189" s="155"/>
      <c r="M189" s="156"/>
      <c r="N189" s="157"/>
      <c r="O189" s="157"/>
      <c r="P189" s="158">
        <f>SUM(P190:P195)</f>
        <v>0</v>
      </c>
      <c r="Q189" s="157"/>
      <c r="R189" s="158">
        <f>SUM(R190:R195)</f>
        <v>0</v>
      </c>
      <c r="S189" s="157"/>
      <c r="T189" s="159">
        <f>SUM(T190:T195)</f>
        <v>0</v>
      </c>
      <c r="AR189" s="160" t="s">
        <v>137</v>
      </c>
      <c r="AT189" s="161" t="s">
        <v>74</v>
      </c>
      <c r="AU189" s="161" t="s">
        <v>75</v>
      </c>
      <c r="AY189" s="160" t="s">
        <v>121</v>
      </c>
      <c r="BK189" s="162">
        <f>SUM(BK190:BK195)</f>
        <v>0</v>
      </c>
    </row>
    <row r="190" spans="1:65" s="2" customFormat="1" ht="21.75" customHeight="1">
      <c r="A190" s="32"/>
      <c r="B190" s="33"/>
      <c r="C190" s="163" t="s">
        <v>348</v>
      </c>
      <c r="D190" s="163" t="s">
        <v>122</v>
      </c>
      <c r="E190" s="164" t="s">
        <v>349</v>
      </c>
      <c r="F190" s="165" t="s">
        <v>350</v>
      </c>
      <c r="G190" s="166" t="s">
        <v>351</v>
      </c>
      <c r="H190" s="167">
        <v>24</v>
      </c>
      <c r="I190" s="168"/>
      <c r="J190" s="169">
        <f>ROUND(I190*H190,2)</f>
        <v>0</v>
      </c>
      <c r="K190" s="165" t="s">
        <v>126</v>
      </c>
      <c r="L190" s="37"/>
      <c r="M190" s="170" t="s">
        <v>19</v>
      </c>
      <c r="N190" s="171" t="s">
        <v>46</v>
      </c>
      <c r="O190" s="62"/>
      <c r="P190" s="172">
        <f>O190*H190</f>
        <v>0</v>
      </c>
      <c r="Q190" s="172">
        <v>0</v>
      </c>
      <c r="R190" s="172">
        <f>Q190*H190</f>
        <v>0</v>
      </c>
      <c r="S190" s="172">
        <v>0</v>
      </c>
      <c r="T190" s="173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4" t="s">
        <v>352</v>
      </c>
      <c r="AT190" s="174" t="s">
        <v>122</v>
      </c>
      <c r="AU190" s="174" t="s">
        <v>82</v>
      </c>
      <c r="AY190" s="15" t="s">
        <v>121</v>
      </c>
      <c r="BE190" s="175">
        <f>IF(N190="základní",J190,0)</f>
        <v>0</v>
      </c>
      <c r="BF190" s="175">
        <f>IF(N190="snížená",J190,0)</f>
        <v>0</v>
      </c>
      <c r="BG190" s="175">
        <f>IF(N190="zákl. přenesená",J190,0)</f>
        <v>0</v>
      </c>
      <c r="BH190" s="175">
        <f>IF(N190="sníž. přenesená",J190,0)</f>
        <v>0</v>
      </c>
      <c r="BI190" s="175">
        <f>IF(N190="nulová",J190,0)</f>
        <v>0</v>
      </c>
      <c r="BJ190" s="15" t="s">
        <v>82</v>
      </c>
      <c r="BK190" s="175">
        <f>ROUND(I190*H190,2)</f>
        <v>0</v>
      </c>
      <c r="BL190" s="15" t="s">
        <v>352</v>
      </c>
      <c r="BM190" s="174" t="s">
        <v>353</v>
      </c>
    </row>
    <row r="191" spans="1:47" s="2" customFormat="1" ht="19.2">
      <c r="A191" s="32"/>
      <c r="B191" s="33"/>
      <c r="C191" s="34"/>
      <c r="D191" s="176" t="s">
        <v>129</v>
      </c>
      <c r="E191" s="34"/>
      <c r="F191" s="177" t="s">
        <v>354</v>
      </c>
      <c r="G191" s="34"/>
      <c r="H191" s="34"/>
      <c r="I191" s="178"/>
      <c r="J191" s="34"/>
      <c r="K191" s="34"/>
      <c r="L191" s="37"/>
      <c r="M191" s="179"/>
      <c r="N191" s="180"/>
      <c r="O191" s="62"/>
      <c r="P191" s="62"/>
      <c r="Q191" s="62"/>
      <c r="R191" s="62"/>
      <c r="S191" s="62"/>
      <c r="T191" s="63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5" t="s">
        <v>129</v>
      </c>
      <c r="AU191" s="15" t="s">
        <v>82</v>
      </c>
    </row>
    <row r="192" spans="2:51" s="13" customFormat="1" ht="12">
      <c r="B192" s="193"/>
      <c r="C192" s="194"/>
      <c r="D192" s="176" t="s">
        <v>168</v>
      </c>
      <c r="E192" s="195" t="s">
        <v>19</v>
      </c>
      <c r="F192" s="196" t="s">
        <v>355</v>
      </c>
      <c r="G192" s="194"/>
      <c r="H192" s="197">
        <v>24</v>
      </c>
      <c r="I192" s="198"/>
      <c r="J192" s="194"/>
      <c r="K192" s="194"/>
      <c r="L192" s="199"/>
      <c r="M192" s="200"/>
      <c r="N192" s="201"/>
      <c r="O192" s="201"/>
      <c r="P192" s="201"/>
      <c r="Q192" s="201"/>
      <c r="R192" s="201"/>
      <c r="S192" s="201"/>
      <c r="T192" s="202"/>
      <c r="AT192" s="203" t="s">
        <v>168</v>
      </c>
      <c r="AU192" s="203" t="s">
        <v>82</v>
      </c>
      <c r="AV192" s="13" t="s">
        <v>84</v>
      </c>
      <c r="AW192" s="13" t="s">
        <v>35</v>
      </c>
      <c r="AX192" s="13" t="s">
        <v>82</v>
      </c>
      <c r="AY192" s="203" t="s">
        <v>121</v>
      </c>
    </row>
    <row r="193" spans="1:65" s="2" customFormat="1" ht="16.5" customHeight="1">
      <c r="A193" s="32"/>
      <c r="B193" s="33"/>
      <c r="C193" s="163" t="s">
        <v>356</v>
      </c>
      <c r="D193" s="163" t="s">
        <v>122</v>
      </c>
      <c r="E193" s="164" t="s">
        <v>357</v>
      </c>
      <c r="F193" s="165" t="s">
        <v>358</v>
      </c>
      <c r="G193" s="166" t="s">
        <v>351</v>
      </c>
      <c r="H193" s="167">
        <v>8</v>
      </c>
      <c r="I193" s="168"/>
      <c r="J193" s="169">
        <f>ROUND(I193*H193,2)</f>
        <v>0</v>
      </c>
      <c r="K193" s="165" t="s">
        <v>126</v>
      </c>
      <c r="L193" s="37"/>
      <c r="M193" s="170" t="s">
        <v>19</v>
      </c>
      <c r="N193" s="171" t="s">
        <v>46</v>
      </c>
      <c r="O193" s="62"/>
      <c r="P193" s="172">
        <f>O193*H193</f>
        <v>0</v>
      </c>
      <c r="Q193" s="172">
        <v>0</v>
      </c>
      <c r="R193" s="172">
        <f>Q193*H193</f>
        <v>0</v>
      </c>
      <c r="S193" s="172">
        <v>0</v>
      </c>
      <c r="T193" s="173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4" t="s">
        <v>352</v>
      </c>
      <c r="AT193" s="174" t="s">
        <v>122</v>
      </c>
      <c r="AU193" s="174" t="s">
        <v>82</v>
      </c>
      <c r="AY193" s="15" t="s">
        <v>121</v>
      </c>
      <c r="BE193" s="175">
        <f>IF(N193="základní",J193,0)</f>
        <v>0</v>
      </c>
      <c r="BF193" s="175">
        <f>IF(N193="snížená",J193,0)</f>
        <v>0</v>
      </c>
      <c r="BG193" s="175">
        <f>IF(N193="zákl. přenesená",J193,0)</f>
        <v>0</v>
      </c>
      <c r="BH193" s="175">
        <f>IF(N193="sníž. přenesená",J193,0)</f>
        <v>0</v>
      </c>
      <c r="BI193" s="175">
        <f>IF(N193="nulová",J193,0)</f>
        <v>0</v>
      </c>
      <c r="BJ193" s="15" t="s">
        <v>82</v>
      </c>
      <c r="BK193" s="175">
        <f>ROUND(I193*H193,2)</f>
        <v>0</v>
      </c>
      <c r="BL193" s="15" t="s">
        <v>352</v>
      </c>
      <c r="BM193" s="174" t="s">
        <v>359</v>
      </c>
    </row>
    <row r="194" spans="1:47" s="2" customFormat="1" ht="19.2">
      <c r="A194" s="32"/>
      <c r="B194" s="33"/>
      <c r="C194" s="34"/>
      <c r="D194" s="176" t="s">
        <v>129</v>
      </c>
      <c r="E194" s="34"/>
      <c r="F194" s="177" t="s">
        <v>360</v>
      </c>
      <c r="G194" s="34"/>
      <c r="H194" s="34"/>
      <c r="I194" s="178"/>
      <c r="J194" s="34"/>
      <c r="K194" s="34"/>
      <c r="L194" s="37"/>
      <c r="M194" s="179"/>
      <c r="N194" s="180"/>
      <c r="O194" s="62"/>
      <c r="P194" s="62"/>
      <c r="Q194" s="62"/>
      <c r="R194" s="62"/>
      <c r="S194" s="62"/>
      <c r="T194" s="63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T194" s="15" t="s">
        <v>129</v>
      </c>
      <c r="AU194" s="15" t="s">
        <v>82</v>
      </c>
    </row>
    <row r="195" spans="2:51" s="13" customFormat="1" ht="12">
      <c r="B195" s="193"/>
      <c r="C195" s="194"/>
      <c r="D195" s="176" t="s">
        <v>168</v>
      </c>
      <c r="E195" s="195" t="s">
        <v>19</v>
      </c>
      <c r="F195" s="196" t="s">
        <v>361</v>
      </c>
      <c r="G195" s="194"/>
      <c r="H195" s="197">
        <v>8</v>
      </c>
      <c r="I195" s="198"/>
      <c r="J195" s="194"/>
      <c r="K195" s="194"/>
      <c r="L195" s="199"/>
      <c r="M195" s="204"/>
      <c r="N195" s="205"/>
      <c r="O195" s="205"/>
      <c r="P195" s="205"/>
      <c r="Q195" s="205"/>
      <c r="R195" s="205"/>
      <c r="S195" s="205"/>
      <c r="T195" s="206"/>
      <c r="AT195" s="203" t="s">
        <v>168</v>
      </c>
      <c r="AU195" s="203" t="s">
        <v>82</v>
      </c>
      <c r="AV195" s="13" t="s">
        <v>84</v>
      </c>
      <c r="AW195" s="13" t="s">
        <v>35</v>
      </c>
      <c r="AX195" s="13" t="s">
        <v>82</v>
      </c>
      <c r="AY195" s="203" t="s">
        <v>121</v>
      </c>
    </row>
    <row r="196" spans="1:31" s="2" customFormat="1" ht="6.9" customHeight="1">
      <c r="A196" s="32"/>
      <c r="B196" s="45"/>
      <c r="C196" s="46"/>
      <c r="D196" s="46"/>
      <c r="E196" s="46"/>
      <c r="F196" s="46"/>
      <c r="G196" s="46"/>
      <c r="H196" s="46"/>
      <c r="I196" s="46"/>
      <c r="J196" s="46"/>
      <c r="K196" s="46"/>
      <c r="L196" s="37"/>
      <c r="M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</row>
  </sheetData>
  <sheetProtection algorithmName="SHA-512" hashValue="HnMqfRSHYlCD4rMHGfpy1h2M75rXSU3EiUPxCKP2wxOUbmGN+Gi0bw70XT41Lh4HRuwyVDrp7xKcbPUCKC508A==" saltValue="IHUVRJvyuliA26BVa9O9xxpipLj3u2sy3zgHGrDUD6gp9JVUdQibugbJ6QuNuJb9eg3H1hyDerFuECg5cyHz+Q==" spinCount="100000" sheet="1" objects="1" scenarios="1" formatColumns="0" formatRows="0" autoFilter="0"/>
  <autoFilter ref="C92:K195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3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5" t="s">
        <v>91</v>
      </c>
    </row>
    <row r="3" spans="2:46" s="1" customFormat="1" ht="6.9" customHeight="1" hidden="1"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18"/>
      <c r="AT3" s="15" t="s">
        <v>84</v>
      </c>
    </row>
    <row r="4" spans="2:46" s="1" customFormat="1" ht="24.9" customHeight="1" hidden="1">
      <c r="B4" s="18"/>
      <c r="D4" s="101" t="s">
        <v>98</v>
      </c>
      <c r="L4" s="18"/>
      <c r="M4" s="102" t="s">
        <v>10</v>
      </c>
      <c r="AT4" s="15" t="s">
        <v>4</v>
      </c>
    </row>
    <row r="5" spans="2:12" s="1" customFormat="1" ht="6.9" customHeight="1" hidden="1">
      <c r="B5" s="18"/>
      <c r="L5" s="18"/>
    </row>
    <row r="6" spans="2:12" s="1" customFormat="1" ht="12" customHeight="1" hidden="1">
      <c r="B6" s="18"/>
      <c r="D6" s="103" t="s">
        <v>16</v>
      </c>
      <c r="L6" s="18"/>
    </row>
    <row r="7" spans="2:12" s="1" customFormat="1" ht="16.5" customHeight="1" hidden="1">
      <c r="B7" s="18"/>
      <c r="E7" s="261" t="str">
        <f>'Rekapitulace stavby'!K6</f>
        <v>Rekonstrukce střechy na objektu ZŠ</v>
      </c>
      <c r="F7" s="262"/>
      <c r="G7" s="262"/>
      <c r="H7" s="262"/>
      <c r="L7" s="18"/>
    </row>
    <row r="8" spans="1:31" s="2" customFormat="1" ht="12" customHeight="1" hidden="1">
      <c r="A8" s="32"/>
      <c r="B8" s="37"/>
      <c r="C8" s="32"/>
      <c r="D8" s="103" t="s">
        <v>99</v>
      </c>
      <c r="E8" s="32"/>
      <c r="F8" s="32"/>
      <c r="G8" s="32"/>
      <c r="H8" s="32"/>
      <c r="I8" s="32"/>
      <c r="J8" s="32"/>
      <c r="K8" s="32"/>
      <c r="L8" s="104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 hidden="1">
      <c r="A9" s="32"/>
      <c r="B9" s="37"/>
      <c r="C9" s="32"/>
      <c r="D9" s="32"/>
      <c r="E9" s="263" t="s">
        <v>362</v>
      </c>
      <c r="F9" s="264"/>
      <c r="G9" s="264"/>
      <c r="H9" s="264"/>
      <c r="I9" s="32"/>
      <c r="J9" s="32"/>
      <c r="K9" s="32"/>
      <c r="L9" s="104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hidden="1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104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 hidden="1">
      <c r="A11" s="32"/>
      <c r="B11" s="37"/>
      <c r="C11" s="32"/>
      <c r="D11" s="103" t="s">
        <v>18</v>
      </c>
      <c r="E11" s="32"/>
      <c r="F11" s="105" t="s">
        <v>19</v>
      </c>
      <c r="G11" s="32"/>
      <c r="H11" s="32"/>
      <c r="I11" s="103" t="s">
        <v>20</v>
      </c>
      <c r="J11" s="105" t="s">
        <v>19</v>
      </c>
      <c r="K11" s="32"/>
      <c r="L11" s="104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 hidden="1">
      <c r="A12" s="32"/>
      <c r="B12" s="37"/>
      <c r="C12" s="32"/>
      <c r="D12" s="103" t="s">
        <v>21</v>
      </c>
      <c r="E12" s="32"/>
      <c r="F12" s="105" t="s">
        <v>22</v>
      </c>
      <c r="G12" s="32"/>
      <c r="H12" s="32"/>
      <c r="I12" s="103" t="s">
        <v>23</v>
      </c>
      <c r="J12" s="106" t="str">
        <f>'Rekapitulace stavby'!AN8</f>
        <v>8. 4. 2021</v>
      </c>
      <c r="K12" s="32"/>
      <c r="L12" s="104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 hidden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104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 hidden="1">
      <c r="A14" s="32"/>
      <c r="B14" s="37"/>
      <c r="C14" s="32"/>
      <c r="D14" s="103" t="s">
        <v>25</v>
      </c>
      <c r="E14" s="32"/>
      <c r="F14" s="32"/>
      <c r="G14" s="32"/>
      <c r="H14" s="32"/>
      <c r="I14" s="103" t="s">
        <v>26</v>
      </c>
      <c r="J14" s="105" t="s">
        <v>27</v>
      </c>
      <c r="K14" s="32"/>
      <c r="L14" s="104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 hidden="1">
      <c r="A15" s="32"/>
      <c r="B15" s="37"/>
      <c r="C15" s="32"/>
      <c r="D15" s="32"/>
      <c r="E15" s="105" t="s">
        <v>28</v>
      </c>
      <c r="F15" s="32"/>
      <c r="G15" s="32"/>
      <c r="H15" s="32"/>
      <c r="I15" s="103" t="s">
        <v>29</v>
      </c>
      <c r="J15" s="105" t="s">
        <v>19</v>
      </c>
      <c r="K15" s="32"/>
      <c r="L15" s="104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 hidden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104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 hidden="1">
      <c r="A17" s="32"/>
      <c r="B17" s="37"/>
      <c r="C17" s="32"/>
      <c r="D17" s="103" t="s">
        <v>30</v>
      </c>
      <c r="E17" s="32"/>
      <c r="F17" s="32"/>
      <c r="G17" s="32"/>
      <c r="H17" s="32"/>
      <c r="I17" s="103" t="s">
        <v>26</v>
      </c>
      <c r="J17" s="28" t="str">
        <f>'Rekapitulace stavby'!AN13</f>
        <v>Vyplň údaj</v>
      </c>
      <c r="K17" s="32"/>
      <c r="L17" s="104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 hidden="1">
      <c r="A18" s="32"/>
      <c r="B18" s="37"/>
      <c r="C18" s="32"/>
      <c r="D18" s="32"/>
      <c r="E18" s="265" t="str">
        <f>'Rekapitulace stavby'!E14</f>
        <v>Vyplň údaj</v>
      </c>
      <c r="F18" s="266"/>
      <c r="G18" s="266"/>
      <c r="H18" s="266"/>
      <c r="I18" s="103" t="s">
        <v>29</v>
      </c>
      <c r="J18" s="28" t="str">
        <f>'Rekapitulace stavby'!AN14</f>
        <v>Vyplň údaj</v>
      </c>
      <c r="K18" s="32"/>
      <c r="L18" s="104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 hidden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104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 hidden="1">
      <c r="A20" s="32"/>
      <c r="B20" s="37"/>
      <c r="C20" s="32"/>
      <c r="D20" s="103" t="s">
        <v>32</v>
      </c>
      <c r="E20" s="32"/>
      <c r="F20" s="32"/>
      <c r="G20" s="32"/>
      <c r="H20" s="32"/>
      <c r="I20" s="103" t="s">
        <v>26</v>
      </c>
      <c r="J20" s="105" t="s">
        <v>33</v>
      </c>
      <c r="K20" s="32"/>
      <c r="L20" s="104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 hidden="1">
      <c r="A21" s="32"/>
      <c r="B21" s="37"/>
      <c r="C21" s="32"/>
      <c r="D21" s="32"/>
      <c r="E21" s="105" t="s">
        <v>34</v>
      </c>
      <c r="F21" s="32"/>
      <c r="G21" s="32"/>
      <c r="H21" s="32"/>
      <c r="I21" s="103" t="s">
        <v>29</v>
      </c>
      <c r="J21" s="105" t="s">
        <v>19</v>
      </c>
      <c r="K21" s="32"/>
      <c r="L21" s="104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 hidden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104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 hidden="1">
      <c r="A23" s="32"/>
      <c r="B23" s="37"/>
      <c r="C23" s="32"/>
      <c r="D23" s="103" t="s">
        <v>36</v>
      </c>
      <c r="E23" s="32"/>
      <c r="F23" s="32"/>
      <c r="G23" s="32"/>
      <c r="H23" s="32"/>
      <c r="I23" s="103" t="s">
        <v>26</v>
      </c>
      <c r="J23" s="105" t="s">
        <v>37</v>
      </c>
      <c r="K23" s="32"/>
      <c r="L23" s="104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 hidden="1">
      <c r="A24" s="32"/>
      <c r="B24" s="37"/>
      <c r="C24" s="32"/>
      <c r="D24" s="32"/>
      <c r="E24" s="105" t="s">
        <v>38</v>
      </c>
      <c r="F24" s="32"/>
      <c r="G24" s="32"/>
      <c r="H24" s="32"/>
      <c r="I24" s="103" t="s">
        <v>29</v>
      </c>
      <c r="J24" s="105" t="s">
        <v>19</v>
      </c>
      <c r="K24" s="32"/>
      <c r="L24" s="104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 hidden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104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 hidden="1">
      <c r="A26" s="32"/>
      <c r="B26" s="37"/>
      <c r="C26" s="32"/>
      <c r="D26" s="103" t="s">
        <v>39</v>
      </c>
      <c r="E26" s="32"/>
      <c r="F26" s="32"/>
      <c r="G26" s="32"/>
      <c r="H26" s="32"/>
      <c r="I26" s="32"/>
      <c r="J26" s="32"/>
      <c r="K26" s="32"/>
      <c r="L26" s="104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 hidden="1">
      <c r="A27" s="107"/>
      <c r="B27" s="108"/>
      <c r="C27" s="107"/>
      <c r="D27" s="107"/>
      <c r="E27" s="267" t="s">
        <v>19</v>
      </c>
      <c r="F27" s="267"/>
      <c r="G27" s="267"/>
      <c r="H27" s="267"/>
      <c r="I27" s="107"/>
      <c r="J27" s="107"/>
      <c r="K27" s="107"/>
      <c r="L27" s="109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</row>
    <row r="28" spans="1:31" s="2" customFormat="1" ht="6.9" customHeight="1" hidden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104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 hidden="1">
      <c r="A29" s="32"/>
      <c r="B29" s="37"/>
      <c r="C29" s="32"/>
      <c r="D29" s="110"/>
      <c r="E29" s="110"/>
      <c r="F29" s="110"/>
      <c r="G29" s="110"/>
      <c r="H29" s="110"/>
      <c r="I29" s="110"/>
      <c r="J29" s="110"/>
      <c r="K29" s="110"/>
      <c r="L29" s="104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 hidden="1">
      <c r="A30" s="32"/>
      <c r="B30" s="37"/>
      <c r="C30" s="32"/>
      <c r="D30" s="111" t="s">
        <v>41</v>
      </c>
      <c r="E30" s="32"/>
      <c r="F30" s="32"/>
      <c r="G30" s="32"/>
      <c r="H30" s="32"/>
      <c r="I30" s="32"/>
      <c r="J30" s="112">
        <f>ROUND(J94,2)</f>
        <v>0</v>
      </c>
      <c r="K30" s="32"/>
      <c r="L30" s="104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 hidden="1">
      <c r="A31" s="32"/>
      <c r="B31" s="37"/>
      <c r="C31" s="32"/>
      <c r="D31" s="110"/>
      <c r="E31" s="110"/>
      <c r="F31" s="110"/>
      <c r="G31" s="110"/>
      <c r="H31" s="110"/>
      <c r="I31" s="110"/>
      <c r="J31" s="110"/>
      <c r="K31" s="110"/>
      <c r="L31" s="104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 hidden="1">
      <c r="A32" s="32"/>
      <c r="B32" s="37"/>
      <c r="C32" s="32"/>
      <c r="D32" s="32"/>
      <c r="E32" s="32"/>
      <c r="F32" s="113" t="s">
        <v>43</v>
      </c>
      <c r="G32" s="32"/>
      <c r="H32" s="32"/>
      <c r="I32" s="113" t="s">
        <v>42</v>
      </c>
      <c r="J32" s="113" t="s">
        <v>44</v>
      </c>
      <c r="K32" s="32"/>
      <c r="L32" s="104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 hidden="1">
      <c r="A33" s="32"/>
      <c r="B33" s="37"/>
      <c r="C33" s="32"/>
      <c r="D33" s="114" t="s">
        <v>45</v>
      </c>
      <c r="E33" s="103" t="s">
        <v>46</v>
      </c>
      <c r="F33" s="115">
        <f>ROUND((SUM(BE94:BE344)),2)</f>
        <v>0</v>
      </c>
      <c r="G33" s="32"/>
      <c r="H33" s="32"/>
      <c r="I33" s="116">
        <v>0.21</v>
      </c>
      <c r="J33" s="115">
        <f>ROUND(((SUM(BE94:BE344))*I33),2)</f>
        <v>0</v>
      </c>
      <c r="K33" s="32"/>
      <c r="L33" s="104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 hidden="1">
      <c r="A34" s="32"/>
      <c r="B34" s="37"/>
      <c r="C34" s="32"/>
      <c r="D34" s="32"/>
      <c r="E34" s="103" t="s">
        <v>47</v>
      </c>
      <c r="F34" s="115">
        <f>ROUND((SUM(BF94:BF344)),2)</f>
        <v>0</v>
      </c>
      <c r="G34" s="32"/>
      <c r="H34" s="32"/>
      <c r="I34" s="116">
        <v>0.15</v>
      </c>
      <c r="J34" s="115">
        <f>ROUND(((SUM(BF94:BF344))*I34),2)</f>
        <v>0</v>
      </c>
      <c r="K34" s="32"/>
      <c r="L34" s="104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7"/>
      <c r="C35" s="32"/>
      <c r="D35" s="32"/>
      <c r="E35" s="103" t="s">
        <v>48</v>
      </c>
      <c r="F35" s="115">
        <f>ROUND((SUM(BG94:BG344)),2)</f>
        <v>0</v>
      </c>
      <c r="G35" s="32"/>
      <c r="H35" s="32"/>
      <c r="I35" s="116">
        <v>0.21</v>
      </c>
      <c r="J35" s="115">
        <f>0</f>
        <v>0</v>
      </c>
      <c r="K35" s="32"/>
      <c r="L35" s="104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7"/>
      <c r="C36" s="32"/>
      <c r="D36" s="32"/>
      <c r="E36" s="103" t="s">
        <v>49</v>
      </c>
      <c r="F36" s="115">
        <f>ROUND((SUM(BH94:BH344)),2)</f>
        <v>0</v>
      </c>
      <c r="G36" s="32"/>
      <c r="H36" s="32"/>
      <c r="I36" s="116">
        <v>0.15</v>
      </c>
      <c r="J36" s="115">
        <f>0</f>
        <v>0</v>
      </c>
      <c r="K36" s="32"/>
      <c r="L36" s="104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7"/>
      <c r="C37" s="32"/>
      <c r="D37" s="32"/>
      <c r="E37" s="103" t="s">
        <v>50</v>
      </c>
      <c r="F37" s="115">
        <f>ROUND((SUM(BI94:BI344)),2)</f>
        <v>0</v>
      </c>
      <c r="G37" s="32"/>
      <c r="H37" s="32"/>
      <c r="I37" s="116">
        <v>0</v>
      </c>
      <c r="J37" s="115">
        <f>0</f>
        <v>0</v>
      </c>
      <c r="K37" s="32"/>
      <c r="L37" s="104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 hidden="1">
      <c r="A38" s="32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104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 hidden="1">
      <c r="A39" s="32"/>
      <c r="B39" s="37"/>
      <c r="C39" s="117"/>
      <c r="D39" s="118" t="s">
        <v>51</v>
      </c>
      <c r="E39" s="119"/>
      <c r="F39" s="119"/>
      <c r="G39" s="120" t="s">
        <v>52</v>
      </c>
      <c r="H39" s="121" t="s">
        <v>53</v>
      </c>
      <c r="I39" s="119"/>
      <c r="J39" s="122">
        <f>SUM(J30:J37)</f>
        <v>0</v>
      </c>
      <c r="K39" s="123"/>
      <c r="L39" s="104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 hidden="1">
      <c r="A40" s="32"/>
      <c r="B40" s="124"/>
      <c r="C40" s="125"/>
      <c r="D40" s="125"/>
      <c r="E40" s="125"/>
      <c r="F40" s="125"/>
      <c r="G40" s="125"/>
      <c r="H40" s="125"/>
      <c r="I40" s="125"/>
      <c r="J40" s="125"/>
      <c r="K40" s="125"/>
      <c r="L40" s="104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ht="12" hidden="1"/>
    <row r="42" ht="12" hidden="1"/>
    <row r="43" ht="12" hidden="1"/>
    <row r="44" spans="1:31" s="2" customFormat="1" ht="6.9" customHeight="1" hidden="1">
      <c r="A44" s="32"/>
      <c r="B44" s="126"/>
      <c r="C44" s="127"/>
      <c r="D44" s="127"/>
      <c r="E44" s="127"/>
      <c r="F44" s="127"/>
      <c r="G44" s="127"/>
      <c r="H44" s="127"/>
      <c r="I44" s="127"/>
      <c r="J44" s="127"/>
      <c r="K44" s="127"/>
      <c r="L44" s="104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24.9" customHeight="1" hidden="1">
      <c r="A45" s="32"/>
      <c r="B45" s="33"/>
      <c r="C45" s="21" t="s">
        <v>101</v>
      </c>
      <c r="D45" s="34"/>
      <c r="E45" s="34"/>
      <c r="F45" s="34"/>
      <c r="G45" s="34"/>
      <c r="H45" s="34"/>
      <c r="I45" s="34"/>
      <c r="J45" s="34"/>
      <c r="K45" s="34"/>
      <c r="L45" s="104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6.9" customHeight="1" hidden="1">
      <c r="A46" s="32"/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104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12" customHeight="1" hidden="1">
      <c r="A47" s="32"/>
      <c r="B47" s="33"/>
      <c r="C47" s="27" t="s">
        <v>16</v>
      </c>
      <c r="D47" s="34"/>
      <c r="E47" s="34"/>
      <c r="F47" s="34"/>
      <c r="G47" s="34"/>
      <c r="H47" s="34"/>
      <c r="I47" s="34"/>
      <c r="J47" s="34"/>
      <c r="K47" s="34"/>
      <c r="L47" s="104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16.5" customHeight="1" hidden="1">
      <c r="A48" s="32"/>
      <c r="B48" s="33"/>
      <c r="C48" s="34"/>
      <c r="D48" s="34"/>
      <c r="E48" s="259" t="str">
        <f>E7</f>
        <v>Rekonstrukce střechy na objektu ZŠ</v>
      </c>
      <c r="F48" s="260"/>
      <c r="G48" s="260"/>
      <c r="H48" s="260"/>
      <c r="I48" s="34"/>
      <c r="J48" s="34"/>
      <c r="K48" s="34"/>
      <c r="L48" s="104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2" customFormat="1" ht="12" customHeight="1" hidden="1">
      <c r="A49" s="32"/>
      <c r="B49" s="33"/>
      <c r="C49" s="27" t="s">
        <v>99</v>
      </c>
      <c r="D49" s="34"/>
      <c r="E49" s="34"/>
      <c r="F49" s="34"/>
      <c r="G49" s="34"/>
      <c r="H49" s="34"/>
      <c r="I49" s="34"/>
      <c r="J49" s="34"/>
      <c r="K49" s="34"/>
      <c r="L49" s="104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2" customFormat="1" ht="16.5" customHeight="1" hidden="1">
      <c r="A50" s="32"/>
      <c r="B50" s="33"/>
      <c r="C50" s="34"/>
      <c r="D50" s="34"/>
      <c r="E50" s="247" t="str">
        <f>E9</f>
        <v>0200 - STŘECHA</v>
      </c>
      <c r="F50" s="258"/>
      <c r="G50" s="258"/>
      <c r="H50" s="258"/>
      <c r="I50" s="34"/>
      <c r="J50" s="34"/>
      <c r="K50" s="34"/>
      <c r="L50" s="104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s="2" customFormat="1" ht="6.9" customHeight="1" hidden="1">
      <c r="A51" s="32"/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104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s="2" customFormat="1" ht="12" customHeight="1" hidden="1">
      <c r="A52" s="32"/>
      <c r="B52" s="33"/>
      <c r="C52" s="27" t="s">
        <v>21</v>
      </c>
      <c r="D52" s="34"/>
      <c r="E52" s="34"/>
      <c r="F52" s="25" t="str">
        <f>F12</f>
        <v>Pilská 5/9</v>
      </c>
      <c r="G52" s="34"/>
      <c r="H52" s="34"/>
      <c r="I52" s="27" t="s">
        <v>23</v>
      </c>
      <c r="J52" s="57" t="str">
        <f>IF(J12="","",J12)</f>
        <v>8. 4. 2021</v>
      </c>
      <c r="K52" s="34"/>
      <c r="L52" s="104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2" customFormat="1" ht="6.9" customHeight="1" hidden="1">
      <c r="A53" s="32"/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104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2" customFormat="1" ht="40.05" customHeight="1" hidden="1">
      <c r="A54" s="32"/>
      <c r="B54" s="33"/>
      <c r="C54" s="27" t="s">
        <v>25</v>
      </c>
      <c r="D54" s="34"/>
      <c r="E54" s="34"/>
      <c r="F54" s="25" t="str">
        <f>E15</f>
        <v>MČ Praha 14, Bratří Venclíků 1073/8, Praha</v>
      </c>
      <c r="G54" s="34"/>
      <c r="H54" s="34"/>
      <c r="I54" s="27" t="s">
        <v>32</v>
      </c>
      <c r="J54" s="30" t="str">
        <f>E21</f>
        <v>ARA spol. s r.o., Bořanovická 1873/30, Praha 8</v>
      </c>
      <c r="K54" s="34"/>
      <c r="L54" s="104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s="2" customFormat="1" ht="40.05" customHeight="1" hidden="1">
      <c r="A55" s="32"/>
      <c r="B55" s="33"/>
      <c r="C55" s="27" t="s">
        <v>30</v>
      </c>
      <c r="D55" s="34"/>
      <c r="E55" s="34"/>
      <c r="F55" s="25" t="str">
        <f>IF(E18="","",E18)</f>
        <v>Vyplň údaj</v>
      </c>
      <c r="G55" s="34"/>
      <c r="H55" s="34"/>
      <c r="I55" s="27" t="s">
        <v>36</v>
      </c>
      <c r="J55" s="30" t="str">
        <f>E24</f>
        <v>H. Urban, Papírenská 933/21, Č. Budějovice 7</v>
      </c>
      <c r="K55" s="34"/>
      <c r="L55" s="104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s="2" customFormat="1" ht="10.35" customHeight="1" hidden="1">
      <c r="A56" s="32"/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104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s="2" customFormat="1" ht="29.25" customHeight="1" hidden="1">
      <c r="A57" s="32"/>
      <c r="B57" s="33"/>
      <c r="C57" s="128" t="s">
        <v>102</v>
      </c>
      <c r="D57" s="129"/>
      <c r="E57" s="129"/>
      <c r="F57" s="129"/>
      <c r="G57" s="129"/>
      <c r="H57" s="129"/>
      <c r="I57" s="129"/>
      <c r="J57" s="130" t="s">
        <v>103</v>
      </c>
      <c r="K57" s="129"/>
      <c r="L57" s="104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s="2" customFormat="1" ht="10.35" customHeight="1" hidden="1">
      <c r="A58" s="32"/>
      <c r="B58" s="33"/>
      <c r="C58" s="34"/>
      <c r="D58" s="34"/>
      <c r="E58" s="34"/>
      <c r="F58" s="34"/>
      <c r="G58" s="34"/>
      <c r="H58" s="34"/>
      <c r="I58" s="34"/>
      <c r="J58" s="34"/>
      <c r="K58" s="34"/>
      <c r="L58" s="104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47" s="2" customFormat="1" ht="22.8" customHeight="1" hidden="1">
      <c r="A59" s="32"/>
      <c r="B59" s="33"/>
      <c r="C59" s="131" t="s">
        <v>73</v>
      </c>
      <c r="D59" s="34"/>
      <c r="E59" s="34"/>
      <c r="F59" s="34"/>
      <c r="G59" s="34"/>
      <c r="H59" s="34"/>
      <c r="I59" s="34"/>
      <c r="J59" s="75">
        <f>J94</f>
        <v>0</v>
      </c>
      <c r="K59" s="34"/>
      <c r="L59" s="104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U59" s="15" t="s">
        <v>104</v>
      </c>
    </row>
    <row r="60" spans="2:12" s="9" customFormat="1" ht="24.9" customHeight="1" hidden="1">
      <c r="B60" s="132"/>
      <c r="C60" s="133"/>
      <c r="D60" s="134" t="s">
        <v>145</v>
      </c>
      <c r="E60" s="135"/>
      <c r="F60" s="135"/>
      <c r="G60" s="135"/>
      <c r="H60" s="135"/>
      <c r="I60" s="135"/>
      <c r="J60" s="136">
        <f>J95</f>
        <v>0</v>
      </c>
      <c r="K60" s="133"/>
      <c r="L60" s="137"/>
    </row>
    <row r="61" spans="2:12" s="12" customFormat="1" ht="19.95" customHeight="1" hidden="1">
      <c r="B61" s="185"/>
      <c r="C61" s="186"/>
      <c r="D61" s="187" t="s">
        <v>363</v>
      </c>
      <c r="E61" s="188"/>
      <c r="F61" s="188"/>
      <c r="G61" s="188"/>
      <c r="H61" s="188"/>
      <c r="I61" s="188"/>
      <c r="J61" s="189">
        <f>J96</f>
        <v>0</v>
      </c>
      <c r="K61" s="186"/>
      <c r="L61" s="190"/>
    </row>
    <row r="62" spans="2:12" s="12" customFormat="1" ht="19.95" customHeight="1" hidden="1">
      <c r="B62" s="185"/>
      <c r="C62" s="186"/>
      <c r="D62" s="187" t="s">
        <v>364</v>
      </c>
      <c r="E62" s="188"/>
      <c r="F62" s="188"/>
      <c r="G62" s="188"/>
      <c r="H62" s="188"/>
      <c r="I62" s="188"/>
      <c r="J62" s="189">
        <f>J103</f>
        <v>0</v>
      </c>
      <c r="K62" s="186"/>
      <c r="L62" s="190"/>
    </row>
    <row r="63" spans="2:12" s="9" customFormat="1" ht="24.9" customHeight="1" hidden="1">
      <c r="B63" s="132"/>
      <c r="C63" s="133"/>
      <c r="D63" s="134" t="s">
        <v>148</v>
      </c>
      <c r="E63" s="135"/>
      <c r="F63" s="135"/>
      <c r="G63" s="135"/>
      <c r="H63" s="135"/>
      <c r="I63" s="135"/>
      <c r="J63" s="136">
        <f>J106</f>
        <v>0</v>
      </c>
      <c r="K63" s="133"/>
      <c r="L63" s="137"/>
    </row>
    <row r="64" spans="2:12" s="12" customFormat="1" ht="19.95" customHeight="1" hidden="1">
      <c r="B64" s="185"/>
      <c r="C64" s="186"/>
      <c r="D64" s="187" t="s">
        <v>150</v>
      </c>
      <c r="E64" s="188"/>
      <c r="F64" s="188"/>
      <c r="G64" s="188"/>
      <c r="H64" s="188"/>
      <c r="I64" s="188"/>
      <c r="J64" s="189">
        <f>J107</f>
        <v>0</v>
      </c>
      <c r="K64" s="186"/>
      <c r="L64" s="190"/>
    </row>
    <row r="65" spans="2:12" s="12" customFormat="1" ht="19.95" customHeight="1" hidden="1">
      <c r="B65" s="185"/>
      <c r="C65" s="186"/>
      <c r="D65" s="187" t="s">
        <v>151</v>
      </c>
      <c r="E65" s="188"/>
      <c r="F65" s="188"/>
      <c r="G65" s="188"/>
      <c r="H65" s="188"/>
      <c r="I65" s="188"/>
      <c r="J65" s="189">
        <f>J131</f>
        <v>0</v>
      </c>
      <c r="K65" s="186"/>
      <c r="L65" s="190"/>
    </row>
    <row r="66" spans="2:12" s="12" customFormat="1" ht="19.95" customHeight="1" hidden="1">
      <c r="B66" s="185"/>
      <c r="C66" s="186"/>
      <c r="D66" s="187" t="s">
        <v>152</v>
      </c>
      <c r="E66" s="188"/>
      <c r="F66" s="188"/>
      <c r="G66" s="188"/>
      <c r="H66" s="188"/>
      <c r="I66" s="188"/>
      <c r="J66" s="189">
        <f>J136</f>
        <v>0</v>
      </c>
      <c r="K66" s="186"/>
      <c r="L66" s="190"/>
    </row>
    <row r="67" spans="2:12" s="12" customFormat="1" ht="19.95" customHeight="1" hidden="1">
      <c r="B67" s="185"/>
      <c r="C67" s="186"/>
      <c r="D67" s="187" t="s">
        <v>154</v>
      </c>
      <c r="E67" s="188"/>
      <c r="F67" s="188"/>
      <c r="G67" s="188"/>
      <c r="H67" s="188"/>
      <c r="I67" s="188"/>
      <c r="J67" s="189">
        <f>J166</f>
        <v>0</v>
      </c>
      <c r="K67" s="186"/>
      <c r="L67" s="190"/>
    </row>
    <row r="68" spans="2:12" s="12" customFormat="1" ht="19.95" customHeight="1" hidden="1">
      <c r="B68" s="185"/>
      <c r="C68" s="186"/>
      <c r="D68" s="187" t="s">
        <v>155</v>
      </c>
      <c r="E68" s="188"/>
      <c r="F68" s="188"/>
      <c r="G68" s="188"/>
      <c r="H68" s="188"/>
      <c r="I68" s="188"/>
      <c r="J68" s="189">
        <f>J195</f>
        <v>0</v>
      </c>
      <c r="K68" s="186"/>
      <c r="L68" s="190"/>
    </row>
    <row r="69" spans="2:12" s="12" customFormat="1" ht="19.95" customHeight="1" hidden="1">
      <c r="B69" s="185"/>
      <c r="C69" s="186"/>
      <c r="D69" s="187" t="s">
        <v>156</v>
      </c>
      <c r="E69" s="188"/>
      <c r="F69" s="188"/>
      <c r="G69" s="188"/>
      <c r="H69" s="188"/>
      <c r="I69" s="188"/>
      <c r="J69" s="189">
        <f>J277</f>
        <v>0</v>
      </c>
      <c r="K69" s="186"/>
      <c r="L69" s="190"/>
    </row>
    <row r="70" spans="2:12" s="12" customFormat="1" ht="19.95" customHeight="1" hidden="1">
      <c r="B70" s="185"/>
      <c r="C70" s="186"/>
      <c r="D70" s="187" t="s">
        <v>157</v>
      </c>
      <c r="E70" s="188"/>
      <c r="F70" s="188"/>
      <c r="G70" s="188"/>
      <c r="H70" s="188"/>
      <c r="I70" s="188"/>
      <c r="J70" s="189">
        <f>J322</f>
        <v>0</v>
      </c>
      <c r="K70" s="186"/>
      <c r="L70" s="190"/>
    </row>
    <row r="71" spans="2:12" s="12" customFormat="1" ht="19.95" customHeight="1" hidden="1">
      <c r="B71" s="185"/>
      <c r="C71" s="186"/>
      <c r="D71" s="187" t="s">
        <v>365</v>
      </c>
      <c r="E71" s="188"/>
      <c r="F71" s="188"/>
      <c r="G71" s="188"/>
      <c r="H71" s="188"/>
      <c r="I71" s="188"/>
      <c r="J71" s="189">
        <f>J325</f>
        <v>0</v>
      </c>
      <c r="K71" s="186"/>
      <c r="L71" s="190"/>
    </row>
    <row r="72" spans="2:12" s="9" customFormat="1" ht="24.9" customHeight="1" hidden="1">
      <c r="B72" s="132"/>
      <c r="C72" s="133"/>
      <c r="D72" s="134" t="s">
        <v>366</v>
      </c>
      <c r="E72" s="135"/>
      <c r="F72" s="135"/>
      <c r="G72" s="135"/>
      <c r="H72" s="135"/>
      <c r="I72" s="135"/>
      <c r="J72" s="136">
        <f>J334</f>
        <v>0</v>
      </c>
      <c r="K72" s="133"/>
      <c r="L72" s="137"/>
    </row>
    <row r="73" spans="2:12" s="12" customFormat="1" ht="19.95" customHeight="1" hidden="1">
      <c r="B73" s="185"/>
      <c r="C73" s="186"/>
      <c r="D73" s="187" t="s">
        <v>367</v>
      </c>
      <c r="E73" s="188"/>
      <c r="F73" s="188"/>
      <c r="G73" s="188"/>
      <c r="H73" s="188"/>
      <c r="I73" s="188"/>
      <c r="J73" s="189">
        <f>J335</f>
        <v>0</v>
      </c>
      <c r="K73" s="186"/>
      <c r="L73" s="190"/>
    </row>
    <row r="74" spans="2:12" s="9" customFormat="1" ht="24.9" customHeight="1" hidden="1">
      <c r="B74" s="132"/>
      <c r="C74" s="133"/>
      <c r="D74" s="134" t="s">
        <v>158</v>
      </c>
      <c r="E74" s="135"/>
      <c r="F74" s="135"/>
      <c r="G74" s="135"/>
      <c r="H74" s="135"/>
      <c r="I74" s="135"/>
      <c r="J74" s="136">
        <f>J338</f>
        <v>0</v>
      </c>
      <c r="K74" s="133"/>
      <c r="L74" s="137"/>
    </row>
    <row r="75" spans="1:31" s="2" customFormat="1" ht="21.75" customHeight="1" hidden="1">
      <c r="A75" s="32"/>
      <c r="B75" s="33"/>
      <c r="C75" s="34"/>
      <c r="D75" s="34"/>
      <c r="E75" s="34"/>
      <c r="F75" s="34"/>
      <c r="G75" s="34"/>
      <c r="H75" s="34"/>
      <c r="I75" s="34"/>
      <c r="J75" s="34"/>
      <c r="K75" s="34"/>
      <c r="L75" s="104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6.9" customHeight="1" hidden="1">
      <c r="A76" s="32"/>
      <c r="B76" s="45"/>
      <c r="C76" s="46"/>
      <c r="D76" s="46"/>
      <c r="E76" s="46"/>
      <c r="F76" s="46"/>
      <c r="G76" s="46"/>
      <c r="H76" s="46"/>
      <c r="I76" s="46"/>
      <c r="J76" s="46"/>
      <c r="K76" s="46"/>
      <c r="L76" s="104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ht="12" hidden="1"/>
    <row r="78" ht="12" hidden="1"/>
    <row r="79" ht="12" hidden="1"/>
    <row r="80" spans="1:31" s="2" customFormat="1" ht="6.9" customHeight="1">
      <c r="A80" s="32"/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104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1:31" s="2" customFormat="1" ht="24.9" customHeight="1">
      <c r="A81" s="32"/>
      <c r="B81" s="33"/>
      <c r="C81" s="21" t="s">
        <v>106</v>
      </c>
      <c r="D81" s="34"/>
      <c r="E81" s="34"/>
      <c r="F81" s="34"/>
      <c r="G81" s="34"/>
      <c r="H81" s="34"/>
      <c r="I81" s="34"/>
      <c r="J81" s="34"/>
      <c r="K81" s="34"/>
      <c r="L81" s="104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6.9" customHeight="1">
      <c r="A82" s="32"/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104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12" customHeight="1">
      <c r="A83" s="32"/>
      <c r="B83" s="33"/>
      <c r="C83" s="27" t="s">
        <v>16</v>
      </c>
      <c r="D83" s="34"/>
      <c r="E83" s="34"/>
      <c r="F83" s="34"/>
      <c r="G83" s="34"/>
      <c r="H83" s="34"/>
      <c r="I83" s="34"/>
      <c r="J83" s="34"/>
      <c r="K83" s="34"/>
      <c r="L83" s="104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6.5" customHeight="1">
      <c r="A84" s="32"/>
      <c r="B84" s="33"/>
      <c r="C84" s="34"/>
      <c r="D84" s="34"/>
      <c r="E84" s="259" t="str">
        <f>E7</f>
        <v>Rekonstrukce střechy na objektu ZŠ</v>
      </c>
      <c r="F84" s="260"/>
      <c r="G84" s="260"/>
      <c r="H84" s="260"/>
      <c r="I84" s="34"/>
      <c r="J84" s="34"/>
      <c r="K84" s="34"/>
      <c r="L84" s="104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2" customHeight="1">
      <c r="A85" s="32"/>
      <c r="B85" s="33"/>
      <c r="C85" s="27" t="s">
        <v>99</v>
      </c>
      <c r="D85" s="34"/>
      <c r="E85" s="34"/>
      <c r="F85" s="34"/>
      <c r="G85" s="34"/>
      <c r="H85" s="34"/>
      <c r="I85" s="34"/>
      <c r="J85" s="34"/>
      <c r="K85" s="34"/>
      <c r="L85" s="104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6.5" customHeight="1">
      <c r="A86" s="32"/>
      <c r="B86" s="33"/>
      <c r="C86" s="34"/>
      <c r="D86" s="34"/>
      <c r="E86" s="247" t="str">
        <f>E9</f>
        <v>0200 - STŘECHA</v>
      </c>
      <c r="F86" s="258"/>
      <c r="G86" s="258"/>
      <c r="H86" s="258"/>
      <c r="I86" s="34"/>
      <c r="J86" s="34"/>
      <c r="K86" s="34"/>
      <c r="L86" s="104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6.9" customHeight="1">
      <c r="A87" s="32"/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104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customHeight="1">
      <c r="A88" s="32"/>
      <c r="B88" s="33"/>
      <c r="C88" s="27" t="s">
        <v>21</v>
      </c>
      <c r="D88" s="34"/>
      <c r="E88" s="34"/>
      <c r="F88" s="25" t="str">
        <f>F12</f>
        <v>Pilská 5/9</v>
      </c>
      <c r="G88" s="34"/>
      <c r="H88" s="34"/>
      <c r="I88" s="27" t="s">
        <v>23</v>
      </c>
      <c r="J88" s="57" t="str">
        <f>IF(J12="","",J12)</f>
        <v>8. 4. 2021</v>
      </c>
      <c r="K88" s="34"/>
      <c r="L88" s="104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6.9" customHeight="1">
      <c r="A89" s="32"/>
      <c r="B89" s="33"/>
      <c r="C89" s="34"/>
      <c r="D89" s="34"/>
      <c r="E89" s="34"/>
      <c r="F89" s="34"/>
      <c r="G89" s="34"/>
      <c r="H89" s="34"/>
      <c r="I89" s="34"/>
      <c r="J89" s="34"/>
      <c r="K89" s="34"/>
      <c r="L89" s="104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40.05" customHeight="1">
      <c r="A90" s="32"/>
      <c r="B90" s="33"/>
      <c r="C90" s="27" t="s">
        <v>25</v>
      </c>
      <c r="D90" s="34"/>
      <c r="E90" s="34"/>
      <c r="F90" s="25" t="str">
        <f>E15</f>
        <v>MČ Praha 14, Bratří Venclíků 1073/8, Praha</v>
      </c>
      <c r="G90" s="34"/>
      <c r="H90" s="34"/>
      <c r="I90" s="27" t="s">
        <v>32</v>
      </c>
      <c r="J90" s="30" t="str">
        <f>E21</f>
        <v>ARA spol. s r.o., Bořanovická 1873/30, Praha 8</v>
      </c>
      <c r="K90" s="34"/>
      <c r="L90" s="104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40.05" customHeight="1">
      <c r="A91" s="32"/>
      <c r="B91" s="33"/>
      <c r="C91" s="27" t="s">
        <v>30</v>
      </c>
      <c r="D91" s="34"/>
      <c r="E91" s="34"/>
      <c r="F91" s="25" t="str">
        <f>IF(E18="","",E18)</f>
        <v>Vyplň údaj</v>
      </c>
      <c r="G91" s="34"/>
      <c r="H91" s="34"/>
      <c r="I91" s="27" t="s">
        <v>36</v>
      </c>
      <c r="J91" s="30" t="str">
        <f>E24</f>
        <v>H. Urban, Papírenská 933/21, Č. Budějovice 7</v>
      </c>
      <c r="K91" s="34"/>
      <c r="L91" s="104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0.35" customHeight="1">
      <c r="A92" s="32"/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104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10" customFormat="1" ht="29.25" customHeight="1">
      <c r="A93" s="138"/>
      <c r="B93" s="139"/>
      <c r="C93" s="140" t="s">
        <v>107</v>
      </c>
      <c r="D93" s="141" t="s">
        <v>60</v>
      </c>
      <c r="E93" s="141" t="s">
        <v>56</v>
      </c>
      <c r="F93" s="141" t="s">
        <v>57</v>
      </c>
      <c r="G93" s="141" t="s">
        <v>108</v>
      </c>
      <c r="H93" s="141" t="s">
        <v>109</v>
      </c>
      <c r="I93" s="141" t="s">
        <v>110</v>
      </c>
      <c r="J93" s="141" t="s">
        <v>103</v>
      </c>
      <c r="K93" s="142" t="s">
        <v>111</v>
      </c>
      <c r="L93" s="143"/>
      <c r="M93" s="66" t="s">
        <v>19</v>
      </c>
      <c r="N93" s="67" t="s">
        <v>45</v>
      </c>
      <c r="O93" s="67" t="s">
        <v>112</v>
      </c>
      <c r="P93" s="67" t="s">
        <v>113</v>
      </c>
      <c r="Q93" s="67" t="s">
        <v>114</v>
      </c>
      <c r="R93" s="67" t="s">
        <v>115</v>
      </c>
      <c r="S93" s="67" t="s">
        <v>116</v>
      </c>
      <c r="T93" s="68" t="s">
        <v>117</v>
      </c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</row>
    <row r="94" spans="1:63" s="2" customFormat="1" ht="22.8" customHeight="1">
      <c r="A94" s="32"/>
      <c r="B94" s="33"/>
      <c r="C94" s="73" t="s">
        <v>118</v>
      </c>
      <c r="D94" s="34"/>
      <c r="E94" s="34"/>
      <c r="F94" s="34"/>
      <c r="G94" s="34"/>
      <c r="H94" s="34"/>
      <c r="I94" s="34"/>
      <c r="J94" s="144">
        <f>BK94</f>
        <v>0</v>
      </c>
      <c r="K94" s="34"/>
      <c r="L94" s="37"/>
      <c r="M94" s="69"/>
      <c r="N94" s="145"/>
      <c r="O94" s="70"/>
      <c r="P94" s="146">
        <f>P95+P106+P334+P338</f>
        <v>0</v>
      </c>
      <c r="Q94" s="70"/>
      <c r="R94" s="146">
        <f>R95+R106+R334+R338</f>
        <v>29.930036830000006</v>
      </c>
      <c r="S94" s="70"/>
      <c r="T94" s="147">
        <f>T95+T106+T334+T338</f>
        <v>0</v>
      </c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T94" s="15" t="s">
        <v>74</v>
      </c>
      <c r="AU94" s="15" t="s">
        <v>104</v>
      </c>
      <c r="BK94" s="148">
        <f>BK95+BK106+BK334+BK338</f>
        <v>0</v>
      </c>
    </row>
    <row r="95" spans="2:63" s="11" customFormat="1" ht="25.95" customHeight="1">
      <c r="B95" s="149"/>
      <c r="C95" s="150"/>
      <c r="D95" s="151" t="s">
        <v>74</v>
      </c>
      <c r="E95" s="152" t="s">
        <v>159</v>
      </c>
      <c r="F95" s="152" t="s">
        <v>160</v>
      </c>
      <c r="G95" s="150"/>
      <c r="H95" s="150"/>
      <c r="I95" s="153"/>
      <c r="J95" s="154">
        <f>BK95</f>
        <v>0</v>
      </c>
      <c r="K95" s="150"/>
      <c r="L95" s="155"/>
      <c r="M95" s="156"/>
      <c r="N95" s="157"/>
      <c r="O95" s="157"/>
      <c r="P95" s="158">
        <f>P96+P103</f>
        <v>0</v>
      </c>
      <c r="Q95" s="157"/>
      <c r="R95" s="158">
        <f>R96+R103</f>
        <v>0.11937600000000001</v>
      </c>
      <c r="S95" s="157"/>
      <c r="T95" s="159">
        <f>T96+T103</f>
        <v>0</v>
      </c>
      <c r="AR95" s="160" t="s">
        <v>82</v>
      </c>
      <c r="AT95" s="161" t="s">
        <v>74</v>
      </c>
      <c r="AU95" s="161" t="s">
        <v>75</v>
      </c>
      <c r="AY95" s="160" t="s">
        <v>121</v>
      </c>
      <c r="BK95" s="162">
        <f>BK96+BK103</f>
        <v>0</v>
      </c>
    </row>
    <row r="96" spans="2:63" s="11" customFormat="1" ht="22.8" customHeight="1">
      <c r="B96" s="149"/>
      <c r="C96" s="150"/>
      <c r="D96" s="151" t="s">
        <v>74</v>
      </c>
      <c r="E96" s="191" t="s">
        <v>190</v>
      </c>
      <c r="F96" s="191" t="s">
        <v>368</v>
      </c>
      <c r="G96" s="150"/>
      <c r="H96" s="150"/>
      <c r="I96" s="153"/>
      <c r="J96" s="192">
        <f>BK96</f>
        <v>0</v>
      </c>
      <c r="K96" s="150"/>
      <c r="L96" s="155"/>
      <c r="M96" s="156"/>
      <c r="N96" s="157"/>
      <c r="O96" s="157"/>
      <c r="P96" s="158">
        <f>SUM(P97:P102)</f>
        <v>0</v>
      </c>
      <c r="Q96" s="157"/>
      <c r="R96" s="158">
        <f>SUM(R97:R102)</f>
        <v>0.11937600000000001</v>
      </c>
      <c r="S96" s="157"/>
      <c r="T96" s="159">
        <f>SUM(T97:T102)</f>
        <v>0</v>
      </c>
      <c r="AR96" s="160" t="s">
        <v>82</v>
      </c>
      <c r="AT96" s="161" t="s">
        <v>74</v>
      </c>
      <c r="AU96" s="161" t="s">
        <v>82</v>
      </c>
      <c r="AY96" s="160" t="s">
        <v>121</v>
      </c>
      <c r="BK96" s="162">
        <f>SUM(BK97:BK102)</f>
        <v>0</v>
      </c>
    </row>
    <row r="97" spans="1:65" s="2" customFormat="1" ht="22.8">
      <c r="A97" s="32"/>
      <c r="B97" s="33"/>
      <c r="C97" s="163" t="s">
        <v>82</v>
      </c>
      <c r="D97" s="163" t="s">
        <v>122</v>
      </c>
      <c r="E97" s="164" t="s">
        <v>369</v>
      </c>
      <c r="F97" s="165" t="s">
        <v>370</v>
      </c>
      <c r="G97" s="166" t="s">
        <v>165</v>
      </c>
      <c r="H97" s="167">
        <v>3.6</v>
      </c>
      <c r="I97" s="168"/>
      <c r="J97" s="169">
        <f>ROUND(I97*H97,2)</f>
        <v>0</v>
      </c>
      <c r="K97" s="165" t="s">
        <v>126</v>
      </c>
      <c r="L97" s="37"/>
      <c r="M97" s="170" t="s">
        <v>19</v>
      </c>
      <c r="N97" s="171" t="s">
        <v>46</v>
      </c>
      <c r="O97" s="62"/>
      <c r="P97" s="172">
        <f>O97*H97</f>
        <v>0</v>
      </c>
      <c r="Q97" s="172">
        <v>0.02636</v>
      </c>
      <c r="R97" s="172">
        <f>Q97*H97</f>
        <v>0.09489600000000001</v>
      </c>
      <c r="S97" s="172">
        <v>0</v>
      </c>
      <c r="T97" s="173">
        <f>S97*H97</f>
        <v>0</v>
      </c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R97" s="174" t="s">
        <v>137</v>
      </c>
      <c r="AT97" s="174" t="s">
        <v>122</v>
      </c>
      <c r="AU97" s="174" t="s">
        <v>84</v>
      </c>
      <c r="AY97" s="15" t="s">
        <v>121</v>
      </c>
      <c r="BE97" s="175">
        <f>IF(N97="základní",J97,0)</f>
        <v>0</v>
      </c>
      <c r="BF97" s="175">
        <f>IF(N97="snížená",J97,0)</f>
        <v>0</v>
      </c>
      <c r="BG97" s="175">
        <f>IF(N97="zákl. přenesená",J97,0)</f>
        <v>0</v>
      </c>
      <c r="BH97" s="175">
        <f>IF(N97="sníž. přenesená",J97,0)</f>
        <v>0</v>
      </c>
      <c r="BI97" s="175">
        <f>IF(N97="nulová",J97,0)</f>
        <v>0</v>
      </c>
      <c r="BJ97" s="15" t="s">
        <v>82</v>
      </c>
      <c r="BK97" s="175">
        <f>ROUND(I97*H97,2)</f>
        <v>0</v>
      </c>
      <c r="BL97" s="15" t="s">
        <v>137</v>
      </c>
      <c r="BM97" s="174" t="s">
        <v>371</v>
      </c>
    </row>
    <row r="98" spans="1:47" s="2" customFormat="1" ht="28.8">
      <c r="A98" s="32"/>
      <c r="B98" s="33"/>
      <c r="C98" s="34"/>
      <c r="D98" s="176" t="s">
        <v>129</v>
      </c>
      <c r="E98" s="34"/>
      <c r="F98" s="177" t="s">
        <v>372</v>
      </c>
      <c r="G98" s="34"/>
      <c r="H98" s="34"/>
      <c r="I98" s="178"/>
      <c r="J98" s="34"/>
      <c r="K98" s="34"/>
      <c r="L98" s="37"/>
      <c r="M98" s="179"/>
      <c r="N98" s="180"/>
      <c r="O98" s="62"/>
      <c r="P98" s="62"/>
      <c r="Q98" s="62"/>
      <c r="R98" s="62"/>
      <c r="S98" s="62"/>
      <c r="T98" s="63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T98" s="15" t="s">
        <v>129</v>
      </c>
      <c r="AU98" s="15" t="s">
        <v>84</v>
      </c>
    </row>
    <row r="99" spans="1:65" s="2" customFormat="1" ht="33" customHeight="1">
      <c r="A99" s="32"/>
      <c r="B99" s="33"/>
      <c r="C99" s="163" t="s">
        <v>84</v>
      </c>
      <c r="D99" s="163" t="s">
        <v>122</v>
      </c>
      <c r="E99" s="164" t="s">
        <v>373</v>
      </c>
      <c r="F99" s="165" t="s">
        <v>374</v>
      </c>
      <c r="G99" s="166" t="s">
        <v>165</v>
      </c>
      <c r="H99" s="167">
        <v>3.6</v>
      </c>
      <c r="I99" s="168"/>
      <c r="J99" s="169">
        <f>ROUND(I99*H99,2)</f>
        <v>0</v>
      </c>
      <c r="K99" s="165" t="s">
        <v>126</v>
      </c>
      <c r="L99" s="37"/>
      <c r="M99" s="170" t="s">
        <v>19</v>
      </c>
      <c r="N99" s="171" t="s">
        <v>46</v>
      </c>
      <c r="O99" s="62"/>
      <c r="P99" s="172">
        <f>O99*H99</f>
        <v>0</v>
      </c>
      <c r="Q99" s="172">
        <v>0.0068</v>
      </c>
      <c r="R99" s="172">
        <f>Q99*H99</f>
        <v>0.02448</v>
      </c>
      <c r="S99" s="172">
        <v>0</v>
      </c>
      <c r="T99" s="173">
        <f>S99*H99</f>
        <v>0</v>
      </c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R99" s="174" t="s">
        <v>137</v>
      </c>
      <c r="AT99" s="174" t="s">
        <v>122</v>
      </c>
      <c r="AU99" s="174" t="s">
        <v>84</v>
      </c>
      <c r="AY99" s="15" t="s">
        <v>121</v>
      </c>
      <c r="BE99" s="175">
        <f>IF(N99="základní",J99,0)</f>
        <v>0</v>
      </c>
      <c r="BF99" s="175">
        <f>IF(N99="snížená",J99,0)</f>
        <v>0</v>
      </c>
      <c r="BG99" s="175">
        <f>IF(N99="zákl. přenesená",J99,0)</f>
        <v>0</v>
      </c>
      <c r="BH99" s="175">
        <f>IF(N99="sníž. přenesená",J99,0)</f>
        <v>0</v>
      </c>
      <c r="BI99" s="175">
        <f>IF(N99="nulová",J99,0)</f>
        <v>0</v>
      </c>
      <c r="BJ99" s="15" t="s">
        <v>82</v>
      </c>
      <c r="BK99" s="175">
        <f>ROUND(I99*H99,2)</f>
        <v>0</v>
      </c>
      <c r="BL99" s="15" t="s">
        <v>137</v>
      </c>
      <c r="BM99" s="174" t="s">
        <v>375</v>
      </c>
    </row>
    <row r="100" spans="1:47" s="2" customFormat="1" ht="28.8">
      <c r="A100" s="32"/>
      <c r="B100" s="33"/>
      <c r="C100" s="34"/>
      <c r="D100" s="176" t="s">
        <v>129</v>
      </c>
      <c r="E100" s="34"/>
      <c r="F100" s="177" t="s">
        <v>376</v>
      </c>
      <c r="G100" s="34"/>
      <c r="H100" s="34"/>
      <c r="I100" s="178"/>
      <c r="J100" s="34"/>
      <c r="K100" s="34"/>
      <c r="L100" s="37"/>
      <c r="M100" s="179"/>
      <c r="N100" s="180"/>
      <c r="O100" s="62"/>
      <c r="P100" s="62"/>
      <c r="Q100" s="62"/>
      <c r="R100" s="62"/>
      <c r="S100" s="62"/>
      <c r="T100" s="63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T100" s="15" t="s">
        <v>129</v>
      </c>
      <c r="AU100" s="15" t="s">
        <v>84</v>
      </c>
    </row>
    <row r="101" spans="1:65" s="2" customFormat="1" ht="22.8">
      <c r="A101" s="32"/>
      <c r="B101" s="33"/>
      <c r="C101" s="163" t="s">
        <v>133</v>
      </c>
      <c r="D101" s="163" t="s">
        <v>122</v>
      </c>
      <c r="E101" s="164" t="s">
        <v>170</v>
      </c>
      <c r="F101" s="165" t="s">
        <v>171</v>
      </c>
      <c r="G101" s="166" t="s">
        <v>165</v>
      </c>
      <c r="H101" s="167">
        <v>3.6</v>
      </c>
      <c r="I101" s="168"/>
      <c r="J101" s="169">
        <f>ROUND(I101*H101,2)</f>
        <v>0</v>
      </c>
      <c r="K101" s="165" t="s">
        <v>126</v>
      </c>
      <c r="L101" s="37"/>
      <c r="M101" s="170" t="s">
        <v>19</v>
      </c>
      <c r="N101" s="171" t="s">
        <v>46</v>
      </c>
      <c r="O101" s="62"/>
      <c r="P101" s="172">
        <f>O101*H101</f>
        <v>0</v>
      </c>
      <c r="Q101" s="172">
        <v>0</v>
      </c>
      <c r="R101" s="172">
        <f>Q101*H101</f>
        <v>0</v>
      </c>
      <c r="S101" s="172">
        <v>0</v>
      </c>
      <c r="T101" s="173">
        <f>S101*H101</f>
        <v>0</v>
      </c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R101" s="174" t="s">
        <v>137</v>
      </c>
      <c r="AT101" s="174" t="s">
        <v>122</v>
      </c>
      <c r="AU101" s="174" t="s">
        <v>84</v>
      </c>
      <c r="AY101" s="15" t="s">
        <v>121</v>
      </c>
      <c r="BE101" s="175">
        <f>IF(N101="základní",J101,0)</f>
        <v>0</v>
      </c>
      <c r="BF101" s="175">
        <f>IF(N101="snížená",J101,0)</f>
        <v>0</v>
      </c>
      <c r="BG101" s="175">
        <f>IF(N101="zákl. přenesená",J101,0)</f>
        <v>0</v>
      </c>
      <c r="BH101" s="175">
        <f>IF(N101="sníž. přenesená",J101,0)</f>
        <v>0</v>
      </c>
      <c r="BI101" s="175">
        <f>IF(N101="nulová",J101,0)</f>
        <v>0</v>
      </c>
      <c r="BJ101" s="15" t="s">
        <v>82</v>
      </c>
      <c r="BK101" s="175">
        <f>ROUND(I101*H101,2)</f>
        <v>0</v>
      </c>
      <c r="BL101" s="15" t="s">
        <v>137</v>
      </c>
      <c r="BM101" s="174" t="s">
        <v>377</v>
      </c>
    </row>
    <row r="102" spans="1:47" s="2" customFormat="1" ht="19.2">
      <c r="A102" s="32"/>
      <c r="B102" s="33"/>
      <c r="C102" s="34"/>
      <c r="D102" s="176" t="s">
        <v>129</v>
      </c>
      <c r="E102" s="34"/>
      <c r="F102" s="177" t="s">
        <v>173</v>
      </c>
      <c r="G102" s="34"/>
      <c r="H102" s="34"/>
      <c r="I102" s="178"/>
      <c r="J102" s="34"/>
      <c r="K102" s="34"/>
      <c r="L102" s="37"/>
      <c r="M102" s="179"/>
      <c r="N102" s="180"/>
      <c r="O102" s="62"/>
      <c r="P102" s="62"/>
      <c r="Q102" s="62"/>
      <c r="R102" s="62"/>
      <c r="S102" s="62"/>
      <c r="T102" s="63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T102" s="15" t="s">
        <v>129</v>
      </c>
      <c r="AU102" s="15" t="s">
        <v>84</v>
      </c>
    </row>
    <row r="103" spans="2:63" s="11" customFormat="1" ht="22.8" customHeight="1">
      <c r="B103" s="149"/>
      <c r="C103" s="150"/>
      <c r="D103" s="151" t="s">
        <v>74</v>
      </c>
      <c r="E103" s="191" t="s">
        <v>378</v>
      </c>
      <c r="F103" s="191" t="s">
        <v>379</v>
      </c>
      <c r="G103" s="150"/>
      <c r="H103" s="150"/>
      <c r="I103" s="153"/>
      <c r="J103" s="192">
        <f>BK103</f>
        <v>0</v>
      </c>
      <c r="K103" s="150"/>
      <c r="L103" s="155"/>
      <c r="M103" s="156"/>
      <c r="N103" s="157"/>
      <c r="O103" s="157"/>
      <c r="P103" s="158">
        <f>SUM(P104:P105)</f>
        <v>0</v>
      </c>
      <c r="Q103" s="157"/>
      <c r="R103" s="158">
        <f>SUM(R104:R105)</f>
        <v>0</v>
      </c>
      <c r="S103" s="157"/>
      <c r="T103" s="159">
        <f>SUM(T104:T105)</f>
        <v>0</v>
      </c>
      <c r="AR103" s="160" t="s">
        <v>82</v>
      </c>
      <c r="AT103" s="161" t="s">
        <v>74</v>
      </c>
      <c r="AU103" s="161" t="s">
        <v>82</v>
      </c>
      <c r="AY103" s="160" t="s">
        <v>121</v>
      </c>
      <c r="BK103" s="162">
        <f>SUM(BK104:BK105)</f>
        <v>0</v>
      </c>
    </row>
    <row r="104" spans="1:65" s="2" customFormat="1" ht="22.8">
      <c r="A104" s="32"/>
      <c r="B104" s="33"/>
      <c r="C104" s="163" t="s">
        <v>137</v>
      </c>
      <c r="D104" s="163" t="s">
        <v>122</v>
      </c>
      <c r="E104" s="164" t="s">
        <v>380</v>
      </c>
      <c r="F104" s="165" t="s">
        <v>381</v>
      </c>
      <c r="G104" s="166" t="s">
        <v>178</v>
      </c>
      <c r="H104" s="167">
        <v>0.119</v>
      </c>
      <c r="I104" s="168"/>
      <c r="J104" s="169">
        <f>ROUND(I104*H104,2)</f>
        <v>0</v>
      </c>
      <c r="K104" s="165" t="s">
        <v>126</v>
      </c>
      <c r="L104" s="37"/>
      <c r="M104" s="170" t="s">
        <v>19</v>
      </c>
      <c r="N104" s="171" t="s">
        <v>46</v>
      </c>
      <c r="O104" s="62"/>
      <c r="P104" s="172">
        <f>O104*H104</f>
        <v>0</v>
      </c>
      <c r="Q104" s="172">
        <v>0</v>
      </c>
      <c r="R104" s="172">
        <f>Q104*H104</f>
        <v>0</v>
      </c>
      <c r="S104" s="172">
        <v>0</v>
      </c>
      <c r="T104" s="173">
        <f>S104*H104</f>
        <v>0</v>
      </c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R104" s="174" t="s">
        <v>137</v>
      </c>
      <c r="AT104" s="174" t="s">
        <v>122</v>
      </c>
      <c r="AU104" s="174" t="s">
        <v>84</v>
      </c>
      <c r="AY104" s="15" t="s">
        <v>121</v>
      </c>
      <c r="BE104" s="175">
        <f>IF(N104="základní",J104,0)</f>
        <v>0</v>
      </c>
      <c r="BF104" s="175">
        <f>IF(N104="snížená",J104,0)</f>
        <v>0</v>
      </c>
      <c r="BG104" s="175">
        <f>IF(N104="zákl. přenesená",J104,0)</f>
        <v>0</v>
      </c>
      <c r="BH104" s="175">
        <f>IF(N104="sníž. přenesená",J104,0)</f>
        <v>0</v>
      </c>
      <c r="BI104" s="175">
        <f>IF(N104="nulová",J104,0)</f>
        <v>0</v>
      </c>
      <c r="BJ104" s="15" t="s">
        <v>82</v>
      </c>
      <c r="BK104" s="175">
        <f>ROUND(I104*H104,2)</f>
        <v>0</v>
      </c>
      <c r="BL104" s="15" t="s">
        <v>137</v>
      </c>
      <c r="BM104" s="174" t="s">
        <v>382</v>
      </c>
    </row>
    <row r="105" spans="1:47" s="2" customFormat="1" ht="38.4">
      <c r="A105" s="32"/>
      <c r="B105" s="33"/>
      <c r="C105" s="34"/>
      <c r="D105" s="176" t="s">
        <v>129</v>
      </c>
      <c r="E105" s="34"/>
      <c r="F105" s="177" t="s">
        <v>383</v>
      </c>
      <c r="G105" s="34"/>
      <c r="H105" s="34"/>
      <c r="I105" s="178"/>
      <c r="J105" s="34"/>
      <c r="K105" s="34"/>
      <c r="L105" s="37"/>
      <c r="M105" s="179"/>
      <c r="N105" s="180"/>
      <c r="O105" s="62"/>
      <c r="P105" s="62"/>
      <c r="Q105" s="62"/>
      <c r="R105" s="62"/>
      <c r="S105" s="62"/>
      <c r="T105" s="63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T105" s="15" t="s">
        <v>129</v>
      </c>
      <c r="AU105" s="15" t="s">
        <v>84</v>
      </c>
    </row>
    <row r="106" spans="2:63" s="11" customFormat="1" ht="25.95" customHeight="1">
      <c r="B106" s="149"/>
      <c r="C106" s="150"/>
      <c r="D106" s="151" t="s">
        <v>74</v>
      </c>
      <c r="E106" s="152" t="s">
        <v>195</v>
      </c>
      <c r="F106" s="152" t="s">
        <v>196</v>
      </c>
      <c r="G106" s="150"/>
      <c r="H106" s="150"/>
      <c r="I106" s="153"/>
      <c r="J106" s="154">
        <f>BK106</f>
        <v>0</v>
      </c>
      <c r="K106" s="150"/>
      <c r="L106" s="155"/>
      <c r="M106" s="156"/>
      <c r="N106" s="157"/>
      <c r="O106" s="157"/>
      <c r="P106" s="158">
        <f>P107+P131+P136+P166+P195+P277+P322+P325</f>
        <v>0</v>
      </c>
      <c r="Q106" s="157"/>
      <c r="R106" s="158">
        <f>R107+R131+R136+R166+R195+R277+R322+R325</f>
        <v>29.804660830000007</v>
      </c>
      <c r="S106" s="157"/>
      <c r="T106" s="159">
        <f>T107+T131+T136+T166+T195+T277+T322+T325</f>
        <v>0</v>
      </c>
      <c r="AR106" s="160" t="s">
        <v>84</v>
      </c>
      <c r="AT106" s="161" t="s">
        <v>74</v>
      </c>
      <c r="AU106" s="161" t="s">
        <v>75</v>
      </c>
      <c r="AY106" s="160" t="s">
        <v>121</v>
      </c>
      <c r="BK106" s="162">
        <f>BK107+BK131+BK136+BK166+BK195+BK277+BK322+BK325</f>
        <v>0</v>
      </c>
    </row>
    <row r="107" spans="2:63" s="11" customFormat="1" ht="22.8" customHeight="1">
      <c r="B107" s="149"/>
      <c r="C107" s="150"/>
      <c r="D107" s="151" t="s">
        <v>74</v>
      </c>
      <c r="E107" s="191" t="s">
        <v>212</v>
      </c>
      <c r="F107" s="191" t="s">
        <v>213</v>
      </c>
      <c r="G107" s="150"/>
      <c r="H107" s="150"/>
      <c r="I107" s="153"/>
      <c r="J107" s="192">
        <f>BK107</f>
        <v>0</v>
      </c>
      <c r="K107" s="150"/>
      <c r="L107" s="155"/>
      <c r="M107" s="156"/>
      <c r="N107" s="157"/>
      <c r="O107" s="157"/>
      <c r="P107" s="158">
        <f>SUM(P108:P130)</f>
        <v>0</v>
      </c>
      <c r="Q107" s="157"/>
      <c r="R107" s="158">
        <f>SUM(R108:R130)</f>
        <v>0.057600000000000005</v>
      </c>
      <c r="S107" s="157"/>
      <c r="T107" s="159">
        <f>SUM(T108:T130)</f>
        <v>0</v>
      </c>
      <c r="AR107" s="160" t="s">
        <v>84</v>
      </c>
      <c r="AT107" s="161" t="s">
        <v>74</v>
      </c>
      <c r="AU107" s="161" t="s">
        <v>82</v>
      </c>
      <c r="AY107" s="160" t="s">
        <v>121</v>
      </c>
      <c r="BK107" s="162">
        <f>SUM(BK108:BK130)</f>
        <v>0</v>
      </c>
    </row>
    <row r="108" spans="1:65" s="2" customFormat="1" ht="22.8">
      <c r="A108" s="32"/>
      <c r="B108" s="33"/>
      <c r="C108" s="163" t="s">
        <v>120</v>
      </c>
      <c r="D108" s="163" t="s">
        <v>122</v>
      </c>
      <c r="E108" s="164" t="s">
        <v>384</v>
      </c>
      <c r="F108" s="165" t="s">
        <v>385</v>
      </c>
      <c r="G108" s="166" t="s">
        <v>216</v>
      </c>
      <c r="H108" s="167">
        <v>90</v>
      </c>
      <c r="I108" s="168"/>
      <c r="J108" s="169">
        <f>ROUND(I108*H108,2)</f>
        <v>0</v>
      </c>
      <c r="K108" s="165" t="s">
        <v>126</v>
      </c>
      <c r="L108" s="37"/>
      <c r="M108" s="170" t="s">
        <v>19</v>
      </c>
      <c r="N108" s="171" t="s">
        <v>46</v>
      </c>
      <c r="O108" s="62"/>
      <c r="P108" s="172">
        <f>O108*H108</f>
        <v>0</v>
      </c>
      <c r="Q108" s="172">
        <v>0</v>
      </c>
      <c r="R108" s="172">
        <f>Q108*H108</f>
        <v>0</v>
      </c>
      <c r="S108" s="172">
        <v>0</v>
      </c>
      <c r="T108" s="173">
        <f>S108*H108</f>
        <v>0</v>
      </c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R108" s="174" t="s">
        <v>202</v>
      </c>
      <c r="AT108" s="174" t="s">
        <v>122</v>
      </c>
      <c r="AU108" s="174" t="s">
        <v>84</v>
      </c>
      <c r="AY108" s="15" t="s">
        <v>121</v>
      </c>
      <c r="BE108" s="175">
        <f>IF(N108="základní",J108,0)</f>
        <v>0</v>
      </c>
      <c r="BF108" s="175">
        <f>IF(N108="snížená",J108,0)</f>
        <v>0</v>
      </c>
      <c r="BG108" s="175">
        <f>IF(N108="zákl. přenesená",J108,0)</f>
        <v>0</v>
      </c>
      <c r="BH108" s="175">
        <f>IF(N108="sníž. přenesená",J108,0)</f>
        <v>0</v>
      </c>
      <c r="BI108" s="175">
        <f>IF(N108="nulová",J108,0)</f>
        <v>0</v>
      </c>
      <c r="BJ108" s="15" t="s">
        <v>82</v>
      </c>
      <c r="BK108" s="175">
        <f>ROUND(I108*H108,2)</f>
        <v>0</v>
      </c>
      <c r="BL108" s="15" t="s">
        <v>202</v>
      </c>
      <c r="BM108" s="174" t="s">
        <v>386</v>
      </c>
    </row>
    <row r="109" spans="1:47" s="2" customFormat="1" ht="19.2">
      <c r="A109" s="32"/>
      <c r="B109" s="33"/>
      <c r="C109" s="34"/>
      <c r="D109" s="176" t="s">
        <v>129</v>
      </c>
      <c r="E109" s="34"/>
      <c r="F109" s="177" t="s">
        <v>387</v>
      </c>
      <c r="G109" s="34"/>
      <c r="H109" s="34"/>
      <c r="I109" s="178"/>
      <c r="J109" s="34"/>
      <c r="K109" s="34"/>
      <c r="L109" s="37"/>
      <c r="M109" s="179"/>
      <c r="N109" s="180"/>
      <c r="O109" s="62"/>
      <c r="P109" s="62"/>
      <c r="Q109" s="62"/>
      <c r="R109" s="62"/>
      <c r="S109" s="62"/>
      <c r="T109" s="63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T109" s="15" t="s">
        <v>129</v>
      </c>
      <c r="AU109" s="15" t="s">
        <v>84</v>
      </c>
    </row>
    <row r="110" spans="1:65" s="2" customFormat="1" ht="16.5" customHeight="1">
      <c r="A110" s="32"/>
      <c r="B110" s="33"/>
      <c r="C110" s="207" t="s">
        <v>190</v>
      </c>
      <c r="D110" s="207" t="s">
        <v>388</v>
      </c>
      <c r="E110" s="208" t="s">
        <v>389</v>
      </c>
      <c r="F110" s="209" t="s">
        <v>390</v>
      </c>
      <c r="G110" s="210" t="s">
        <v>391</v>
      </c>
      <c r="H110" s="211">
        <v>19.8</v>
      </c>
      <c r="I110" s="212"/>
      <c r="J110" s="213">
        <f>ROUND(I110*H110,2)</f>
        <v>0</v>
      </c>
      <c r="K110" s="209" t="s">
        <v>126</v>
      </c>
      <c r="L110" s="214"/>
      <c r="M110" s="215" t="s">
        <v>19</v>
      </c>
      <c r="N110" s="216" t="s">
        <v>46</v>
      </c>
      <c r="O110" s="62"/>
      <c r="P110" s="172">
        <f>O110*H110</f>
        <v>0</v>
      </c>
      <c r="Q110" s="172">
        <v>0.001</v>
      </c>
      <c r="R110" s="172">
        <f>Q110*H110</f>
        <v>0.0198</v>
      </c>
      <c r="S110" s="172">
        <v>0</v>
      </c>
      <c r="T110" s="173">
        <f>S110*H110</f>
        <v>0</v>
      </c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R110" s="174" t="s">
        <v>392</v>
      </c>
      <c r="AT110" s="174" t="s">
        <v>388</v>
      </c>
      <c r="AU110" s="174" t="s">
        <v>84</v>
      </c>
      <c r="AY110" s="15" t="s">
        <v>121</v>
      </c>
      <c r="BE110" s="175">
        <f>IF(N110="základní",J110,0)</f>
        <v>0</v>
      </c>
      <c r="BF110" s="175">
        <f>IF(N110="snížená",J110,0)</f>
        <v>0</v>
      </c>
      <c r="BG110" s="175">
        <f>IF(N110="zákl. přenesená",J110,0)</f>
        <v>0</v>
      </c>
      <c r="BH110" s="175">
        <f>IF(N110="sníž. přenesená",J110,0)</f>
        <v>0</v>
      </c>
      <c r="BI110" s="175">
        <f>IF(N110="nulová",J110,0)</f>
        <v>0</v>
      </c>
      <c r="BJ110" s="15" t="s">
        <v>82</v>
      </c>
      <c r="BK110" s="175">
        <f>ROUND(I110*H110,2)</f>
        <v>0</v>
      </c>
      <c r="BL110" s="15" t="s">
        <v>202</v>
      </c>
      <c r="BM110" s="174" t="s">
        <v>393</v>
      </c>
    </row>
    <row r="111" spans="1:47" s="2" customFormat="1" ht="12">
      <c r="A111" s="32"/>
      <c r="B111" s="33"/>
      <c r="C111" s="34"/>
      <c r="D111" s="176" t="s">
        <v>129</v>
      </c>
      <c r="E111" s="34"/>
      <c r="F111" s="177" t="s">
        <v>390</v>
      </c>
      <c r="G111" s="34"/>
      <c r="H111" s="34"/>
      <c r="I111" s="178"/>
      <c r="J111" s="34"/>
      <c r="K111" s="34"/>
      <c r="L111" s="37"/>
      <c r="M111" s="179"/>
      <c r="N111" s="180"/>
      <c r="O111" s="62"/>
      <c r="P111" s="62"/>
      <c r="Q111" s="62"/>
      <c r="R111" s="62"/>
      <c r="S111" s="62"/>
      <c r="T111" s="63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T111" s="15" t="s">
        <v>129</v>
      </c>
      <c r="AU111" s="15" t="s">
        <v>84</v>
      </c>
    </row>
    <row r="112" spans="2:51" s="13" customFormat="1" ht="12">
      <c r="B112" s="193"/>
      <c r="C112" s="194"/>
      <c r="D112" s="176" t="s">
        <v>168</v>
      </c>
      <c r="E112" s="194"/>
      <c r="F112" s="196" t="s">
        <v>394</v>
      </c>
      <c r="G112" s="194"/>
      <c r="H112" s="197">
        <v>19.8</v>
      </c>
      <c r="I112" s="198"/>
      <c r="J112" s="194"/>
      <c r="K112" s="194"/>
      <c r="L112" s="199"/>
      <c r="M112" s="200"/>
      <c r="N112" s="201"/>
      <c r="O112" s="201"/>
      <c r="P112" s="201"/>
      <c r="Q112" s="201"/>
      <c r="R112" s="201"/>
      <c r="S112" s="201"/>
      <c r="T112" s="202"/>
      <c r="AT112" s="203" t="s">
        <v>168</v>
      </c>
      <c r="AU112" s="203" t="s">
        <v>84</v>
      </c>
      <c r="AV112" s="13" t="s">
        <v>84</v>
      </c>
      <c r="AW112" s="13" t="s">
        <v>4</v>
      </c>
      <c r="AX112" s="13" t="s">
        <v>82</v>
      </c>
      <c r="AY112" s="203" t="s">
        <v>121</v>
      </c>
    </row>
    <row r="113" spans="1:65" s="2" customFormat="1" ht="16.5" customHeight="1">
      <c r="A113" s="32"/>
      <c r="B113" s="33"/>
      <c r="C113" s="207" t="s">
        <v>199</v>
      </c>
      <c r="D113" s="207" t="s">
        <v>388</v>
      </c>
      <c r="E113" s="208" t="s">
        <v>395</v>
      </c>
      <c r="F113" s="209" t="s">
        <v>396</v>
      </c>
      <c r="G113" s="210" t="s">
        <v>223</v>
      </c>
      <c r="H113" s="211">
        <v>55</v>
      </c>
      <c r="I113" s="212"/>
      <c r="J113" s="213">
        <f>ROUND(I113*H113,2)</f>
        <v>0</v>
      </c>
      <c r="K113" s="209" t="s">
        <v>126</v>
      </c>
      <c r="L113" s="214"/>
      <c r="M113" s="215" t="s">
        <v>19</v>
      </c>
      <c r="N113" s="216" t="s">
        <v>46</v>
      </c>
      <c r="O113" s="62"/>
      <c r="P113" s="172">
        <f>O113*H113</f>
        <v>0</v>
      </c>
      <c r="Q113" s="172">
        <v>0.00036</v>
      </c>
      <c r="R113" s="172">
        <f>Q113*H113</f>
        <v>0.0198</v>
      </c>
      <c r="S113" s="172">
        <v>0</v>
      </c>
      <c r="T113" s="173">
        <f>S113*H113</f>
        <v>0</v>
      </c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R113" s="174" t="s">
        <v>392</v>
      </c>
      <c r="AT113" s="174" t="s">
        <v>388</v>
      </c>
      <c r="AU113" s="174" t="s">
        <v>84</v>
      </c>
      <c r="AY113" s="15" t="s">
        <v>121</v>
      </c>
      <c r="BE113" s="175">
        <f>IF(N113="základní",J113,0)</f>
        <v>0</v>
      </c>
      <c r="BF113" s="175">
        <f>IF(N113="snížená",J113,0)</f>
        <v>0</v>
      </c>
      <c r="BG113" s="175">
        <f>IF(N113="zákl. přenesená",J113,0)</f>
        <v>0</v>
      </c>
      <c r="BH113" s="175">
        <f>IF(N113="sníž. přenesená",J113,0)</f>
        <v>0</v>
      </c>
      <c r="BI113" s="175">
        <f>IF(N113="nulová",J113,0)</f>
        <v>0</v>
      </c>
      <c r="BJ113" s="15" t="s">
        <v>82</v>
      </c>
      <c r="BK113" s="175">
        <f>ROUND(I113*H113,2)</f>
        <v>0</v>
      </c>
      <c r="BL113" s="15" t="s">
        <v>202</v>
      </c>
      <c r="BM113" s="174" t="s">
        <v>397</v>
      </c>
    </row>
    <row r="114" spans="1:47" s="2" customFormat="1" ht="12">
      <c r="A114" s="32"/>
      <c r="B114" s="33"/>
      <c r="C114" s="34"/>
      <c r="D114" s="176" t="s">
        <v>129</v>
      </c>
      <c r="E114" s="34"/>
      <c r="F114" s="177" t="s">
        <v>396</v>
      </c>
      <c r="G114" s="34"/>
      <c r="H114" s="34"/>
      <c r="I114" s="178"/>
      <c r="J114" s="34"/>
      <c r="K114" s="34"/>
      <c r="L114" s="37"/>
      <c r="M114" s="179"/>
      <c r="N114" s="180"/>
      <c r="O114" s="62"/>
      <c r="P114" s="62"/>
      <c r="Q114" s="62"/>
      <c r="R114" s="62"/>
      <c r="S114" s="62"/>
      <c r="T114" s="63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T114" s="15" t="s">
        <v>129</v>
      </c>
      <c r="AU114" s="15" t="s">
        <v>84</v>
      </c>
    </row>
    <row r="115" spans="1:65" s="2" customFormat="1" ht="21.75" customHeight="1">
      <c r="A115" s="32"/>
      <c r="B115" s="33"/>
      <c r="C115" s="207" t="s">
        <v>206</v>
      </c>
      <c r="D115" s="207" t="s">
        <v>388</v>
      </c>
      <c r="E115" s="208" t="s">
        <v>398</v>
      </c>
      <c r="F115" s="209" t="s">
        <v>399</v>
      </c>
      <c r="G115" s="210" t="s">
        <v>223</v>
      </c>
      <c r="H115" s="211">
        <v>35</v>
      </c>
      <c r="I115" s="212"/>
      <c r="J115" s="213">
        <f>ROUND(I115*H115,2)</f>
        <v>0</v>
      </c>
      <c r="K115" s="209" t="s">
        <v>126</v>
      </c>
      <c r="L115" s="214"/>
      <c r="M115" s="215" t="s">
        <v>19</v>
      </c>
      <c r="N115" s="216" t="s">
        <v>46</v>
      </c>
      <c r="O115" s="62"/>
      <c r="P115" s="172">
        <f>O115*H115</f>
        <v>0</v>
      </c>
      <c r="Q115" s="172">
        <v>0.0005</v>
      </c>
      <c r="R115" s="172">
        <f>Q115*H115</f>
        <v>0.0175</v>
      </c>
      <c r="S115" s="172">
        <v>0</v>
      </c>
      <c r="T115" s="173">
        <f>S115*H115</f>
        <v>0</v>
      </c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R115" s="174" t="s">
        <v>392</v>
      </c>
      <c r="AT115" s="174" t="s">
        <v>388</v>
      </c>
      <c r="AU115" s="174" t="s">
        <v>84</v>
      </c>
      <c r="AY115" s="15" t="s">
        <v>121</v>
      </c>
      <c r="BE115" s="175">
        <f>IF(N115="základní",J115,0)</f>
        <v>0</v>
      </c>
      <c r="BF115" s="175">
        <f>IF(N115="snížená",J115,0)</f>
        <v>0</v>
      </c>
      <c r="BG115" s="175">
        <f>IF(N115="zákl. přenesená",J115,0)</f>
        <v>0</v>
      </c>
      <c r="BH115" s="175">
        <f>IF(N115="sníž. přenesená",J115,0)</f>
        <v>0</v>
      </c>
      <c r="BI115" s="175">
        <f>IF(N115="nulová",J115,0)</f>
        <v>0</v>
      </c>
      <c r="BJ115" s="15" t="s">
        <v>82</v>
      </c>
      <c r="BK115" s="175">
        <f>ROUND(I115*H115,2)</f>
        <v>0</v>
      </c>
      <c r="BL115" s="15" t="s">
        <v>202</v>
      </c>
      <c r="BM115" s="174" t="s">
        <v>400</v>
      </c>
    </row>
    <row r="116" spans="1:47" s="2" customFormat="1" ht="12">
      <c r="A116" s="32"/>
      <c r="B116" s="33"/>
      <c r="C116" s="34"/>
      <c r="D116" s="176" t="s">
        <v>129</v>
      </c>
      <c r="E116" s="34"/>
      <c r="F116" s="177" t="s">
        <v>399</v>
      </c>
      <c r="G116" s="34"/>
      <c r="H116" s="34"/>
      <c r="I116" s="178"/>
      <c r="J116" s="34"/>
      <c r="K116" s="34"/>
      <c r="L116" s="37"/>
      <c r="M116" s="179"/>
      <c r="N116" s="180"/>
      <c r="O116" s="62"/>
      <c r="P116" s="62"/>
      <c r="Q116" s="62"/>
      <c r="R116" s="62"/>
      <c r="S116" s="62"/>
      <c r="T116" s="63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T116" s="15" t="s">
        <v>129</v>
      </c>
      <c r="AU116" s="15" t="s">
        <v>84</v>
      </c>
    </row>
    <row r="117" spans="1:65" s="2" customFormat="1" ht="21.75" customHeight="1">
      <c r="A117" s="32"/>
      <c r="B117" s="33"/>
      <c r="C117" s="163" t="s">
        <v>161</v>
      </c>
      <c r="D117" s="163" t="s">
        <v>122</v>
      </c>
      <c r="E117" s="164" t="s">
        <v>401</v>
      </c>
      <c r="F117" s="165" t="s">
        <v>402</v>
      </c>
      <c r="G117" s="166" t="s">
        <v>223</v>
      </c>
      <c r="H117" s="167">
        <v>1</v>
      </c>
      <c r="I117" s="168"/>
      <c r="J117" s="169">
        <f>ROUND(I117*H117,2)</f>
        <v>0</v>
      </c>
      <c r="K117" s="165" t="s">
        <v>126</v>
      </c>
      <c r="L117" s="37"/>
      <c r="M117" s="170" t="s">
        <v>19</v>
      </c>
      <c r="N117" s="171" t="s">
        <v>46</v>
      </c>
      <c r="O117" s="62"/>
      <c r="P117" s="172">
        <f>O117*H117</f>
        <v>0</v>
      </c>
      <c r="Q117" s="172">
        <v>0</v>
      </c>
      <c r="R117" s="172">
        <f>Q117*H117</f>
        <v>0</v>
      </c>
      <c r="S117" s="172">
        <v>0</v>
      </c>
      <c r="T117" s="173">
        <f>S117*H117</f>
        <v>0</v>
      </c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R117" s="174" t="s">
        <v>202</v>
      </c>
      <c r="AT117" s="174" t="s">
        <v>122</v>
      </c>
      <c r="AU117" s="174" t="s">
        <v>84</v>
      </c>
      <c r="AY117" s="15" t="s">
        <v>121</v>
      </c>
      <c r="BE117" s="175">
        <f>IF(N117="základní",J117,0)</f>
        <v>0</v>
      </c>
      <c r="BF117" s="175">
        <f>IF(N117="snížená",J117,0)</f>
        <v>0</v>
      </c>
      <c r="BG117" s="175">
        <f>IF(N117="zákl. přenesená",J117,0)</f>
        <v>0</v>
      </c>
      <c r="BH117" s="175">
        <f>IF(N117="sníž. přenesená",J117,0)</f>
        <v>0</v>
      </c>
      <c r="BI117" s="175">
        <f>IF(N117="nulová",J117,0)</f>
        <v>0</v>
      </c>
      <c r="BJ117" s="15" t="s">
        <v>82</v>
      </c>
      <c r="BK117" s="175">
        <f>ROUND(I117*H117,2)</f>
        <v>0</v>
      </c>
      <c r="BL117" s="15" t="s">
        <v>202</v>
      </c>
      <c r="BM117" s="174" t="s">
        <v>403</v>
      </c>
    </row>
    <row r="118" spans="1:47" s="2" customFormat="1" ht="12">
      <c r="A118" s="32"/>
      <c r="B118" s="33"/>
      <c r="C118" s="34"/>
      <c r="D118" s="176" t="s">
        <v>129</v>
      </c>
      <c r="E118" s="34"/>
      <c r="F118" s="177" t="s">
        <v>404</v>
      </c>
      <c r="G118" s="34"/>
      <c r="H118" s="34"/>
      <c r="I118" s="178"/>
      <c r="J118" s="34"/>
      <c r="K118" s="34"/>
      <c r="L118" s="37"/>
      <c r="M118" s="179"/>
      <c r="N118" s="180"/>
      <c r="O118" s="62"/>
      <c r="P118" s="62"/>
      <c r="Q118" s="62"/>
      <c r="R118" s="62"/>
      <c r="S118" s="62"/>
      <c r="T118" s="63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5" t="s">
        <v>129</v>
      </c>
      <c r="AU118" s="15" t="s">
        <v>84</v>
      </c>
    </row>
    <row r="119" spans="2:51" s="13" customFormat="1" ht="12">
      <c r="B119" s="193"/>
      <c r="C119" s="194"/>
      <c r="D119" s="176" t="s">
        <v>168</v>
      </c>
      <c r="E119" s="195" t="s">
        <v>19</v>
      </c>
      <c r="F119" s="196" t="s">
        <v>405</v>
      </c>
      <c r="G119" s="194"/>
      <c r="H119" s="197">
        <v>1</v>
      </c>
      <c r="I119" s="198"/>
      <c r="J119" s="194"/>
      <c r="K119" s="194"/>
      <c r="L119" s="199"/>
      <c r="M119" s="200"/>
      <c r="N119" s="201"/>
      <c r="O119" s="201"/>
      <c r="P119" s="201"/>
      <c r="Q119" s="201"/>
      <c r="R119" s="201"/>
      <c r="S119" s="201"/>
      <c r="T119" s="202"/>
      <c r="AT119" s="203" t="s">
        <v>168</v>
      </c>
      <c r="AU119" s="203" t="s">
        <v>84</v>
      </c>
      <c r="AV119" s="13" t="s">
        <v>84</v>
      </c>
      <c r="AW119" s="13" t="s">
        <v>35</v>
      </c>
      <c r="AX119" s="13" t="s">
        <v>82</v>
      </c>
      <c r="AY119" s="203" t="s">
        <v>121</v>
      </c>
    </row>
    <row r="120" spans="1:65" s="2" customFormat="1" ht="22.8">
      <c r="A120" s="32"/>
      <c r="B120" s="33"/>
      <c r="C120" s="207" t="s">
        <v>220</v>
      </c>
      <c r="D120" s="207" t="s">
        <v>388</v>
      </c>
      <c r="E120" s="208" t="s">
        <v>406</v>
      </c>
      <c r="F120" s="209" t="s">
        <v>407</v>
      </c>
      <c r="G120" s="210" t="s">
        <v>223</v>
      </c>
      <c r="H120" s="211">
        <v>1</v>
      </c>
      <c r="I120" s="212"/>
      <c r="J120" s="213">
        <f>ROUND(I120*H120,2)</f>
        <v>0</v>
      </c>
      <c r="K120" s="209" t="s">
        <v>126</v>
      </c>
      <c r="L120" s="214"/>
      <c r="M120" s="215" t="s">
        <v>19</v>
      </c>
      <c r="N120" s="216" t="s">
        <v>46</v>
      </c>
      <c r="O120" s="62"/>
      <c r="P120" s="172">
        <f>O120*H120</f>
        <v>0</v>
      </c>
      <c r="Q120" s="172">
        <v>0.0005</v>
      </c>
      <c r="R120" s="172">
        <f>Q120*H120</f>
        <v>0.0005</v>
      </c>
      <c r="S120" s="172">
        <v>0</v>
      </c>
      <c r="T120" s="173">
        <f>S120*H120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174" t="s">
        <v>392</v>
      </c>
      <c r="AT120" s="174" t="s">
        <v>388</v>
      </c>
      <c r="AU120" s="174" t="s">
        <v>84</v>
      </c>
      <c r="AY120" s="15" t="s">
        <v>121</v>
      </c>
      <c r="BE120" s="175">
        <f>IF(N120="základní",J120,0)</f>
        <v>0</v>
      </c>
      <c r="BF120" s="175">
        <f>IF(N120="snížená",J120,0)</f>
        <v>0</v>
      </c>
      <c r="BG120" s="175">
        <f>IF(N120="zákl. přenesená",J120,0)</f>
        <v>0</v>
      </c>
      <c r="BH120" s="175">
        <f>IF(N120="sníž. přenesená",J120,0)</f>
        <v>0</v>
      </c>
      <c r="BI120" s="175">
        <f>IF(N120="nulová",J120,0)</f>
        <v>0</v>
      </c>
      <c r="BJ120" s="15" t="s">
        <v>82</v>
      </c>
      <c r="BK120" s="175">
        <f>ROUND(I120*H120,2)</f>
        <v>0</v>
      </c>
      <c r="BL120" s="15" t="s">
        <v>202</v>
      </c>
      <c r="BM120" s="174" t="s">
        <v>408</v>
      </c>
    </row>
    <row r="121" spans="1:47" s="2" customFormat="1" ht="12">
      <c r="A121" s="32"/>
      <c r="B121" s="33"/>
      <c r="C121" s="34"/>
      <c r="D121" s="176" t="s">
        <v>129</v>
      </c>
      <c r="E121" s="34"/>
      <c r="F121" s="177" t="s">
        <v>407</v>
      </c>
      <c r="G121" s="34"/>
      <c r="H121" s="34"/>
      <c r="I121" s="178"/>
      <c r="J121" s="34"/>
      <c r="K121" s="34"/>
      <c r="L121" s="37"/>
      <c r="M121" s="179"/>
      <c r="N121" s="180"/>
      <c r="O121" s="62"/>
      <c r="P121" s="62"/>
      <c r="Q121" s="62"/>
      <c r="R121" s="62"/>
      <c r="S121" s="62"/>
      <c r="T121" s="63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T121" s="15" t="s">
        <v>129</v>
      </c>
      <c r="AU121" s="15" t="s">
        <v>84</v>
      </c>
    </row>
    <row r="122" spans="1:65" s="2" customFormat="1" ht="21.75" customHeight="1">
      <c r="A122" s="32"/>
      <c r="B122" s="33"/>
      <c r="C122" s="163" t="s">
        <v>227</v>
      </c>
      <c r="D122" s="163" t="s">
        <v>122</v>
      </c>
      <c r="E122" s="164" t="s">
        <v>409</v>
      </c>
      <c r="F122" s="165" t="s">
        <v>410</v>
      </c>
      <c r="G122" s="166" t="s">
        <v>223</v>
      </c>
      <c r="H122" s="167">
        <v>3</v>
      </c>
      <c r="I122" s="168"/>
      <c r="J122" s="169">
        <f>ROUND(I122*H122,2)</f>
        <v>0</v>
      </c>
      <c r="K122" s="165" t="s">
        <v>126</v>
      </c>
      <c r="L122" s="37"/>
      <c r="M122" s="170" t="s">
        <v>19</v>
      </c>
      <c r="N122" s="171" t="s">
        <v>46</v>
      </c>
      <c r="O122" s="62"/>
      <c r="P122" s="172">
        <f>O122*H122</f>
        <v>0</v>
      </c>
      <c r="Q122" s="172">
        <v>0</v>
      </c>
      <c r="R122" s="172">
        <f>Q122*H122</f>
        <v>0</v>
      </c>
      <c r="S122" s="172">
        <v>0</v>
      </c>
      <c r="T122" s="173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74" t="s">
        <v>202</v>
      </c>
      <c r="AT122" s="174" t="s">
        <v>122</v>
      </c>
      <c r="AU122" s="174" t="s">
        <v>84</v>
      </c>
      <c r="AY122" s="15" t="s">
        <v>121</v>
      </c>
      <c r="BE122" s="175">
        <f>IF(N122="základní",J122,0)</f>
        <v>0</v>
      </c>
      <c r="BF122" s="175">
        <f>IF(N122="snížená",J122,0)</f>
        <v>0</v>
      </c>
      <c r="BG122" s="175">
        <f>IF(N122="zákl. přenesená",J122,0)</f>
        <v>0</v>
      </c>
      <c r="BH122" s="175">
        <f>IF(N122="sníž. přenesená",J122,0)</f>
        <v>0</v>
      </c>
      <c r="BI122" s="175">
        <f>IF(N122="nulová",J122,0)</f>
        <v>0</v>
      </c>
      <c r="BJ122" s="15" t="s">
        <v>82</v>
      </c>
      <c r="BK122" s="175">
        <f>ROUND(I122*H122,2)</f>
        <v>0</v>
      </c>
      <c r="BL122" s="15" t="s">
        <v>202</v>
      </c>
      <c r="BM122" s="174" t="s">
        <v>411</v>
      </c>
    </row>
    <row r="123" spans="1:47" s="2" customFormat="1" ht="12">
      <c r="A123" s="32"/>
      <c r="B123" s="33"/>
      <c r="C123" s="34"/>
      <c r="D123" s="176" t="s">
        <v>129</v>
      </c>
      <c r="E123" s="34"/>
      <c r="F123" s="177" t="s">
        <v>412</v>
      </c>
      <c r="G123" s="34"/>
      <c r="H123" s="34"/>
      <c r="I123" s="178"/>
      <c r="J123" s="34"/>
      <c r="K123" s="34"/>
      <c r="L123" s="37"/>
      <c r="M123" s="179"/>
      <c r="N123" s="180"/>
      <c r="O123" s="62"/>
      <c r="P123" s="62"/>
      <c r="Q123" s="62"/>
      <c r="R123" s="62"/>
      <c r="S123" s="62"/>
      <c r="T123" s="63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5" t="s">
        <v>129</v>
      </c>
      <c r="AU123" s="15" t="s">
        <v>84</v>
      </c>
    </row>
    <row r="124" spans="2:51" s="13" customFormat="1" ht="12">
      <c r="B124" s="193"/>
      <c r="C124" s="194"/>
      <c r="D124" s="176" t="s">
        <v>168</v>
      </c>
      <c r="E124" s="195" t="s">
        <v>19</v>
      </c>
      <c r="F124" s="196" t="s">
        <v>413</v>
      </c>
      <c r="G124" s="194"/>
      <c r="H124" s="197">
        <v>3</v>
      </c>
      <c r="I124" s="198"/>
      <c r="J124" s="194"/>
      <c r="K124" s="194"/>
      <c r="L124" s="199"/>
      <c r="M124" s="200"/>
      <c r="N124" s="201"/>
      <c r="O124" s="201"/>
      <c r="P124" s="201"/>
      <c r="Q124" s="201"/>
      <c r="R124" s="201"/>
      <c r="S124" s="201"/>
      <c r="T124" s="202"/>
      <c r="AT124" s="203" t="s">
        <v>168</v>
      </c>
      <c r="AU124" s="203" t="s">
        <v>84</v>
      </c>
      <c r="AV124" s="13" t="s">
        <v>84</v>
      </c>
      <c r="AW124" s="13" t="s">
        <v>35</v>
      </c>
      <c r="AX124" s="13" t="s">
        <v>82</v>
      </c>
      <c r="AY124" s="203" t="s">
        <v>121</v>
      </c>
    </row>
    <row r="125" spans="1:65" s="2" customFormat="1" ht="22.8">
      <c r="A125" s="32"/>
      <c r="B125" s="33"/>
      <c r="C125" s="163" t="s">
        <v>235</v>
      </c>
      <c r="D125" s="163" t="s">
        <v>122</v>
      </c>
      <c r="E125" s="164" t="s">
        <v>414</v>
      </c>
      <c r="F125" s="165" t="s">
        <v>415</v>
      </c>
      <c r="G125" s="166" t="s">
        <v>223</v>
      </c>
      <c r="H125" s="167">
        <v>1</v>
      </c>
      <c r="I125" s="168"/>
      <c r="J125" s="169">
        <f>ROUND(I125*H125,2)</f>
        <v>0</v>
      </c>
      <c r="K125" s="165" t="s">
        <v>126</v>
      </c>
      <c r="L125" s="37"/>
      <c r="M125" s="170" t="s">
        <v>19</v>
      </c>
      <c r="N125" s="171" t="s">
        <v>46</v>
      </c>
      <c r="O125" s="62"/>
      <c r="P125" s="172">
        <f>O125*H125</f>
        <v>0</v>
      </c>
      <c r="Q125" s="172">
        <v>0</v>
      </c>
      <c r="R125" s="172">
        <f>Q125*H125</f>
        <v>0</v>
      </c>
      <c r="S125" s="172">
        <v>0</v>
      </c>
      <c r="T125" s="173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74" t="s">
        <v>202</v>
      </c>
      <c r="AT125" s="174" t="s">
        <v>122</v>
      </c>
      <c r="AU125" s="174" t="s">
        <v>84</v>
      </c>
      <c r="AY125" s="15" t="s">
        <v>121</v>
      </c>
      <c r="BE125" s="175">
        <f>IF(N125="základní",J125,0)</f>
        <v>0</v>
      </c>
      <c r="BF125" s="175">
        <f>IF(N125="snížená",J125,0)</f>
        <v>0</v>
      </c>
      <c r="BG125" s="175">
        <f>IF(N125="zákl. přenesená",J125,0)</f>
        <v>0</v>
      </c>
      <c r="BH125" s="175">
        <f>IF(N125="sníž. přenesená",J125,0)</f>
        <v>0</v>
      </c>
      <c r="BI125" s="175">
        <f>IF(N125="nulová",J125,0)</f>
        <v>0</v>
      </c>
      <c r="BJ125" s="15" t="s">
        <v>82</v>
      </c>
      <c r="BK125" s="175">
        <f>ROUND(I125*H125,2)</f>
        <v>0</v>
      </c>
      <c r="BL125" s="15" t="s">
        <v>202</v>
      </c>
      <c r="BM125" s="174" t="s">
        <v>416</v>
      </c>
    </row>
    <row r="126" spans="1:47" s="2" customFormat="1" ht="28.8">
      <c r="A126" s="32"/>
      <c r="B126" s="33"/>
      <c r="C126" s="34"/>
      <c r="D126" s="176" t="s">
        <v>129</v>
      </c>
      <c r="E126" s="34"/>
      <c r="F126" s="177" t="s">
        <v>417</v>
      </c>
      <c r="G126" s="34"/>
      <c r="H126" s="34"/>
      <c r="I126" s="178"/>
      <c r="J126" s="34"/>
      <c r="K126" s="34"/>
      <c r="L126" s="37"/>
      <c r="M126" s="179"/>
      <c r="N126" s="180"/>
      <c r="O126" s="62"/>
      <c r="P126" s="62"/>
      <c r="Q126" s="62"/>
      <c r="R126" s="62"/>
      <c r="S126" s="62"/>
      <c r="T126" s="63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5" t="s">
        <v>129</v>
      </c>
      <c r="AU126" s="15" t="s">
        <v>84</v>
      </c>
    </row>
    <row r="127" spans="1:65" s="2" customFormat="1" ht="16.5" customHeight="1">
      <c r="A127" s="32"/>
      <c r="B127" s="33"/>
      <c r="C127" s="163" t="s">
        <v>240</v>
      </c>
      <c r="D127" s="163" t="s">
        <v>122</v>
      </c>
      <c r="E127" s="164" t="s">
        <v>418</v>
      </c>
      <c r="F127" s="165" t="s">
        <v>419</v>
      </c>
      <c r="G127" s="166" t="s">
        <v>420</v>
      </c>
      <c r="H127" s="167">
        <v>1</v>
      </c>
      <c r="I127" s="168"/>
      <c r="J127" s="169">
        <f>ROUND(I127*H127,2)</f>
        <v>0</v>
      </c>
      <c r="K127" s="165" t="s">
        <v>19</v>
      </c>
      <c r="L127" s="37"/>
      <c r="M127" s="170" t="s">
        <v>19</v>
      </c>
      <c r="N127" s="171" t="s">
        <v>46</v>
      </c>
      <c r="O127" s="62"/>
      <c r="P127" s="172">
        <f>O127*H127</f>
        <v>0</v>
      </c>
      <c r="Q127" s="172">
        <v>0</v>
      </c>
      <c r="R127" s="172">
        <f>Q127*H127</f>
        <v>0</v>
      </c>
      <c r="S127" s="172">
        <v>0</v>
      </c>
      <c r="T127" s="173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74" t="s">
        <v>202</v>
      </c>
      <c r="AT127" s="174" t="s">
        <v>122</v>
      </c>
      <c r="AU127" s="174" t="s">
        <v>84</v>
      </c>
      <c r="AY127" s="15" t="s">
        <v>121</v>
      </c>
      <c r="BE127" s="175">
        <f>IF(N127="základní",J127,0)</f>
        <v>0</v>
      </c>
      <c r="BF127" s="175">
        <f>IF(N127="snížená",J127,0)</f>
        <v>0</v>
      </c>
      <c r="BG127" s="175">
        <f>IF(N127="zákl. přenesená",J127,0)</f>
        <v>0</v>
      </c>
      <c r="BH127" s="175">
        <f>IF(N127="sníž. přenesená",J127,0)</f>
        <v>0</v>
      </c>
      <c r="BI127" s="175">
        <f>IF(N127="nulová",J127,0)</f>
        <v>0</v>
      </c>
      <c r="BJ127" s="15" t="s">
        <v>82</v>
      </c>
      <c r="BK127" s="175">
        <f>ROUND(I127*H127,2)</f>
        <v>0</v>
      </c>
      <c r="BL127" s="15" t="s">
        <v>202</v>
      </c>
      <c r="BM127" s="174" t="s">
        <v>421</v>
      </c>
    </row>
    <row r="128" spans="1:47" s="2" customFormat="1" ht="12">
      <c r="A128" s="32"/>
      <c r="B128" s="33"/>
      <c r="C128" s="34"/>
      <c r="D128" s="176" t="s">
        <v>129</v>
      </c>
      <c r="E128" s="34"/>
      <c r="F128" s="177" t="s">
        <v>419</v>
      </c>
      <c r="G128" s="34"/>
      <c r="H128" s="34"/>
      <c r="I128" s="178"/>
      <c r="J128" s="34"/>
      <c r="K128" s="34"/>
      <c r="L128" s="37"/>
      <c r="M128" s="179"/>
      <c r="N128" s="180"/>
      <c r="O128" s="62"/>
      <c r="P128" s="62"/>
      <c r="Q128" s="62"/>
      <c r="R128" s="62"/>
      <c r="S128" s="62"/>
      <c r="T128" s="63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5" t="s">
        <v>129</v>
      </c>
      <c r="AU128" s="15" t="s">
        <v>84</v>
      </c>
    </row>
    <row r="129" spans="1:65" s="2" customFormat="1" ht="22.8">
      <c r="A129" s="32"/>
      <c r="B129" s="33"/>
      <c r="C129" s="163" t="s">
        <v>247</v>
      </c>
      <c r="D129" s="163" t="s">
        <v>122</v>
      </c>
      <c r="E129" s="164" t="s">
        <v>422</v>
      </c>
      <c r="F129" s="165" t="s">
        <v>423</v>
      </c>
      <c r="G129" s="166" t="s">
        <v>178</v>
      </c>
      <c r="H129" s="167">
        <v>0.058</v>
      </c>
      <c r="I129" s="168"/>
      <c r="J129" s="169">
        <f>ROUND(I129*H129,2)</f>
        <v>0</v>
      </c>
      <c r="K129" s="165" t="s">
        <v>126</v>
      </c>
      <c r="L129" s="37"/>
      <c r="M129" s="170" t="s">
        <v>19</v>
      </c>
      <c r="N129" s="171" t="s">
        <v>46</v>
      </c>
      <c r="O129" s="62"/>
      <c r="P129" s="172">
        <f>O129*H129</f>
        <v>0</v>
      </c>
      <c r="Q129" s="172">
        <v>0</v>
      </c>
      <c r="R129" s="172">
        <f>Q129*H129</f>
        <v>0</v>
      </c>
      <c r="S129" s="172">
        <v>0</v>
      </c>
      <c r="T129" s="173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74" t="s">
        <v>202</v>
      </c>
      <c r="AT129" s="174" t="s">
        <v>122</v>
      </c>
      <c r="AU129" s="174" t="s">
        <v>84</v>
      </c>
      <c r="AY129" s="15" t="s">
        <v>121</v>
      </c>
      <c r="BE129" s="175">
        <f>IF(N129="základní",J129,0)</f>
        <v>0</v>
      </c>
      <c r="BF129" s="175">
        <f>IF(N129="snížená",J129,0)</f>
        <v>0</v>
      </c>
      <c r="BG129" s="175">
        <f>IF(N129="zákl. přenesená",J129,0)</f>
        <v>0</v>
      </c>
      <c r="BH129" s="175">
        <f>IF(N129="sníž. přenesená",J129,0)</f>
        <v>0</v>
      </c>
      <c r="BI129" s="175">
        <f>IF(N129="nulová",J129,0)</f>
        <v>0</v>
      </c>
      <c r="BJ129" s="15" t="s">
        <v>82</v>
      </c>
      <c r="BK129" s="175">
        <f>ROUND(I129*H129,2)</f>
        <v>0</v>
      </c>
      <c r="BL129" s="15" t="s">
        <v>202</v>
      </c>
      <c r="BM129" s="174" t="s">
        <v>424</v>
      </c>
    </row>
    <row r="130" spans="1:47" s="2" customFormat="1" ht="28.8">
      <c r="A130" s="32"/>
      <c r="B130" s="33"/>
      <c r="C130" s="34"/>
      <c r="D130" s="176" t="s">
        <v>129</v>
      </c>
      <c r="E130" s="34"/>
      <c r="F130" s="177" t="s">
        <v>425</v>
      </c>
      <c r="G130" s="34"/>
      <c r="H130" s="34"/>
      <c r="I130" s="178"/>
      <c r="J130" s="34"/>
      <c r="K130" s="34"/>
      <c r="L130" s="37"/>
      <c r="M130" s="179"/>
      <c r="N130" s="180"/>
      <c r="O130" s="62"/>
      <c r="P130" s="62"/>
      <c r="Q130" s="62"/>
      <c r="R130" s="62"/>
      <c r="S130" s="62"/>
      <c r="T130" s="63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5" t="s">
        <v>129</v>
      </c>
      <c r="AU130" s="15" t="s">
        <v>84</v>
      </c>
    </row>
    <row r="131" spans="2:63" s="11" customFormat="1" ht="22.8" customHeight="1">
      <c r="B131" s="149"/>
      <c r="C131" s="150"/>
      <c r="D131" s="151" t="s">
        <v>74</v>
      </c>
      <c r="E131" s="191" t="s">
        <v>233</v>
      </c>
      <c r="F131" s="191" t="s">
        <v>234</v>
      </c>
      <c r="G131" s="150"/>
      <c r="H131" s="150"/>
      <c r="I131" s="153"/>
      <c r="J131" s="192">
        <f>BK131</f>
        <v>0</v>
      </c>
      <c r="K131" s="150"/>
      <c r="L131" s="155"/>
      <c r="M131" s="156"/>
      <c r="N131" s="157"/>
      <c r="O131" s="157"/>
      <c r="P131" s="158">
        <f>SUM(P132:P135)</f>
        <v>0</v>
      </c>
      <c r="Q131" s="157"/>
      <c r="R131" s="158">
        <f>SUM(R132:R135)</f>
        <v>0</v>
      </c>
      <c r="S131" s="157"/>
      <c r="T131" s="159">
        <f>SUM(T132:T135)</f>
        <v>0</v>
      </c>
      <c r="AR131" s="160" t="s">
        <v>84</v>
      </c>
      <c r="AT131" s="161" t="s">
        <v>74</v>
      </c>
      <c r="AU131" s="161" t="s">
        <v>82</v>
      </c>
      <c r="AY131" s="160" t="s">
        <v>121</v>
      </c>
      <c r="BK131" s="162">
        <f>SUM(BK132:BK135)</f>
        <v>0</v>
      </c>
    </row>
    <row r="132" spans="1:65" s="2" customFormat="1" ht="16.5" customHeight="1">
      <c r="A132" s="32"/>
      <c r="B132" s="33"/>
      <c r="C132" s="163" t="s">
        <v>8</v>
      </c>
      <c r="D132" s="163" t="s">
        <v>122</v>
      </c>
      <c r="E132" s="164" t="s">
        <v>426</v>
      </c>
      <c r="F132" s="165" t="s">
        <v>427</v>
      </c>
      <c r="G132" s="166" t="s">
        <v>223</v>
      </c>
      <c r="H132" s="167">
        <v>1</v>
      </c>
      <c r="I132" s="168"/>
      <c r="J132" s="169">
        <f>ROUND(I132*H132,2)</f>
        <v>0</v>
      </c>
      <c r="K132" s="165" t="s">
        <v>126</v>
      </c>
      <c r="L132" s="37"/>
      <c r="M132" s="170" t="s">
        <v>19</v>
      </c>
      <c r="N132" s="171" t="s">
        <v>46</v>
      </c>
      <c r="O132" s="62"/>
      <c r="P132" s="172">
        <f>O132*H132</f>
        <v>0</v>
      </c>
      <c r="Q132" s="172">
        <v>0</v>
      </c>
      <c r="R132" s="172">
        <f>Q132*H132</f>
        <v>0</v>
      </c>
      <c r="S132" s="172">
        <v>0</v>
      </c>
      <c r="T132" s="173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74" t="s">
        <v>202</v>
      </c>
      <c r="AT132" s="174" t="s">
        <v>122</v>
      </c>
      <c r="AU132" s="174" t="s">
        <v>84</v>
      </c>
      <c r="AY132" s="15" t="s">
        <v>121</v>
      </c>
      <c r="BE132" s="175">
        <f>IF(N132="základní",J132,0)</f>
        <v>0</v>
      </c>
      <c r="BF132" s="175">
        <f>IF(N132="snížená",J132,0)</f>
        <v>0</v>
      </c>
      <c r="BG132" s="175">
        <f>IF(N132="zákl. přenesená",J132,0)</f>
        <v>0</v>
      </c>
      <c r="BH132" s="175">
        <f>IF(N132="sníž. přenesená",J132,0)</f>
        <v>0</v>
      </c>
      <c r="BI132" s="175">
        <f>IF(N132="nulová",J132,0)</f>
        <v>0</v>
      </c>
      <c r="BJ132" s="15" t="s">
        <v>82</v>
      </c>
      <c r="BK132" s="175">
        <f>ROUND(I132*H132,2)</f>
        <v>0</v>
      </c>
      <c r="BL132" s="15" t="s">
        <v>202</v>
      </c>
      <c r="BM132" s="174" t="s">
        <v>428</v>
      </c>
    </row>
    <row r="133" spans="1:47" s="2" customFormat="1" ht="12">
      <c r="A133" s="32"/>
      <c r="B133" s="33"/>
      <c r="C133" s="34"/>
      <c r="D133" s="176" t="s">
        <v>129</v>
      </c>
      <c r="E133" s="34"/>
      <c r="F133" s="177" t="s">
        <v>429</v>
      </c>
      <c r="G133" s="34"/>
      <c r="H133" s="34"/>
      <c r="I133" s="178"/>
      <c r="J133" s="34"/>
      <c r="K133" s="34"/>
      <c r="L133" s="37"/>
      <c r="M133" s="179"/>
      <c r="N133" s="180"/>
      <c r="O133" s="62"/>
      <c r="P133" s="62"/>
      <c r="Q133" s="62"/>
      <c r="R133" s="62"/>
      <c r="S133" s="62"/>
      <c r="T133" s="63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5" t="s">
        <v>129</v>
      </c>
      <c r="AU133" s="15" t="s">
        <v>84</v>
      </c>
    </row>
    <row r="134" spans="1:65" s="2" customFormat="1" ht="22.8">
      <c r="A134" s="32"/>
      <c r="B134" s="33"/>
      <c r="C134" s="163" t="s">
        <v>202</v>
      </c>
      <c r="D134" s="163" t="s">
        <v>122</v>
      </c>
      <c r="E134" s="164" t="s">
        <v>430</v>
      </c>
      <c r="F134" s="165" t="s">
        <v>431</v>
      </c>
      <c r="G134" s="166" t="s">
        <v>223</v>
      </c>
      <c r="H134" s="167">
        <v>1</v>
      </c>
      <c r="I134" s="168"/>
      <c r="J134" s="169">
        <f>ROUND(I134*H134,2)</f>
        <v>0</v>
      </c>
      <c r="K134" s="165" t="s">
        <v>126</v>
      </c>
      <c r="L134" s="37"/>
      <c r="M134" s="170" t="s">
        <v>19</v>
      </c>
      <c r="N134" s="171" t="s">
        <v>46</v>
      </c>
      <c r="O134" s="62"/>
      <c r="P134" s="172">
        <f>O134*H134</f>
        <v>0</v>
      </c>
      <c r="Q134" s="172">
        <v>0</v>
      </c>
      <c r="R134" s="172">
        <f>Q134*H134</f>
        <v>0</v>
      </c>
      <c r="S134" s="172">
        <v>0</v>
      </c>
      <c r="T134" s="173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74" t="s">
        <v>202</v>
      </c>
      <c r="AT134" s="174" t="s">
        <v>122</v>
      </c>
      <c r="AU134" s="174" t="s">
        <v>84</v>
      </c>
      <c r="AY134" s="15" t="s">
        <v>121</v>
      </c>
      <c r="BE134" s="175">
        <f>IF(N134="základní",J134,0)</f>
        <v>0</v>
      </c>
      <c r="BF134" s="175">
        <f>IF(N134="snížená",J134,0)</f>
        <v>0</v>
      </c>
      <c r="BG134" s="175">
        <f>IF(N134="zákl. přenesená",J134,0)</f>
        <v>0</v>
      </c>
      <c r="BH134" s="175">
        <f>IF(N134="sníž. přenesená",J134,0)</f>
        <v>0</v>
      </c>
      <c r="BI134" s="175">
        <f>IF(N134="nulová",J134,0)</f>
        <v>0</v>
      </c>
      <c r="BJ134" s="15" t="s">
        <v>82</v>
      </c>
      <c r="BK134" s="175">
        <f>ROUND(I134*H134,2)</f>
        <v>0</v>
      </c>
      <c r="BL134" s="15" t="s">
        <v>202</v>
      </c>
      <c r="BM134" s="174" t="s">
        <v>432</v>
      </c>
    </row>
    <row r="135" spans="1:47" s="2" customFormat="1" ht="19.2">
      <c r="A135" s="32"/>
      <c r="B135" s="33"/>
      <c r="C135" s="34"/>
      <c r="D135" s="176" t="s">
        <v>129</v>
      </c>
      <c r="E135" s="34"/>
      <c r="F135" s="177" t="s">
        <v>433</v>
      </c>
      <c r="G135" s="34"/>
      <c r="H135" s="34"/>
      <c r="I135" s="178"/>
      <c r="J135" s="34"/>
      <c r="K135" s="34"/>
      <c r="L135" s="37"/>
      <c r="M135" s="179"/>
      <c r="N135" s="180"/>
      <c r="O135" s="62"/>
      <c r="P135" s="62"/>
      <c r="Q135" s="62"/>
      <c r="R135" s="62"/>
      <c r="S135" s="62"/>
      <c r="T135" s="63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5" t="s">
        <v>129</v>
      </c>
      <c r="AU135" s="15" t="s">
        <v>84</v>
      </c>
    </row>
    <row r="136" spans="2:63" s="11" customFormat="1" ht="22.8" customHeight="1">
      <c r="B136" s="149"/>
      <c r="C136" s="150"/>
      <c r="D136" s="151" t="s">
        <v>74</v>
      </c>
      <c r="E136" s="191" t="s">
        <v>245</v>
      </c>
      <c r="F136" s="191" t="s">
        <v>246</v>
      </c>
      <c r="G136" s="150"/>
      <c r="H136" s="150"/>
      <c r="I136" s="153"/>
      <c r="J136" s="192">
        <f>BK136</f>
        <v>0</v>
      </c>
      <c r="K136" s="150"/>
      <c r="L136" s="155"/>
      <c r="M136" s="156"/>
      <c r="N136" s="157"/>
      <c r="O136" s="157"/>
      <c r="P136" s="158">
        <f>SUM(P137:P165)</f>
        <v>0</v>
      </c>
      <c r="Q136" s="157"/>
      <c r="R136" s="158">
        <f>SUM(R137:R165)</f>
        <v>15.84234853</v>
      </c>
      <c r="S136" s="157"/>
      <c r="T136" s="159">
        <f>SUM(T137:T165)</f>
        <v>0</v>
      </c>
      <c r="AR136" s="160" t="s">
        <v>84</v>
      </c>
      <c r="AT136" s="161" t="s">
        <v>74</v>
      </c>
      <c r="AU136" s="161" t="s">
        <v>82</v>
      </c>
      <c r="AY136" s="160" t="s">
        <v>121</v>
      </c>
      <c r="BK136" s="162">
        <f>SUM(BK137:BK165)</f>
        <v>0</v>
      </c>
    </row>
    <row r="137" spans="1:65" s="2" customFormat="1" ht="33" customHeight="1">
      <c r="A137" s="32"/>
      <c r="B137" s="33"/>
      <c r="C137" s="163" t="s">
        <v>267</v>
      </c>
      <c r="D137" s="163" t="s">
        <v>122</v>
      </c>
      <c r="E137" s="164" t="s">
        <v>434</v>
      </c>
      <c r="F137" s="165" t="s">
        <v>435</v>
      </c>
      <c r="G137" s="166" t="s">
        <v>436</v>
      </c>
      <c r="H137" s="167">
        <v>27.693</v>
      </c>
      <c r="I137" s="168"/>
      <c r="J137" s="169">
        <f>ROUND(I137*H137,2)</f>
        <v>0</v>
      </c>
      <c r="K137" s="165" t="s">
        <v>126</v>
      </c>
      <c r="L137" s="37"/>
      <c r="M137" s="170" t="s">
        <v>19</v>
      </c>
      <c r="N137" s="171" t="s">
        <v>46</v>
      </c>
      <c r="O137" s="62"/>
      <c r="P137" s="172">
        <f>O137*H137</f>
        <v>0</v>
      </c>
      <c r="Q137" s="172">
        <v>0.00108</v>
      </c>
      <c r="R137" s="172">
        <f>Q137*H137</f>
        <v>0.02990844</v>
      </c>
      <c r="S137" s="172">
        <v>0</v>
      </c>
      <c r="T137" s="173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74" t="s">
        <v>202</v>
      </c>
      <c r="AT137" s="174" t="s">
        <v>122</v>
      </c>
      <c r="AU137" s="174" t="s">
        <v>84</v>
      </c>
      <c r="AY137" s="15" t="s">
        <v>121</v>
      </c>
      <c r="BE137" s="175">
        <f>IF(N137="základní",J137,0)</f>
        <v>0</v>
      </c>
      <c r="BF137" s="175">
        <f>IF(N137="snížená",J137,0)</f>
        <v>0</v>
      </c>
      <c r="BG137" s="175">
        <f>IF(N137="zákl. přenesená",J137,0)</f>
        <v>0</v>
      </c>
      <c r="BH137" s="175">
        <f>IF(N137="sníž. přenesená",J137,0)</f>
        <v>0</v>
      </c>
      <c r="BI137" s="175">
        <f>IF(N137="nulová",J137,0)</f>
        <v>0</v>
      </c>
      <c r="BJ137" s="15" t="s">
        <v>82</v>
      </c>
      <c r="BK137" s="175">
        <f>ROUND(I137*H137,2)</f>
        <v>0</v>
      </c>
      <c r="BL137" s="15" t="s">
        <v>202</v>
      </c>
      <c r="BM137" s="174" t="s">
        <v>437</v>
      </c>
    </row>
    <row r="138" spans="1:47" s="2" customFormat="1" ht="28.8">
      <c r="A138" s="32"/>
      <c r="B138" s="33"/>
      <c r="C138" s="34"/>
      <c r="D138" s="176" t="s">
        <v>129</v>
      </c>
      <c r="E138" s="34"/>
      <c r="F138" s="177" t="s">
        <v>438</v>
      </c>
      <c r="G138" s="34"/>
      <c r="H138" s="34"/>
      <c r="I138" s="178"/>
      <c r="J138" s="34"/>
      <c r="K138" s="34"/>
      <c r="L138" s="37"/>
      <c r="M138" s="179"/>
      <c r="N138" s="180"/>
      <c r="O138" s="62"/>
      <c r="P138" s="62"/>
      <c r="Q138" s="62"/>
      <c r="R138" s="62"/>
      <c r="S138" s="62"/>
      <c r="T138" s="63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5" t="s">
        <v>129</v>
      </c>
      <c r="AU138" s="15" t="s">
        <v>84</v>
      </c>
    </row>
    <row r="139" spans="2:51" s="13" customFormat="1" ht="12">
      <c r="B139" s="193"/>
      <c r="C139" s="194"/>
      <c r="D139" s="176" t="s">
        <v>168</v>
      </c>
      <c r="E139" s="195" t="s">
        <v>19</v>
      </c>
      <c r="F139" s="196" t="s">
        <v>439</v>
      </c>
      <c r="G139" s="194"/>
      <c r="H139" s="197">
        <v>0.928</v>
      </c>
      <c r="I139" s="198"/>
      <c r="J139" s="194"/>
      <c r="K139" s="194"/>
      <c r="L139" s="199"/>
      <c r="M139" s="200"/>
      <c r="N139" s="201"/>
      <c r="O139" s="201"/>
      <c r="P139" s="201"/>
      <c r="Q139" s="201"/>
      <c r="R139" s="201"/>
      <c r="S139" s="201"/>
      <c r="T139" s="202"/>
      <c r="AT139" s="203" t="s">
        <v>168</v>
      </c>
      <c r="AU139" s="203" t="s">
        <v>84</v>
      </c>
      <c r="AV139" s="13" t="s">
        <v>84</v>
      </c>
      <c r="AW139" s="13" t="s">
        <v>35</v>
      </c>
      <c r="AX139" s="13" t="s">
        <v>75</v>
      </c>
      <c r="AY139" s="203" t="s">
        <v>121</v>
      </c>
    </row>
    <row r="140" spans="2:51" s="13" customFormat="1" ht="12">
      <c r="B140" s="193"/>
      <c r="C140" s="194"/>
      <c r="D140" s="176" t="s">
        <v>168</v>
      </c>
      <c r="E140" s="195" t="s">
        <v>19</v>
      </c>
      <c r="F140" s="196" t="s">
        <v>440</v>
      </c>
      <c r="G140" s="194"/>
      <c r="H140" s="197">
        <v>16.896</v>
      </c>
      <c r="I140" s="198"/>
      <c r="J140" s="194"/>
      <c r="K140" s="194"/>
      <c r="L140" s="199"/>
      <c r="M140" s="200"/>
      <c r="N140" s="201"/>
      <c r="O140" s="201"/>
      <c r="P140" s="201"/>
      <c r="Q140" s="201"/>
      <c r="R140" s="201"/>
      <c r="S140" s="201"/>
      <c r="T140" s="202"/>
      <c r="AT140" s="203" t="s">
        <v>168</v>
      </c>
      <c r="AU140" s="203" t="s">
        <v>84</v>
      </c>
      <c r="AV140" s="13" t="s">
        <v>84</v>
      </c>
      <c r="AW140" s="13" t="s">
        <v>35</v>
      </c>
      <c r="AX140" s="13" t="s">
        <v>75</v>
      </c>
      <c r="AY140" s="203" t="s">
        <v>121</v>
      </c>
    </row>
    <row r="141" spans="2:51" s="13" customFormat="1" ht="12">
      <c r="B141" s="193"/>
      <c r="C141" s="194"/>
      <c r="D141" s="176" t="s">
        <v>168</v>
      </c>
      <c r="E141" s="195" t="s">
        <v>19</v>
      </c>
      <c r="F141" s="196" t="s">
        <v>441</v>
      </c>
      <c r="G141" s="194"/>
      <c r="H141" s="197">
        <v>8.109</v>
      </c>
      <c r="I141" s="198"/>
      <c r="J141" s="194"/>
      <c r="K141" s="194"/>
      <c r="L141" s="199"/>
      <c r="M141" s="200"/>
      <c r="N141" s="201"/>
      <c r="O141" s="201"/>
      <c r="P141" s="201"/>
      <c r="Q141" s="201"/>
      <c r="R141" s="201"/>
      <c r="S141" s="201"/>
      <c r="T141" s="202"/>
      <c r="AT141" s="203" t="s">
        <v>168</v>
      </c>
      <c r="AU141" s="203" t="s">
        <v>84</v>
      </c>
      <c r="AV141" s="13" t="s">
        <v>84</v>
      </c>
      <c r="AW141" s="13" t="s">
        <v>35</v>
      </c>
      <c r="AX141" s="13" t="s">
        <v>75</v>
      </c>
      <c r="AY141" s="203" t="s">
        <v>121</v>
      </c>
    </row>
    <row r="142" spans="2:51" s="13" customFormat="1" ht="12">
      <c r="B142" s="193"/>
      <c r="C142" s="194"/>
      <c r="D142" s="176" t="s">
        <v>168</v>
      </c>
      <c r="E142" s="195" t="s">
        <v>19</v>
      </c>
      <c r="F142" s="196" t="s">
        <v>442</v>
      </c>
      <c r="G142" s="194"/>
      <c r="H142" s="197">
        <v>1.76</v>
      </c>
      <c r="I142" s="198"/>
      <c r="J142" s="194"/>
      <c r="K142" s="194"/>
      <c r="L142" s="199"/>
      <c r="M142" s="200"/>
      <c r="N142" s="201"/>
      <c r="O142" s="201"/>
      <c r="P142" s="201"/>
      <c r="Q142" s="201"/>
      <c r="R142" s="201"/>
      <c r="S142" s="201"/>
      <c r="T142" s="202"/>
      <c r="AT142" s="203" t="s">
        <v>168</v>
      </c>
      <c r="AU142" s="203" t="s">
        <v>84</v>
      </c>
      <c r="AV142" s="13" t="s">
        <v>84</v>
      </c>
      <c r="AW142" s="13" t="s">
        <v>35</v>
      </c>
      <c r="AX142" s="13" t="s">
        <v>75</v>
      </c>
      <c r="AY142" s="203" t="s">
        <v>121</v>
      </c>
    </row>
    <row r="143" spans="1:65" s="2" customFormat="1" ht="22.8">
      <c r="A143" s="32"/>
      <c r="B143" s="33"/>
      <c r="C143" s="163" t="s">
        <v>273</v>
      </c>
      <c r="D143" s="163" t="s">
        <v>122</v>
      </c>
      <c r="E143" s="164" t="s">
        <v>443</v>
      </c>
      <c r="F143" s="165" t="s">
        <v>444</v>
      </c>
      <c r="G143" s="166" t="s">
        <v>216</v>
      </c>
      <c r="H143" s="167">
        <v>38.375</v>
      </c>
      <c r="I143" s="168"/>
      <c r="J143" s="169">
        <f>ROUND(I143*H143,2)</f>
        <v>0</v>
      </c>
      <c r="K143" s="165" t="s">
        <v>126</v>
      </c>
      <c r="L143" s="37"/>
      <c r="M143" s="170" t="s">
        <v>19</v>
      </c>
      <c r="N143" s="171" t="s">
        <v>46</v>
      </c>
      <c r="O143" s="62"/>
      <c r="P143" s="172">
        <f>O143*H143</f>
        <v>0</v>
      </c>
      <c r="Q143" s="172">
        <v>0.01363</v>
      </c>
      <c r="R143" s="172">
        <f>Q143*H143</f>
        <v>0.52305125</v>
      </c>
      <c r="S143" s="172">
        <v>0</v>
      </c>
      <c r="T143" s="173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4" t="s">
        <v>202</v>
      </c>
      <c r="AT143" s="174" t="s">
        <v>122</v>
      </c>
      <c r="AU143" s="174" t="s">
        <v>84</v>
      </c>
      <c r="AY143" s="15" t="s">
        <v>121</v>
      </c>
      <c r="BE143" s="175">
        <f>IF(N143="základní",J143,0)</f>
        <v>0</v>
      </c>
      <c r="BF143" s="175">
        <f>IF(N143="snížená",J143,0)</f>
        <v>0</v>
      </c>
      <c r="BG143" s="175">
        <f>IF(N143="zákl. přenesená",J143,0)</f>
        <v>0</v>
      </c>
      <c r="BH143" s="175">
        <f>IF(N143="sníž. přenesená",J143,0)</f>
        <v>0</v>
      </c>
      <c r="BI143" s="175">
        <f>IF(N143="nulová",J143,0)</f>
        <v>0</v>
      </c>
      <c r="BJ143" s="15" t="s">
        <v>82</v>
      </c>
      <c r="BK143" s="175">
        <f>ROUND(I143*H143,2)</f>
        <v>0</v>
      </c>
      <c r="BL143" s="15" t="s">
        <v>202</v>
      </c>
      <c r="BM143" s="174" t="s">
        <v>445</v>
      </c>
    </row>
    <row r="144" spans="1:47" s="2" customFormat="1" ht="19.2">
      <c r="A144" s="32"/>
      <c r="B144" s="33"/>
      <c r="C144" s="34"/>
      <c r="D144" s="176" t="s">
        <v>129</v>
      </c>
      <c r="E144" s="34"/>
      <c r="F144" s="177" t="s">
        <v>446</v>
      </c>
      <c r="G144" s="34"/>
      <c r="H144" s="34"/>
      <c r="I144" s="178"/>
      <c r="J144" s="34"/>
      <c r="K144" s="34"/>
      <c r="L144" s="37"/>
      <c r="M144" s="179"/>
      <c r="N144" s="180"/>
      <c r="O144" s="62"/>
      <c r="P144" s="62"/>
      <c r="Q144" s="62"/>
      <c r="R144" s="62"/>
      <c r="S144" s="62"/>
      <c r="T144" s="63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5" t="s">
        <v>129</v>
      </c>
      <c r="AU144" s="15" t="s">
        <v>84</v>
      </c>
    </row>
    <row r="145" spans="2:51" s="13" customFormat="1" ht="12">
      <c r="B145" s="193"/>
      <c r="C145" s="194"/>
      <c r="D145" s="176" t="s">
        <v>168</v>
      </c>
      <c r="E145" s="195" t="s">
        <v>19</v>
      </c>
      <c r="F145" s="196" t="s">
        <v>447</v>
      </c>
      <c r="G145" s="194"/>
      <c r="H145" s="197">
        <v>38.375</v>
      </c>
      <c r="I145" s="198"/>
      <c r="J145" s="194"/>
      <c r="K145" s="194"/>
      <c r="L145" s="199"/>
      <c r="M145" s="200"/>
      <c r="N145" s="201"/>
      <c r="O145" s="201"/>
      <c r="P145" s="201"/>
      <c r="Q145" s="201"/>
      <c r="R145" s="201"/>
      <c r="S145" s="201"/>
      <c r="T145" s="202"/>
      <c r="AT145" s="203" t="s">
        <v>168</v>
      </c>
      <c r="AU145" s="203" t="s">
        <v>84</v>
      </c>
      <c r="AV145" s="13" t="s">
        <v>84</v>
      </c>
      <c r="AW145" s="13" t="s">
        <v>35</v>
      </c>
      <c r="AX145" s="13" t="s">
        <v>82</v>
      </c>
      <c r="AY145" s="203" t="s">
        <v>121</v>
      </c>
    </row>
    <row r="146" spans="1:65" s="2" customFormat="1" ht="22.8">
      <c r="A146" s="32"/>
      <c r="B146" s="33"/>
      <c r="C146" s="163" t="s">
        <v>279</v>
      </c>
      <c r="D146" s="163" t="s">
        <v>122</v>
      </c>
      <c r="E146" s="164" t="s">
        <v>448</v>
      </c>
      <c r="F146" s="165" t="s">
        <v>449</v>
      </c>
      <c r="G146" s="166" t="s">
        <v>165</v>
      </c>
      <c r="H146" s="167">
        <v>640.018</v>
      </c>
      <c r="I146" s="168"/>
      <c r="J146" s="169">
        <f>ROUND(I146*H146,2)</f>
        <v>0</v>
      </c>
      <c r="K146" s="165" t="s">
        <v>126</v>
      </c>
      <c r="L146" s="37"/>
      <c r="M146" s="170" t="s">
        <v>19</v>
      </c>
      <c r="N146" s="171" t="s">
        <v>46</v>
      </c>
      <c r="O146" s="62"/>
      <c r="P146" s="172">
        <f>O146*H146</f>
        <v>0</v>
      </c>
      <c r="Q146" s="172">
        <v>0</v>
      </c>
      <c r="R146" s="172">
        <f>Q146*H146</f>
        <v>0</v>
      </c>
      <c r="S146" s="172">
        <v>0</v>
      </c>
      <c r="T146" s="173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4" t="s">
        <v>202</v>
      </c>
      <c r="AT146" s="174" t="s">
        <v>122</v>
      </c>
      <c r="AU146" s="174" t="s">
        <v>84</v>
      </c>
      <c r="AY146" s="15" t="s">
        <v>121</v>
      </c>
      <c r="BE146" s="175">
        <f>IF(N146="základní",J146,0)</f>
        <v>0</v>
      </c>
      <c r="BF146" s="175">
        <f>IF(N146="snížená",J146,0)</f>
        <v>0</v>
      </c>
      <c r="BG146" s="175">
        <f>IF(N146="zákl. přenesená",J146,0)</f>
        <v>0</v>
      </c>
      <c r="BH146" s="175">
        <f>IF(N146="sníž. přenesená",J146,0)</f>
        <v>0</v>
      </c>
      <c r="BI146" s="175">
        <f>IF(N146="nulová",J146,0)</f>
        <v>0</v>
      </c>
      <c r="BJ146" s="15" t="s">
        <v>82</v>
      </c>
      <c r="BK146" s="175">
        <f>ROUND(I146*H146,2)</f>
        <v>0</v>
      </c>
      <c r="BL146" s="15" t="s">
        <v>202</v>
      </c>
      <c r="BM146" s="174" t="s">
        <v>450</v>
      </c>
    </row>
    <row r="147" spans="1:47" s="2" customFormat="1" ht="28.8">
      <c r="A147" s="32"/>
      <c r="B147" s="33"/>
      <c r="C147" s="34"/>
      <c r="D147" s="176" t="s">
        <v>129</v>
      </c>
      <c r="E147" s="34"/>
      <c r="F147" s="177" t="s">
        <v>451</v>
      </c>
      <c r="G147" s="34"/>
      <c r="H147" s="34"/>
      <c r="I147" s="178"/>
      <c r="J147" s="34"/>
      <c r="K147" s="34"/>
      <c r="L147" s="37"/>
      <c r="M147" s="179"/>
      <c r="N147" s="180"/>
      <c r="O147" s="62"/>
      <c r="P147" s="62"/>
      <c r="Q147" s="62"/>
      <c r="R147" s="62"/>
      <c r="S147" s="62"/>
      <c r="T147" s="63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5" t="s">
        <v>129</v>
      </c>
      <c r="AU147" s="15" t="s">
        <v>84</v>
      </c>
    </row>
    <row r="148" spans="1:65" s="2" customFormat="1" ht="16.5" customHeight="1">
      <c r="A148" s="32"/>
      <c r="B148" s="33"/>
      <c r="C148" s="207" t="s">
        <v>284</v>
      </c>
      <c r="D148" s="207" t="s">
        <v>388</v>
      </c>
      <c r="E148" s="208" t="s">
        <v>452</v>
      </c>
      <c r="F148" s="209" t="s">
        <v>453</v>
      </c>
      <c r="G148" s="210" t="s">
        <v>436</v>
      </c>
      <c r="H148" s="211">
        <v>16.896</v>
      </c>
      <c r="I148" s="212"/>
      <c r="J148" s="213">
        <f>ROUND(I148*H148,2)</f>
        <v>0</v>
      </c>
      <c r="K148" s="209" t="s">
        <v>126</v>
      </c>
      <c r="L148" s="214"/>
      <c r="M148" s="215" t="s">
        <v>19</v>
      </c>
      <c r="N148" s="216" t="s">
        <v>46</v>
      </c>
      <c r="O148" s="62"/>
      <c r="P148" s="172">
        <f>O148*H148</f>
        <v>0</v>
      </c>
      <c r="Q148" s="172">
        <v>0.55</v>
      </c>
      <c r="R148" s="172">
        <f>Q148*H148</f>
        <v>9.292800000000002</v>
      </c>
      <c r="S148" s="172">
        <v>0</v>
      </c>
      <c r="T148" s="173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4" t="s">
        <v>392</v>
      </c>
      <c r="AT148" s="174" t="s">
        <v>388</v>
      </c>
      <c r="AU148" s="174" t="s">
        <v>84</v>
      </c>
      <c r="AY148" s="15" t="s">
        <v>121</v>
      </c>
      <c r="BE148" s="175">
        <f>IF(N148="základní",J148,0)</f>
        <v>0</v>
      </c>
      <c r="BF148" s="175">
        <f>IF(N148="snížená",J148,0)</f>
        <v>0</v>
      </c>
      <c r="BG148" s="175">
        <f>IF(N148="zákl. přenesená",J148,0)</f>
        <v>0</v>
      </c>
      <c r="BH148" s="175">
        <f>IF(N148="sníž. přenesená",J148,0)</f>
        <v>0</v>
      </c>
      <c r="BI148" s="175">
        <f>IF(N148="nulová",J148,0)</f>
        <v>0</v>
      </c>
      <c r="BJ148" s="15" t="s">
        <v>82</v>
      </c>
      <c r="BK148" s="175">
        <f>ROUND(I148*H148,2)</f>
        <v>0</v>
      </c>
      <c r="BL148" s="15" t="s">
        <v>202</v>
      </c>
      <c r="BM148" s="174" t="s">
        <v>454</v>
      </c>
    </row>
    <row r="149" spans="1:47" s="2" customFormat="1" ht="12">
      <c r="A149" s="32"/>
      <c r="B149" s="33"/>
      <c r="C149" s="34"/>
      <c r="D149" s="176" t="s">
        <v>129</v>
      </c>
      <c r="E149" s="34"/>
      <c r="F149" s="177" t="s">
        <v>453</v>
      </c>
      <c r="G149" s="34"/>
      <c r="H149" s="34"/>
      <c r="I149" s="178"/>
      <c r="J149" s="34"/>
      <c r="K149" s="34"/>
      <c r="L149" s="37"/>
      <c r="M149" s="179"/>
      <c r="N149" s="180"/>
      <c r="O149" s="62"/>
      <c r="P149" s="62"/>
      <c r="Q149" s="62"/>
      <c r="R149" s="62"/>
      <c r="S149" s="62"/>
      <c r="T149" s="63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5" t="s">
        <v>129</v>
      </c>
      <c r="AU149" s="15" t="s">
        <v>84</v>
      </c>
    </row>
    <row r="150" spans="2:51" s="13" customFormat="1" ht="12">
      <c r="B150" s="193"/>
      <c r="C150" s="194"/>
      <c r="D150" s="176" t="s">
        <v>168</v>
      </c>
      <c r="E150" s="194"/>
      <c r="F150" s="196" t="s">
        <v>455</v>
      </c>
      <c r="G150" s="194"/>
      <c r="H150" s="197">
        <v>16.896</v>
      </c>
      <c r="I150" s="198"/>
      <c r="J150" s="194"/>
      <c r="K150" s="194"/>
      <c r="L150" s="199"/>
      <c r="M150" s="200"/>
      <c r="N150" s="201"/>
      <c r="O150" s="201"/>
      <c r="P150" s="201"/>
      <c r="Q150" s="201"/>
      <c r="R150" s="201"/>
      <c r="S150" s="201"/>
      <c r="T150" s="202"/>
      <c r="AT150" s="203" t="s">
        <v>168</v>
      </c>
      <c r="AU150" s="203" t="s">
        <v>84</v>
      </c>
      <c r="AV150" s="13" t="s">
        <v>84</v>
      </c>
      <c r="AW150" s="13" t="s">
        <v>4</v>
      </c>
      <c r="AX150" s="13" t="s">
        <v>82</v>
      </c>
      <c r="AY150" s="203" t="s">
        <v>121</v>
      </c>
    </row>
    <row r="151" spans="1:65" s="2" customFormat="1" ht="22.8">
      <c r="A151" s="32"/>
      <c r="B151" s="33"/>
      <c r="C151" s="163" t="s">
        <v>7</v>
      </c>
      <c r="D151" s="163" t="s">
        <v>122</v>
      </c>
      <c r="E151" s="164" t="s">
        <v>456</v>
      </c>
      <c r="F151" s="165" t="s">
        <v>457</v>
      </c>
      <c r="G151" s="166" t="s">
        <v>165</v>
      </c>
      <c r="H151" s="167">
        <v>640.018</v>
      </c>
      <c r="I151" s="168"/>
      <c r="J151" s="169">
        <f>ROUND(I151*H151,2)</f>
        <v>0</v>
      </c>
      <c r="K151" s="165" t="s">
        <v>126</v>
      </c>
      <c r="L151" s="37"/>
      <c r="M151" s="170" t="s">
        <v>19</v>
      </c>
      <c r="N151" s="171" t="s">
        <v>46</v>
      </c>
      <c r="O151" s="62"/>
      <c r="P151" s="172">
        <f>O151*H151</f>
        <v>0</v>
      </c>
      <c r="Q151" s="172">
        <v>0</v>
      </c>
      <c r="R151" s="172">
        <f>Q151*H151</f>
        <v>0</v>
      </c>
      <c r="S151" s="172">
        <v>0</v>
      </c>
      <c r="T151" s="173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4" t="s">
        <v>202</v>
      </c>
      <c r="AT151" s="174" t="s">
        <v>122</v>
      </c>
      <c r="AU151" s="174" t="s">
        <v>84</v>
      </c>
      <c r="AY151" s="15" t="s">
        <v>121</v>
      </c>
      <c r="BE151" s="175">
        <f>IF(N151="základní",J151,0)</f>
        <v>0</v>
      </c>
      <c r="BF151" s="175">
        <f>IF(N151="snížená",J151,0)</f>
        <v>0</v>
      </c>
      <c r="BG151" s="175">
        <f>IF(N151="zákl. přenesená",J151,0)</f>
        <v>0</v>
      </c>
      <c r="BH151" s="175">
        <f>IF(N151="sníž. přenesená",J151,0)</f>
        <v>0</v>
      </c>
      <c r="BI151" s="175">
        <f>IF(N151="nulová",J151,0)</f>
        <v>0</v>
      </c>
      <c r="BJ151" s="15" t="s">
        <v>82</v>
      </c>
      <c r="BK151" s="175">
        <f>ROUND(I151*H151,2)</f>
        <v>0</v>
      </c>
      <c r="BL151" s="15" t="s">
        <v>202</v>
      </c>
      <c r="BM151" s="174" t="s">
        <v>458</v>
      </c>
    </row>
    <row r="152" spans="1:47" s="2" customFormat="1" ht="19.2">
      <c r="A152" s="32"/>
      <c r="B152" s="33"/>
      <c r="C152" s="34"/>
      <c r="D152" s="176" t="s">
        <v>129</v>
      </c>
      <c r="E152" s="34"/>
      <c r="F152" s="177" t="s">
        <v>459</v>
      </c>
      <c r="G152" s="34"/>
      <c r="H152" s="34"/>
      <c r="I152" s="178"/>
      <c r="J152" s="34"/>
      <c r="K152" s="34"/>
      <c r="L152" s="37"/>
      <c r="M152" s="179"/>
      <c r="N152" s="180"/>
      <c r="O152" s="62"/>
      <c r="P152" s="62"/>
      <c r="Q152" s="62"/>
      <c r="R152" s="62"/>
      <c r="S152" s="62"/>
      <c r="T152" s="63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5" t="s">
        <v>129</v>
      </c>
      <c r="AU152" s="15" t="s">
        <v>84</v>
      </c>
    </row>
    <row r="153" spans="1:65" s="2" customFormat="1" ht="16.5" customHeight="1">
      <c r="A153" s="32"/>
      <c r="B153" s="33"/>
      <c r="C153" s="207" t="s">
        <v>294</v>
      </c>
      <c r="D153" s="207" t="s">
        <v>388</v>
      </c>
      <c r="E153" s="208" t="s">
        <v>460</v>
      </c>
      <c r="F153" s="209" t="s">
        <v>461</v>
      </c>
      <c r="G153" s="210" t="s">
        <v>436</v>
      </c>
      <c r="H153" s="211">
        <v>8.109</v>
      </c>
      <c r="I153" s="212"/>
      <c r="J153" s="213">
        <f>ROUND(I153*H153,2)</f>
        <v>0</v>
      </c>
      <c r="K153" s="209" t="s">
        <v>126</v>
      </c>
      <c r="L153" s="214"/>
      <c r="M153" s="215" t="s">
        <v>19</v>
      </c>
      <c r="N153" s="216" t="s">
        <v>46</v>
      </c>
      <c r="O153" s="62"/>
      <c r="P153" s="172">
        <f>O153*H153</f>
        <v>0</v>
      </c>
      <c r="Q153" s="172">
        <v>0.55</v>
      </c>
      <c r="R153" s="172">
        <f>Q153*H153</f>
        <v>4.45995</v>
      </c>
      <c r="S153" s="172">
        <v>0</v>
      </c>
      <c r="T153" s="173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4" t="s">
        <v>392</v>
      </c>
      <c r="AT153" s="174" t="s">
        <v>388</v>
      </c>
      <c r="AU153" s="174" t="s">
        <v>84</v>
      </c>
      <c r="AY153" s="15" t="s">
        <v>121</v>
      </c>
      <c r="BE153" s="175">
        <f>IF(N153="základní",J153,0)</f>
        <v>0</v>
      </c>
      <c r="BF153" s="175">
        <f>IF(N153="snížená",J153,0)</f>
        <v>0</v>
      </c>
      <c r="BG153" s="175">
        <f>IF(N153="zákl. přenesená",J153,0)</f>
        <v>0</v>
      </c>
      <c r="BH153" s="175">
        <f>IF(N153="sníž. přenesená",J153,0)</f>
        <v>0</v>
      </c>
      <c r="BI153" s="175">
        <f>IF(N153="nulová",J153,0)</f>
        <v>0</v>
      </c>
      <c r="BJ153" s="15" t="s">
        <v>82</v>
      </c>
      <c r="BK153" s="175">
        <f>ROUND(I153*H153,2)</f>
        <v>0</v>
      </c>
      <c r="BL153" s="15" t="s">
        <v>202</v>
      </c>
      <c r="BM153" s="174" t="s">
        <v>462</v>
      </c>
    </row>
    <row r="154" spans="1:47" s="2" customFormat="1" ht="12">
      <c r="A154" s="32"/>
      <c r="B154" s="33"/>
      <c r="C154" s="34"/>
      <c r="D154" s="176" t="s">
        <v>129</v>
      </c>
      <c r="E154" s="34"/>
      <c r="F154" s="177" t="s">
        <v>461</v>
      </c>
      <c r="G154" s="34"/>
      <c r="H154" s="34"/>
      <c r="I154" s="178"/>
      <c r="J154" s="34"/>
      <c r="K154" s="34"/>
      <c r="L154" s="37"/>
      <c r="M154" s="179"/>
      <c r="N154" s="180"/>
      <c r="O154" s="62"/>
      <c r="P154" s="62"/>
      <c r="Q154" s="62"/>
      <c r="R154" s="62"/>
      <c r="S154" s="62"/>
      <c r="T154" s="63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5" t="s">
        <v>129</v>
      </c>
      <c r="AU154" s="15" t="s">
        <v>84</v>
      </c>
    </row>
    <row r="155" spans="2:51" s="13" customFormat="1" ht="12">
      <c r="B155" s="193"/>
      <c r="C155" s="194"/>
      <c r="D155" s="176" t="s">
        <v>168</v>
      </c>
      <c r="E155" s="194"/>
      <c r="F155" s="196" t="s">
        <v>463</v>
      </c>
      <c r="G155" s="194"/>
      <c r="H155" s="197">
        <v>8.109</v>
      </c>
      <c r="I155" s="198"/>
      <c r="J155" s="194"/>
      <c r="K155" s="194"/>
      <c r="L155" s="199"/>
      <c r="M155" s="200"/>
      <c r="N155" s="201"/>
      <c r="O155" s="201"/>
      <c r="P155" s="201"/>
      <c r="Q155" s="201"/>
      <c r="R155" s="201"/>
      <c r="S155" s="201"/>
      <c r="T155" s="202"/>
      <c r="AT155" s="203" t="s">
        <v>168</v>
      </c>
      <c r="AU155" s="203" t="s">
        <v>84</v>
      </c>
      <c r="AV155" s="13" t="s">
        <v>84</v>
      </c>
      <c r="AW155" s="13" t="s">
        <v>4</v>
      </c>
      <c r="AX155" s="13" t="s">
        <v>82</v>
      </c>
      <c r="AY155" s="203" t="s">
        <v>121</v>
      </c>
    </row>
    <row r="156" spans="1:65" s="2" customFormat="1" ht="22.8">
      <c r="A156" s="32"/>
      <c r="B156" s="33"/>
      <c r="C156" s="163" t="s">
        <v>302</v>
      </c>
      <c r="D156" s="163" t="s">
        <v>122</v>
      </c>
      <c r="E156" s="164" t="s">
        <v>464</v>
      </c>
      <c r="F156" s="165" t="s">
        <v>465</v>
      </c>
      <c r="G156" s="166" t="s">
        <v>216</v>
      </c>
      <c r="H156" s="167">
        <v>640.018</v>
      </c>
      <c r="I156" s="168"/>
      <c r="J156" s="169">
        <f>ROUND(I156*H156,2)</f>
        <v>0</v>
      </c>
      <c r="K156" s="165" t="s">
        <v>126</v>
      </c>
      <c r="L156" s="37"/>
      <c r="M156" s="170" t="s">
        <v>19</v>
      </c>
      <c r="N156" s="171" t="s">
        <v>46</v>
      </c>
      <c r="O156" s="62"/>
      <c r="P156" s="172">
        <f>O156*H156</f>
        <v>0</v>
      </c>
      <c r="Q156" s="172">
        <v>0</v>
      </c>
      <c r="R156" s="172">
        <f>Q156*H156</f>
        <v>0</v>
      </c>
      <c r="S156" s="172">
        <v>0</v>
      </c>
      <c r="T156" s="173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4" t="s">
        <v>202</v>
      </c>
      <c r="AT156" s="174" t="s">
        <v>122</v>
      </c>
      <c r="AU156" s="174" t="s">
        <v>84</v>
      </c>
      <c r="AY156" s="15" t="s">
        <v>121</v>
      </c>
      <c r="BE156" s="175">
        <f>IF(N156="základní",J156,0)</f>
        <v>0</v>
      </c>
      <c r="BF156" s="175">
        <f>IF(N156="snížená",J156,0)</f>
        <v>0</v>
      </c>
      <c r="BG156" s="175">
        <f>IF(N156="zákl. přenesená",J156,0)</f>
        <v>0</v>
      </c>
      <c r="BH156" s="175">
        <f>IF(N156="sníž. přenesená",J156,0)</f>
        <v>0</v>
      </c>
      <c r="BI156" s="175">
        <f>IF(N156="nulová",J156,0)</f>
        <v>0</v>
      </c>
      <c r="BJ156" s="15" t="s">
        <v>82</v>
      </c>
      <c r="BK156" s="175">
        <f>ROUND(I156*H156,2)</f>
        <v>0</v>
      </c>
      <c r="BL156" s="15" t="s">
        <v>202</v>
      </c>
      <c r="BM156" s="174" t="s">
        <v>466</v>
      </c>
    </row>
    <row r="157" spans="1:47" s="2" customFormat="1" ht="12">
      <c r="A157" s="32"/>
      <c r="B157" s="33"/>
      <c r="C157" s="34"/>
      <c r="D157" s="176" t="s">
        <v>129</v>
      </c>
      <c r="E157" s="34"/>
      <c r="F157" s="177" t="s">
        <v>467</v>
      </c>
      <c r="G157" s="34"/>
      <c r="H157" s="34"/>
      <c r="I157" s="178"/>
      <c r="J157" s="34"/>
      <c r="K157" s="34"/>
      <c r="L157" s="37"/>
      <c r="M157" s="179"/>
      <c r="N157" s="180"/>
      <c r="O157" s="62"/>
      <c r="P157" s="62"/>
      <c r="Q157" s="62"/>
      <c r="R157" s="62"/>
      <c r="S157" s="62"/>
      <c r="T157" s="63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5" t="s">
        <v>129</v>
      </c>
      <c r="AU157" s="15" t="s">
        <v>84</v>
      </c>
    </row>
    <row r="158" spans="1:65" s="2" customFormat="1" ht="16.5" customHeight="1">
      <c r="A158" s="32"/>
      <c r="B158" s="33"/>
      <c r="C158" s="207" t="s">
        <v>312</v>
      </c>
      <c r="D158" s="207" t="s">
        <v>388</v>
      </c>
      <c r="E158" s="208" t="s">
        <v>460</v>
      </c>
      <c r="F158" s="209" t="s">
        <v>461</v>
      </c>
      <c r="G158" s="210" t="s">
        <v>436</v>
      </c>
      <c r="H158" s="211">
        <v>1.76</v>
      </c>
      <c r="I158" s="212"/>
      <c r="J158" s="213">
        <f>ROUND(I158*H158,2)</f>
        <v>0</v>
      </c>
      <c r="K158" s="209" t="s">
        <v>126</v>
      </c>
      <c r="L158" s="214"/>
      <c r="M158" s="215" t="s">
        <v>19</v>
      </c>
      <c r="N158" s="216" t="s">
        <v>46</v>
      </c>
      <c r="O158" s="62"/>
      <c r="P158" s="172">
        <f>O158*H158</f>
        <v>0</v>
      </c>
      <c r="Q158" s="172">
        <v>0.55</v>
      </c>
      <c r="R158" s="172">
        <f>Q158*H158</f>
        <v>0.9680000000000001</v>
      </c>
      <c r="S158" s="172">
        <v>0</v>
      </c>
      <c r="T158" s="173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4" t="s">
        <v>392</v>
      </c>
      <c r="AT158" s="174" t="s">
        <v>388</v>
      </c>
      <c r="AU158" s="174" t="s">
        <v>84</v>
      </c>
      <c r="AY158" s="15" t="s">
        <v>121</v>
      </c>
      <c r="BE158" s="175">
        <f>IF(N158="základní",J158,0)</f>
        <v>0</v>
      </c>
      <c r="BF158" s="175">
        <f>IF(N158="snížená",J158,0)</f>
        <v>0</v>
      </c>
      <c r="BG158" s="175">
        <f>IF(N158="zákl. přenesená",J158,0)</f>
        <v>0</v>
      </c>
      <c r="BH158" s="175">
        <f>IF(N158="sníž. přenesená",J158,0)</f>
        <v>0</v>
      </c>
      <c r="BI158" s="175">
        <f>IF(N158="nulová",J158,0)</f>
        <v>0</v>
      </c>
      <c r="BJ158" s="15" t="s">
        <v>82</v>
      </c>
      <c r="BK158" s="175">
        <f>ROUND(I158*H158,2)</f>
        <v>0</v>
      </c>
      <c r="BL158" s="15" t="s">
        <v>202</v>
      </c>
      <c r="BM158" s="174" t="s">
        <v>468</v>
      </c>
    </row>
    <row r="159" spans="1:47" s="2" customFormat="1" ht="12">
      <c r="A159" s="32"/>
      <c r="B159" s="33"/>
      <c r="C159" s="34"/>
      <c r="D159" s="176" t="s">
        <v>129</v>
      </c>
      <c r="E159" s="34"/>
      <c r="F159" s="177" t="s">
        <v>461</v>
      </c>
      <c r="G159" s="34"/>
      <c r="H159" s="34"/>
      <c r="I159" s="178"/>
      <c r="J159" s="34"/>
      <c r="K159" s="34"/>
      <c r="L159" s="37"/>
      <c r="M159" s="179"/>
      <c r="N159" s="180"/>
      <c r="O159" s="62"/>
      <c r="P159" s="62"/>
      <c r="Q159" s="62"/>
      <c r="R159" s="62"/>
      <c r="S159" s="62"/>
      <c r="T159" s="63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5" t="s">
        <v>129</v>
      </c>
      <c r="AU159" s="15" t="s">
        <v>84</v>
      </c>
    </row>
    <row r="160" spans="2:51" s="13" customFormat="1" ht="12">
      <c r="B160" s="193"/>
      <c r="C160" s="194"/>
      <c r="D160" s="176" t="s">
        <v>168</v>
      </c>
      <c r="E160" s="194"/>
      <c r="F160" s="196" t="s">
        <v>469</v>
      </c>
      <c r="G160" s="194"/>
      <c r="H160" s="197">
        <v>1.76</v>
      </c>
      <c r="I160" s="198"/>
      <c r="J160" s="194"/>
      <c r="K160" s="194"/>
      <c r="L160" s="199"/>
      <c r="M160" s="200"/>
      <c r="N160" s="201"/>
      <c r="O160" s="201"/>
      <c r="P160" s="201"/>
      <c r="Q160" s="201"/>
      <c r="R160" s="201"/>
      <c r="S160" s="201"/>
      <c r="T160" s="202"/>
      <c r="AT160" s="203" t="s">
        <v>168</v>
      </c>
      <c r="AU160" s="203" t="s">
        <v>84</v>
      </c>
      <c r="AV160" s="13" t="s">
        <v>84</v>
      </c>
      <c r="AW160" s="13" t="s">
        <v>4</v>
      </c>
      <c r="AX160" s="13" t="s">
        <v>82</v>
      </c>
      <c r="AY160" s="203" t="s">
        <v>121</v>
      </c>
    </row>
    <row r="161" spans="1:65" s="2" customFormat="1" ht="22.8">
      <c r="A161" s="32"/>
      <c r="B161" s="33"/>
      <c r="C161" s="163" t="s">
        <v>319</v>
      </c>
      <c r="D161" s="163" t="s">
        <v>122</v>
      </c>
      <c r="E161" s="164" t="s">
        <v>470</v>
      </c>
      <c r="F161" s="165" t="s">
        <v>471</v>
      </c>
      <c r="G161" s="166" t="s">
        <v>436</v>
      </c>
      <c r="H161" s="167">
        <v>24.332</v>
      </c>
      <c r="I161" s="168"/>
      <c r="J161" s="169">
        <f>ROUND(I161*H161,2)</f>
        <v>0</v>
      </c>
      <c r="K161" s="165" t="s">
        <v>126</v>
      </c>
      <c r="L161" s="37"/>
      <c r="M161" s="170" t="s">
        <v>19</v>
      </c>
      <c r="N161" s="171" t="s">
        <v>46</v>
      </c>
      <c r="O161" s="62"/>
      <c r="P161" s="172">
        <f>O161*H161</f>
        <v>0</v>
      </c>
      <c r="Q161" s="172">
        <v>0.02337</v>
      </c>
      <c r="R161" s="172">
        <f>Q161*H161</f>
        <v>0.56863884</v>
      </c>
      <c r="S161" s="172">
        <v>0</v>
      </c>
      <c r="T161" s="173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4" t="s">
        <v>202</v>
      </c>
      <c r="AT161" s="174" t="s">
        <v>122</v>
      </c>
      <c r="AU161" s="174" t="s">
        <v>84</v>
      </c>
      <c r="AY161" s="15" t="s">
        <v>121</v>
      </c>
      <c r="BE161" s="175">
        <f>IF(N161="základní",J161,0)</f>
        <v>0</v>
      </c>
      <c r="BF161" s="175">
        <f>IF(N161="snížená",J161,0)</f>
        <v>0</v>
      </c>
      <c r="BG161" s="175">
        <f>IF(N161="zákl. přenesená",J161,0)</f>
        <v>0</v>
      </c>
      <c r="BH161" s="175">
        <f>IF(N161="sníž. přenesená",J161,0)</f>
        <v>0</v>
      </c>
      <c r="BI161" s="175">
        <f>IF(N161="nulová",J161,0)</f>
        <v>0</v>
      </c>
      <c r="BJ161" s="15" t="s">
        <v>82</v>
      </c>
      <c r="BK161" s="175">
        <f>ROUND(I161*H161,2)</f>
        <v>0</v>
      </c>
      <c r="BL161" s="15" t="s">
        <v>202</v>
      </c>
      <c r="BM161" s="174" t="s">
        <v>472</v>
      </c>
    </row>
    <row r="162" spans="1:47" s="2" customFormat="1" ht="19.2">
      <c r="A162" s="32"/>
      <c r="B162" s="33"/>
      <c r="C162" s="34"/>
      <c r="D162" s="176" t="s">
        <v>129</v>
      </c>
      <c r="E162" s="34"/>
      <c r="F162" s="177" t="s">
        <v>473</v>
      </c>
      <c r="G162" s="34"/>
      <c r="H162" s="34"/>
      <c r="I162" s="178"/>
      <c r="J162" s="34"/>
      <c r="K162" s="34"/>
      <c r="L162" s="37"/>
      <c r="M162" s="179"/>
      <c r="N162" s="180"/>
      <c r="O162" s="62"/>
      <c r="P162" s="62"/>
      <c r="Q162" s="62"/>
      <c r="R162" s="62"/>
      <c r="S162" s="62"/>
      <c r="T162" s="63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5" t="s">
        <v>129</v>
      </c>
      <c r="AU162" s="15" t="s">
        <v>84</v>
      </c>
    </row>
    <row r="163" spans="2:51" s="13" customFormat="1" ht="12">
      <c r="B163" s="193"/>
      <c r="C163" s="194"/>
      <c r="D163" s="176" t="s">
        <v>168</v>
      </c>
      <c r="E163" s="195" t="s">
        <v>19</v>
      </c>
      <c r="F163" s="196" t="s">
        <v>474</v>
      </c>
      <c r="G163" s="194"/>
      <c r="H163" s="197">
        <v>24.332</v>
      </c>
      <c r="I163" s="198"/>
      <c r="J163" s="194"/>
      <c r="K163" s="194"/>
      <c r="L163" s="199"/>
      <c r="M163" s="200"/>
      <c r="N163" s="201"/>
      <c r="O163" s="201"/>
      <c r="P163" s="201"/>
      <c r="Q163" s="201"/>
      <c r="R163" s="201"/>
      <c r="S163" s="201"/>
      <c r="T163" s="202"/>
      <c r="AT163" s="203" t="s">
        <v>168</v>
      </c>
      <c r="AU163" s="203" t="s">
        <v>84</v>
      </c>
      <c r="AV163" s="13" t="s">
        <v>84</v>
      </c>
      <c r="AW163" s="13" t="s">
        <v>35</v>
      </c>
      <c r="AX163" s="13" t="s">
        <v>82</v>
      </c>
      <c r="AY163" s="203" t="s">
        <v>121</v>
      </c>
    </row>
    <row r="164" spans="1:65" s="2" customFormat="1" ht="22.8">
      <c r="A164" s="32"/>
      <c r="B164" s="33"/>
      <c r="C164" s="163" t="s">
        <v>325</v>
      </c>
      <c r="D164" s="163" t="s">
        <v>122</v>
      </c>
      <c r="E164" s="164" t="s">
        <v>475</v>
      </c>
      <c r="F164" s="165" t="s">
        <v>476</v>
      </c>
      <c r="G164" s="166" t="s">
        <v>178</v>
      </c>
      <c r="H164" s="167">
        <v>15.842</v>
      </c>
      <c r="I164" s="168"/>
      <c r="J164" s="169">
        <f>ROUND(I164*H164,2)</f>
        <v>0</v>
      </c>
      <c r="K164" s="165" t="s">
        <v>126</v>
      </c>
      <c r="L164" s="37"/>
      <c r="M164" s="170" t="s">
        <v>19</v>
      </c>
      <c r="N164" s="171" t="s">
        <v>46</v>
      </c>
      <c r="O164" s="62"/>
      <c r="P164" s="172">
        <f>O164*H164</f>
        <v>0</v>
      </c>
      <c r="Q164" s="172">
        <v>0</v>
      </c>
      <c r="R164" s="172">
        <f>Q164*H164</f>
        <v>0</v>
      </c>
      <c r="S164" s="172">
        <v>0</v>
      </c>
      <c r="T164" s="173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4" t="s">
        <v>202</v>
      </c>
      <c r="AT164" s="174" t="s">
        <v>122</v>
      </c>
      <c r="AU164" s="174" t="s">
        <v>84</v>
      </c>
      <c r="AY164" s="15" t="s">
        <v>121</v>
      </c>
      <c r="BE164" s="175">
        <f>IF(N164="základní",J164,0)</f>
        <v>0</v>
      </c>
      <c r="BF164" s="175">
        <f>IF(N164="snížená",J164,0)</f>
        <v>0</v>
      </c>
      <c r="BG164" s="175">
        <f>IF(N164="zákl. přenesená",J164,0)</f>
        <v>0</v>
      </c>
      <c r="BH164" s="175">
        <f>IF(N164="sníž. přenesená",J164,0)</f>
        <v>0</v>
      </c>
      <c r="BI164" s="175">
        <f>IF(N164="nulová",J164,0)</f>
        <v>0</v>
      </c>
      <c r="BJ164" s="15" t="s">
        <v>82</v>
      </c>
      <c r="BK164" s="175">
        <f>ROUND(I164*H164,2)</f>
        <v>0</v>
      </c>
      <c r="BL164" s="15" t="s">
        <v>202</v>
      </c>
      <c r="BM164" s="174" t="s">
        <v>477</v>
      </c>
    </row>
    <row r="165" spans="1:47" s="2" customFormat="1" ht="28.8">
      <c r="A165" s="32"/>
      <c r="B165" s="33"/>
      <c r="C165" s="34"/>
      <c r="D165" s="176" t="s">
        <v>129</v>
      </c>
      <c r="E165" s="34"/>
      <c r="F165" s="177" t="s">
        <v>478</v>
      </c>
      <c r="G165" s="34"/>
      <c r="H165" s="34"/>
      <c r="I165" s="178"/>
      <c r="J165" s="34"/>
      <c r="K165" s="34"/>
      <c r="L165" s="37"/>
      <c r="M165" s="179"/>
      <c r="N165" s="180"/>
      <c r="O165" s="62"/>
      <c r="P165" s="62"/>
      <c r="Q165" s="62"/>
      <c r="R165" s="62"/>
      <c r="S165" s="62"/>
      <c r="T165" s="63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5" t="s">
        <v>129</v>
      </c>
      <c r="AU165" s="15" t="s">
        <v>84</v>
      </c>
    </row>
    <row r="166" spans="2:63" s="11" customFormat="1" ht="22.8" customHeight="1">
      <c r="B166" s="149"/>
      <c r="C166" s="150"/>
      <c r="D166" s="151" t="s">
        <v>74</v>
      </c>
      <c r="E166" s="191" t="s">
        <v>265</v>
      </c>
      <c r="F166" s="191" t="s">
        <v>266</v>
      </c>
      <c r="G166" s="150"/>
      <c r="H166" s="150"/>
      <c r="I166" s="153"/>
      <c r="J166" s="192">
        <f>BK166</f>
        <v>0</v>
      </c>
      <c r="K166" s="150"/>
      <c r="L166" s="155"/>
      <c r="M166" s="156"/>
      <c r="N166" s="157"/>
      <c r="O166" s="157"/>
      <c r="P166" s="158">
        <f>SUM(P167:P194)</f>
        <v>0</v>
      </c>
      <c r="Q166" s="157"/>
      <c r="R166" s="158">
        <f>SUM(R167:R194)</f>
        <v>0.9437525999999999</v>
      </c>
      <c r="S166" s="157"/>
      <c r="T166" s="159">
        <f>SUM(T167:T194)</f>
        <v>0</v>
      </c>
      <c r="AR166" s="160" t="s">
        <v>84</v>
      </c>
      <c r="AT166" s="161" t="s">
        <v>74</v>
      </c>
      <c r="AU166" s="161" t="s">
        <v>82</v>
      </c>
      <c r="AY166" s="160" t="s">
        <v>121</v>
      </c>
      <c r="BK166" s="162">
        <f>SUM(BK167:BK194)</f>
        <v>0</v>
      </c>
    </row>
    <row r="167" spans="1:65" s="2" customFormat="1" ht="33" customHeight="1">
      <c r="A167" s="32"/>
      <c r="B167" s="33"/>
      <c r="C167" s="163" t="s">
        <v>332</v>
      </c>
      <c r="D167" s="163" t="s">
        <v>122</v>
      </c>
      <c r="E167" s="164" t="s">
        <v>479</v>
      </c>
      <c r="F167" s="165" t="s">
        <v>480</v>
      </c>
      <c r="G167" s="166" t="s">
        <v>216</v>
      </c>
      <c r="H167" s="167">
        <v>99</v>
      </c>
      <c r="I167" s="168"/>
      <c r="J167" s="169">
        <f>ROUND(I167*H167,2)</f>
        <v>0</v>
      </c>
      <c r="K167" s="165" t="s">
        <v>126</v>
      </c>
      <c r="L167" s="37"/>
      <c r="M167" s="170" t="s">
        <v>19</v>
      </c>
      <c r="N167" s="171" t="s">
        <v>46</v>
      </c>
      <c r="O167" s="62"/>
      <c r="P167" s="172">
        <f>O167*H167</f>
        <v>0</v>
      </c>
      <c r="Q167" s="172">
        <v>0.00231</v>
      </c>
      <c r="R167" s="172">
        <f>Q167*H167</f>
        <v>0.22869</v>
      </c>
      <c r="S167" s="172">
        <v>0</v>
      </c>
      <c r="T167" s="173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4" t="s">
        <v>202</v>
      </c>
      <c r="AT167" s="174" t="s">
        <v>122</v>
      </c>
      <c r="AU167" s="174" t="s">
        <v>84</v>
      </c>
      <c r="AY167" s="15" t="s">
        <v>121</v>
      </c>
      <c r="BE167" s="175">
        <f>IF(N167="základní",J167,0)</f>
        <v>0</v>
      </c>
      <c r="BF167" s="175">
        <f>IF(N167="snížená",J167,0)</f>
        <v>0</v>
      </c>
      <c r="BG167" s="175">
        <f>IF(N167="zákl. přenesená",J167,0)</f>
        <v>0</v>
      </c>
      <c r="BH167" s="175">
        <f>IF(N167="sníž. přenesená",J167,0)</f>
        <v>0</v>
      </c>
      <c r="BI167" s="175">
        <f>IF(N167="nulová",J167,0)</f>
        <v>0</v>
      </c>
      <c r="BJ167" s="15" t="s">
        <v>82</v>
      </c>
      <c r="BK167" s="175">
        <f>ROUND(I167*H167,2)</f>
        <v>0</v>
      </c>
      <c r="BL167" s="15" t="s">
        <v>202</v>
      </c>
      <c r="BM167" s="174" t="s">
        <v>481</v>
      </c>
    </row>
    <row r="168" spans="1:47" s="2" customFormat="1" ht="19.2">
      <c r="A168" s="32"/>
      <c r="B168" s="33"/>
      <c r="C168" s="34"/>
      <c r="D168" s="176" t="s">
        <v>129</v>
      </c>
      <c r="E168" s="34"/>
      <c r="F168" s="177" t="s">
        <v>482</v>
      </c>
      <c r="G168" s="34"/>
      <c r="H168" s="34"/>
      <c r="I168" s="178"/>
      <c r="J168" s="34"/>
      <c r="K168" s="34"/>
      <c r="L168" s="37"/>
      <c r="M168" s="179"/>
      <c r="N168" s="180"/>
      <c r="O168" s="62"/>
      <c r="P168" s="62"/>
      <c r="Q168" s="62"/>
      <c r="R168" s="62"/>
      <c r="S168" s="62"/>
      <c r="T168" s="63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5" t="s">
        <v>129</v>
      </c>
      <c r="AU168" s="15" t="s">
        <v>84</v>
      </c>
    </row>
    <row r="169" spans="2:51" s="13" customFormat="1" ht="12">
      <c r="B169" s="193"/>
      <c r="C169" s="194"/>
      <c r="D169" s="176" t="s">
        <v>168</v>
      </c>
      <c r="E169" s="195" t="s">
        <v>19</v>
      </c>
      <c r="F169" s="196" t="s">
        <v>483</v>
      </c>
      <c r="G169" s="194"/>
      <c r="H169" s="197">
        <v>99</v>
      </c>
      <c r="I169" s="198"/>
      <c r="J169" s="194"/>
      <c r="K169" s="194"/>
      <c r="L169" s="199"/>
      <c r="M169" s="200"/>
      <c r="N169" s="201"/>
      <c r="O169" s="201"/>
      <c r="P169" s="201"/>
      <c r="Q169" s="201"/>
      <c r="R169" s="201"/>
      <c r="S169" s="201"/>
      <c r="T169" s="202"/>
      <c r="AT169" s="203" t="s">
        <v>168</v>
      </c>
      <c r="AU169" s="203" t="s">
        <v>84</v>
      </c>
      <c r="AV169" s="13" t="s">
        <v>84</v>
      </c>
      <c r="AW169" s="13" t="s">
        <v>35</v>
      </c>
      <c r="AX169" s="13" t="s">
        <v>82</v>
      </c>
      <c r="AY169" s="203" t="s">
        <v>121</v>
      </c>
    </row>
    <row r="170" spans="1:65" s="2" customFormat="1" ht="22.8">
      <c r="A170" s="32"/>
      <c r="B170" s="33"/>
      <c r="C170" s="163" t="s">
        <v>341</v>
      </c>
      <c r="D170" s="163" t="s">
        <v>122</v>
      </c>
      <c r="E170" s="164" t="s">
        <v>484</v>
      </c>
      <c r="F170" s="165" t="s">
        <v>485</v>
      </c>
      <c r="G170" s="166" t="s">
        <v>216</v>
      </c>
      <c r="H170" s="167">
        <v>17.5</v>
      </c>
      <c r="I170" s="168"/>
      <c r="J170" s="169">
        <f>ROUND(I170*H170,2)</f>
        <v>0</v>
      </c>
      <c r="K170" s="165" t="s">
        <v>126</v>
      </c>
      <c r="L170" s="37"/>
      <c r="M170" s="170" t="s">
        <v>19</v>
      </c>
      <c r="N170" s="171" t="s">
        <v>46</v>
      </c>
      <c r="O170" s="62"/>
      <c r="P170" s="172">
        <f>O170*H170</f>
        <v>0</v>
      </c>
      <c r="Q170" s="172">
        <v>0.00297</v>
      </c>
      <c r="R170" s="172">
        <f>Q170*H170</f>
        <v>0.051975</v>
      </c>
      <c r="S170" s="172">
        <v>0</v>
      </c>
      <c r="T170" s="173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74" t="s">
        <v>202</v>
      </c>
      <c r="AT170" s="174" t="s">
        <v>122</v>
      </c>
      <c r="AU170" s="174" t="s">
        <v>84</v>
      </c>
      <c r="AY170" s="15" t="s">
        <v>121</v>
      </c>
      <c r="BE170" s="175">
        <f>IF(N170="základní",J170,0)</f>
        <v>0</v>
      </c>
      <c r="BF170" s="175">
        <f>IF(N170="snížená",J170,0)</f>
        <v>0</v>
      </c>
      <c r="BG170" s="175">
        <f>IF(N170="zákl. přenesená",J170,0)</f>
        <v>0</v>
      </c>
      <c r="BH170" s="175">
        <f>IF(N170="sníž. přenesená",J170,0)</f>
        <v>0</v>
      </c>
      <c r="BI170" s="175">
        <f>IF(N170="nulová",J170,0)</f>
        <v>0</v>
      </c>
      <c r="BJ170" s="15" t="s">
        <v>82</v>
      </c>
      <c r="BK170" s="175">
        <f>ROUND(I170*H170,2)</f>
        <v>0</v>
      </c>
      <c r="BL170" s="15" t="s">
        <v>202</v>
      </c>
      <c r="BM170" s="174" t="s">
        <v>486</v>
      </c>
    </row>
    <row r="171" spans="1:47" s="2" customFormat="1" ht="19.2">
      <c r="A171" s="32"/>
      <c r="B171" s="33"/>
      <c r="C171" s="34"/>
      <c r="D171" s="176" t="s">
        <v>129</v>
      </c>
      <c r="E171" s="34"/>
      <c r="F171" s="177" t="s">
        <v>487</v>
      </c>
      <c r="G171" s="34"/>
      <c r="H171" s="34"/>
      <c r="I171" s="178"/>
      <c r="J171" s="34"/>
      <c r="K171" s="34"/>
      <c r="L171" s="37"/>
      <c r="M171" s="179"/>
      <c r="N171" s="180"/>
      <c r="O171" s="62"/>
      <c r="P171" s="62"/>
      <c r="Q171" s="62"/>
      <c r="R171" s="62"/>
      <c r="S171" s="62"/>
      <c r="T171" s="63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5" t="s">
        <v>129</v>
      </c>
      <c r="AU171" s="15" t="s">
        <v>84</v>
      </c>
    </row>
    <row r="172" spans="2:51" s="13" customFormat="1" ht="12">
      <c r="B172" s="193"/>
      <c r="C172" s="194"/>
      <c r="D172" s="176" t="s">
        <v>168</v>
      </c>
      <c r="E172" s="195" t="s">
        <v>19</v>
      </c>
      <c r="F172" s="196" t="s">
        <v>488</v>
      </c>
      <c r="G172" s="194"/>
      <c r="H172" s="197">
        <v>17.5</v>
      </c>
      <c r="I172" s="198"/>
      <c r="J172" s="194"/>
      <c r="K172" s="194"/>
      <c r="L172" s="199"/>
      <c r="M172" s="200"/>
      <c r="N172" s="201"/>
      <c r="O172" s="201"/>
      <c r="P172" s="201"/>
      <c r="Q172" s="201"/>
      <c r="R172" s="201"/>
      <c r="S172" s="201"/>
      <c r="T172" s="202"/>
      <c r="AT172" s="203" t="s">
        <v>168</v>
      </c>
      <c r="AU172" s="203" t="s">
        <v>84</v>
      </c>
      <c r="AV172" s="13" t="s">
        <v>84</v>
      </c>
      <c r="AW172" s="13" t="s">
        <v>35</v>
      </c>
      <c r="AX172" s="13" t="s">
        <v>82</v>
      </c>
      <c r="AY172" s="203" t="s">
        <v>121</v>
      </c>
    </row>
    <row r="173" spans="1:65" s="2" customFormat="1" ht="22.8">
      <c r="A173" s="32"/>
      <c r="B173" s="33"/>
      <c r="C173" s="163" t="s">
        <v>348</v>
      </c>
      <c r="D173" s="163" t="s">
        <v>122</v>
      </c>
      <c r="E173" s="164" t="s">
        <v>489</v>
      </c>
      <c r="F173" s="165" t="s">
        <v>490</v>
      </c>
      <c r="G173" s="166" t="s">
        <v>216</v>
      </c>
      <c r="H173" s="167">
        <v>12.5</v>
      </c>
      <c r="I173" s="168"/>
      <c r="J173" s="169">
        <f>ROUND(I173*H173,2)</f>
        <v>0</v>
      </c>
      <c r="K173" s="165" t="s">
        <v>126</v>
      </c>
      <c r="L173" s="37"/>
      <c r="M173" s="170" t="s">
        <v>19</v>
      </c>
      <c r="N173" s="171" t="s">
        <v>46</v>
      </c>
      <c r="O173" s="62"/>
      <c r="P173" s="172">
        <f>O173*H173</f>
        <v>0</v>
      </c>
      <c r="Q173" s="172">
        <v>0.00194</v>
      </c>
      <c r="R173" s="172">
        <f>Q173*H173</f>
        <v>0.02425</v>
      </c>
      <c r="S173" s="172">
        <v>0</v>
      </c>
      <c r="T173" s="173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4" t="s">
        <v>202</v>
      </c>
      <c r="AT173" s="174" t="s">
        <v>122</v>
      </c>
      <c r="AU173" s="174" t="s">
        <v>84</v>
      </c>
      <c r="AY173" s="15" t="s">
        <v>121</v>
      </c>
      <c r="BE173" s="175">
        <f>IF(N173="základní",J173,0)</f>
        <v>0</v>
      </c>
      <c r="BF173" s="175">
        <f>IF(N173="snížená",J173,0)</f>
        <v>0</v>
      </c>
      <c r="BG173" s="175">
        <f>IF(N173="zákl. přenesená",J173,0)</f>
        <v>0</v>
      </c>
      <c r="BH173" s="175">
        <f>IF(N173="sníž. přenesená",J173,0)</f>
        <v>0</v>
      </c>
      <c r="BI173" s="175">
        <f>IF(N173="nulová",J173,0)</f>
        <v>0</v>
      </c>
      <c r="BJ173" s="15" t="s">
        <v>82</v>
      </c>
      <c r="BK173" s="175">
        <f>ROUND(I173*H173,2)</f>
        <v>0</v>
      </c>
      <c r="BL173" s="15" t="s">
        <v>202</v>
      </c>
      <c r="BM173" s="174" t="s">
        <v>491</v>
      </c>
    </row>
    <row r="174" spans="1:47" s="2" customFormat="1" ht="19.2">
      <c r="A174" s="32"/>
      <c r="B174" s="33"/>
      <c r="C174" s="34"/>
      <c r="D174" s="176" t="s">
        <v>129</v>
      </c>
      <c r="E174" s="34"/>
      <c r="F174" s="177" t="s">
        <v>492</v>
      </c>
      <c r="G174" s="34"/>
      <c r="H174" s="34"/>
      <c r="I174" s="178"/>
      <c r="J174" s="34"/>
      <c r="K174" s="34"/>
      <c r="L174" s="37"/>
      <c r="M174" s="179"/>
      <c r="N174" s="180"/>
      <c r="O174" s="62"/>
      <c r="P174" s="62"/>
      <c r="Q174" s="62"/>
      <c r="R174" s="62"/>
      <c r="S174" s="62"/>
      <c r="T174" s="63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5" t="s">
        <v>129</v>
      </c>
      <c r="AU174" s="15" t="s">
        <v>84</v>
      </c>
    </row>
    <row r="175" spans="2:51" s="13" customFormat="1" ht="12">
      <c r="B175" s="193"/>
      <c r="C175" s="194"/>
      <c r="D175" s="176" t="s">
        <v>168</v>
      </c>
      <c r="E175" s="195" t="s">
        <v>19</v>
      </c>
      <c r="F175" s="196" t="s">
        <v>493</v>
      </c>
      <c r="G175" s="194"/>
      <c r="H175" s="197">
        <v>12.5</v>
      </c>
      <c r="I175" s="198"/>
      <c r="J175" s="194"/>
      <c r="K175" s="194"/>
      <c r="L175" s="199"/>
      <c r="M175" s="200"/>
      <c r="N175" s="201"/>
      <c r="O175" s="201"/>
      <c r="P175" s="201"/>
      <c r="Q175" s="201"/>
      <c r="R175" s="201"/>
      <c r="S175" s="201"/>
      <c r="T175" s="202"/>
      <c r="AT175" s="203" t="s">
        <v>168</v>
      </c>
      <c r="AU175" s="203" t="s">
        <v>84</v>
      </c>
      <c r="AV175" s="13" t="s">
        <v>84</v>
      </c>
      <c r="AW175" s="13" t="s">
        <v>35</v>
      </c>
      <c r="AX175" s="13" t="s">
        <v>82</v>
      </c>
      <c r="AY175" s="203" t="s">
        <v>121</v>
      </c>
    </row>
    <row r="176" spans="1:65" s="2" customFormat="1" ht="22.8">
      <c r="A176" s="32"/>
      <c r="B176" s="33"/>
      <c r="C176" s="163" t="s">
        <v>356</v>
      </c>
      <c r="D176" s="163" t="s">
        <v>122</v>
      </c>
      <c r="E176" s="164" t="s">
        <v>494</v>
      </c>
      <c r="F176" s="165" t="s">
        <v>495</v>
      </c>
      <c r="G176" s="166" t="s">
        <v>216</v>
      </c>
      <c r="H176" s="167">
        <v>99</v>
      </c>
      <c r="I176" s="168"/>
      <c r="J176" s="169">
        <f>ROUND(I176*H176,2)</f>
        <v>0</v>
      </c>
      <c r="K176" s="165" t="s">
        <v>126</v>
      </c>
      <c r="L176" s="37"/>
      <c r="M176" s="170" t="s">
        <v>19</v>
      </c>
      <c r="N176" s="171" t="s">
        <v>46</v>
      </c>
      <c r="O176" s="62"/>
      <c r="P176" s="172">
        <f>O176*H176</f>
        <v>0</v>
      </c>
      <c r="Q176" s="172">
        <v>0.00122</v>
      </c>
      <c r="R176" s="172">
        <f>Q176*H176</f>
        <v>0.12078</v>
      </c>
      <c r="S176" s="172">
        <v>0</v>
      </c>
      <c r="T176" s="173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74" t="s">
        <v>202</v>
      </c>
      <c r="AT176" s="174" t="s">
        <v>122</v>
      </c>
      <c r="AU176" s="174" t="s">
        <v>84</v>
      </c>
      <c r="AY176" s="15" t="s">
        <v>121</v>
      </c>
      <c r="BE176" s="175">
        <f>IF(N176="základní",J176,0)</f>
        <v>0</v>
      </c>
      <c r="BF176" s="175">
        <f>IF(N176="snížená",J176,0)</f>
        <v>0</v>
      </c>
      <c r="BG176" s="175">
        <f>IF(N176="zákl. přenesená",J176,0)</f>
        <v>0</v>
      </c>
      <c r="BH176" s="175">
        <f>IF(N176="sníž. přenesená",J176,0)</f>
        <v>0</v>
      </c>
      <c r="BI176" s="175">
        <f>IF(N176="nulová",J176,0)</f>
        <v>0</v>
      </c>
      <c r="BJ176" s="15" t="s">
        <v>82</v>
      </c>
      <c r="BK176" s="175">
        <f>ROUND(I176*H176,2)</f>
        <v>0</v>
      </c>
      <c r="BL176" s="15" t="s">
        <v>202</v>
      </c>
      <c r="BM176" s="174" t="s">
        <v>496</v>
      </c>
    </row>
    <row r="177" spans="1:47" s="2" customFormat="1" ht="19.2">
      <c r="A177" s="32"/>
      <c r="B177" s="33"/>
      <c r="C177" s="34"/>
      <c r="D177" s="176" t="s">
        <v>129</v>
      </c>
      <c r="E177" s="34"/>
      <c r="F177" s="177" t="s">
        <v>497</v>
      </c>
      <c r="G177" s="34"/>
      <c r="H177" s="34"/>
      <c r="I177" s="178"/>
      <c r="J177" s="34"/>
      <c r="K177" s="34"/>
      <c r="L177" s="37"/>
      <c r="M177" s="179"/>
      <c r="N177" s="180"/>
      <c r="O177" s="62"/>
      <c r="P177" s="62"/>
      <c r="Q177" s="62"/>
      <c r="R177" s="62"/>
      <c r="S177" s="62"/>
      <c r="T177" s="63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5" t="s">
        <v>129</v>
      </c>
      <c r="AU177" s="15" t="s">
        <v>84</v>
      </c>
    </row>
    <row r="178" spans="2:51" s="13" customFormat="1" ht="12">
      <c r="B178" s="193"/>
      <c r="C178" s="194"/>
      <c r="D178" s="176" t="s">
        <v>168</v>
      </c>
      <c r="E178" s="195" t="s">
        <v>19</v>
      </c>
      <c r="F178" s="196" t="s">
        <v>498</v>
      </c>
      <c r="G178" s="194"/>
      <c r="H178" s="197">
        <v>99</v>
      </c>
      <c r="I178" s="198"/>
      <c r="J178" s="194"/>
      <c r="K178" s="194"/>
      <c r="L178" s="199"/>
      <c r="M178" s="200"/>
      <c r="N178" s="201"/>
      <c r="O178" s="201"/>
      <c r="P178" s="201"/>
      <c r="Q178" s="201"/>
      <c r="R178" s="201"/>
      <c r="S178" s="201"/>
      <c r="T178" s="202"/>
      <c r="AT178" s="203" t="s">
        <v>168</v>
      </c>
      <c r="AU178" s="203" t="s">
        <v>84</v>
      </c>
      <c r="AV178" s="13" t="s">
        <v>84</v>
      </c>
      <c r="AW178" s="13" t="s">
        <v>35</v>
      </c>
      <c r="AX178" s="13" t="s">
        <v>82</v>
      </c>
      <c r="AY178" s="203" t="s">
        <v>121</v>
      </c>
    </row>
    <row r="179" spans="1:65" s="2" customFormat="1" ht="22.8">
      <c r="A179" s="32"/>
      <c r="B179" s="33"/>
      <c r="C179" s="163" t="s">
        <v>499</v>
      </c>
      <c r="D179" s="163" t="s">
        <v>122</v>
      </c>
      <c r="E179" s="164" t="s">
        <v>500</v>
      </c>
      <c r="F179" s="165" t="s">
        <v>501</v>
      </c>
      <c r="G179" s="166" t="s">
        <v>216</v>
      </c>
      <c r="H179" s="167">
        <v>99</v>
      </c>
      <c r="I179" s="168"/>
      <c r="J179" s="169">
        <f>ROUND(I179*H179,2)</f>
        <v>0</v>
      </c>
      <c r="K179" s="165" t="s">
        <v>126</v>
      </c>
      <c r="L179" s="37"/>
      <c r="M179" s="170" t="s">
        <v>19</v>
      </c>
      <c r="N179" s="171" t="s">
        <v>46</v>
      </c>
      <c r="O179" s="62"/>
      <c r="P179" s="172">
        <f>O179*H179</f>
        <v>0</v>
      </c>
      <c r="Q179" s="172">
        <v>0.00198</v>
      </c>
      <c r="R179" s="172">
        <f>Q179*H179</f>
        <v>0.19602</v>
      </c>
      <c r="S179" s="172">
        <v>0</v>
      </c>
      <c r="T179" s="173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4" t="s">
        <v>202</v>
      </c>
      <c r="AT179" s="174" t="s">
        <v>122</v>
      </c>
      <c r="AU179" s="174" t="s">
        <v>84</v>
      </c>
      <c r="AY179" s="15" t="s">
        <v>121</v>
      </c>
      <c r="BE179" s="175">
        <f>IF(N179="základní",J179,0)</f>
        <v>0</v>
      </c>
      <c r="BF179" s="175">
        <f>IF(N179="snížená",J179,0)</f>
        <v>0</v>
      </c>
      <c r="BG179" s="175">
        <f>IF(N179="zákl. přenesená",J179,0)</f>
        <v>0</v>
      </c>
      <c r="BH179" s="175">
        <f>IF(N179="sníž. přenesená",J179,0)</f>
        <v>0</v>
      </c>
      <c r="BI179" s="175">
        <f>IF(N179="nulová",J179,0)</f>
        <v>0</v>
      </c>
      <c r="BJ179" s="15" t="s">
        <v>82</v>
      </c>
      <c r="BK179" s="175">
        <f>ROUND(I179*H179,2)</f>
        <v>0</v>
      </c>
      <c r="BL179" s="15" t="s">
        <v>202</v>
      </c>
      <c r="BM179" s="174" t="s">
        <v>502</v>
      </c>
    </row>
    <row r="180" spans="1:47" s="2" customFormat="1" ht="19.2">
      <c r="A180" s="32"/>
      <c r="B180" s="33"/>
      <c r="C180" s="34"/>
      <c r="D180" s="176" t="s">
        <v>129</v>
      </c>
      <c r="E180" s="34"/>
      <c r="F180" s="177" t="s">
        <v>503</v>
      </c>
      <c r="G180" s="34"/>
      <c r="H180" s="34"/>
      <c r="I180" s="178"/>
      <c r="J180" s="34"/>
      <c r="K180" s="34"/>
      <c r="L180" s="37"/>
      <c r="M180" s="179"/>
      <c r="N180" s="180"/>
      <c r="O180" s="62"/>
      <c r="P180" s="62"/>
      <c r="Q180" s="62"/>
      <c r="R180" s="62"/>
      <c r="S180" s="62"/>
      <c r="T180" s="63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5" t="s">
        <v>129</v>
      </c>
      <c r="AU180" s="15" t="s">
        <v>84</v>
      </c>
    </row>
    <row r="181" spans="2:51" s="13" customFormat="1" ht="12">
      <c r="B181" s="193"/>
      <c r="C181" s="194"/>
      <c r="D181" s="176" t="s">
        <v>168</v>
      </c>
      <c r="E181" s="195" t="s">
        <v>19</v>
      </c>
      <c r="F181" s="196" t="s">
        <v>504</v>
      </c>
      <c r="G181" s="194"/>
      <c r="H181" s="197">
        <v>99</v>
      </c>
      <c r="I181" s="198"/>
      <c r="J181" s="194"/>
      <c r="K181" s="194"/>
      <c r="L181" s="199"/>
      <c r="M181" s="200"/>
      <c r="N181" s="201"/>
      <c r="O181" s="201"/>
      <c r="P181" s="201"/>
      <c r="Q181" s="201"/>
      <c r="R181" s="201"/>
      <c r="S181" s="201"/>
      <c r="T181" s="202"/>
      <c r="AT181" s="203" t="s">
        <v>168</v>
      </c>
      <c r="AU181" s="203" t="s">
        <v>84</v>
      </c>
      <c r="AV181" s="13" t="s">
        <v>84</v>
      </c>
      <c r="AW181" s="13" t="s">
        <v>35</v>
      </c>
      <c r="AX181" s="13" t="s">
        <v>82</v>
      </c>
      <c r="AY181" s="203" t="s">
        <v>121</v>
      </c>
    </row>
    <row r="182" spans="1:65" s="2" customFormat="1" ht="33" customHeight="1">
      <c r="A182" s="32"/>
      <c r="B182" s="33"/>
      <c r="C182" s="163" t="s">
        <v>392</v>
      </c>
      <c r="D182" s="163" t="s">
        <v>122</v>
      </c>
      <c r="E182" s="164" t="s">
        <v>505</v>
      </c>
      <c r="F182" s="165" t="s">
        <v>506</v>
      </c>
      <c r="G182" s="166" t="s">
        <v>165</v>
      </c>
      <c r="H182" s="167">
        <v>1.765</v>
      </c>
      <c r="I182" s="168"/>
      <c r="J182" s="169">
        <f>ROUND(I182*H182,2)</f>
        <v>0</v>
      </c>
      <c r="K182" s="165" t="s">
        <v>126</v>
      </c>
      <c r="L182" s="37"/>
      <c r="M182" s="170" t="s">
        <v>19</v>
      </c>
      <c r="N182" s="171" t="s">
        <v>46</v>
      </c>
      <c r="O182" s="62"/>
      <c r="P182" s="172">
        <f>O182*H182</f>
        <v>0</v>
      </c>
      <c r="Q182" s="172">
        <v>0.00584</v>
      </c>
      <c r="R182" s="172">
        <f>Q182*H182</f>
        <v>0.010307599999999998</v>
      </c>
      <c r="S182" s="172">
        <v>0</v>
      </c>
      <c r="T182" s="173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4" t="s">
        <v>202</v>
      </c>
      <c r="AT182" s="174" t="s">
        <v>122</v>
      </c>
      <c r="AU182" s="174" t="s">
        <v>84</v>
      </c>
      <c r="AY182" s="15" t="s">
        <v>121</v>
      </c>
      <c r="BE182" s="175">
        <f>IF(N182="základní",J182,0)</f>
        <v>0</v>
      </c>
      <c r="BF182" s="175">
        <f>IF(N182="snížená",J182,0)</f>
        <v>0</v>
      </c>
      <c r="BG182" s="175">
        <f>IF(N182="zákl. přenesená",J182,0)</f>
        <v>0</v>
      </c>
      <c r="BH182" s="175">
        <f>IF(N182="sníž. přenesená",J182,0)</f>
        <v>0</v>
      </c>
      <c r="BI182" s="175">
        <f>IF(N182="nulová",J182,0)</f>
        <v>0</v>
      </c>
      <c r="BJ182" s="15" t="s">
        <v>82</v>
      </c>
      <c r="BK182" s="175">
        <f>ROUND(I182*H182,2)</f>
        <v>0</v>
      </c>
      <c r="BL182" s="15" t="s">
        <v>202</v>
      </c>
      <c r="BM182" s="174" t="s">
        <v>507</v>
      </c>
    </row>
    <row r="183" spans="1:47" s="2" customFormat="1" ht="19.2">
      <c r="A183" s="32"/>
      <c r="B183" s="33"/>
      <c r="C183" s="34"/>
      <c r="D183" s="176" t="s">
        <v>129</v>
      </c>
      <c r="E183" s="34"/>
      <c r="F183" s="177" t="s">
        <v>508</v>
      </c>
      <c r="G183" s="34"/>
      <c r="H183" s="34"/>
      <c r="I183" s="178"/>
      <c r="J183" s="34"/>
      <c r="K183" s="34"/>
      <c r="L183" s="37"/>
      <c r="M183" s="179"/>
      <c r="N183" s="180"/>
      <c r="O183" s="62"/>
      <c r="P183" s="62"/>
      <c r="Q183" s="62"/>
      <c r="R183" s="62"/>
      <c r="S183" s="62"/>
      <c r="T183" s="63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5" t="s">
        <v>129</v>
      </c>
      <c r="AU183" s="15" t="s">
        <v>84</v>
      </c>
    </row>
    <row r="184" spans="2:51" s="13" customFormat="1" ht="12">
      <c r="B184" s="193"/>
      <c r="C184" s="194"/>
      <c r="D184" s="176" t="s">
        <v>168</v>
      </c>
      <c r="E184" s="195" t="s">
        <v>19</v>
      </c>
      <c r="F184" s="196" t="s">
        <v>509</v>
      </c>
      <c r="G184" s="194"/>
      <c r="H184" s="197">
        <v>1.765</v>
      </c>
      <c r="I184" s="198"/>
      <c r="J184" s="194"/>
      <c r="K184" s="194"/>
      <c r="L184" s="199"/>
      <c r="M184" s="200"/>
      <c r="N184" s="201"/>
      <c r="O184" s="201"/>
      <c r="P184" s="201"/>
      <c r="Q184" s="201"/>
      <c r="R184" s="201"/>
      <c r="S184" s="201"/>
      <c r="T184" s="202"/>
      <c r="AT184" s="203" t="s">
        <v>168</v>
      </c>
      <c r="AU184" s="203" t="s">
        <v>84</v>
      </c>
      <c r="AV184" s="13" t="s">
        <v>84</v>
      </c>
      <c r="AW184" s="13" t="s">
        <v>35</v>
      </c>
      <c r="AX184" s="13" t="s">
        <v>82</v>
      </c>
      <c r="AY184" s="203" t="s">
        <v>121</v>
      </c>
    </row>
    <row r="185" spans="1:65" s="2" customFormat="1" ht="22.8">
      <c r="A185" s="32"/>
      <c r="B185" s="33"/>
      <c r="C185" s="163" t="s">
        <v>510</v>
      </c>
      <c r="D185" s="163" t="s">
        <v>122</v>
      </c>
      <c r="E185" s="164" t="s">
        <v>511</v>
      </c>
      <c r="F185" s="165" t="s">
        <v>512</v>
      </c>
      <c r="G185" s="166" t="s">
        <v>216</v>
      </c>
      <c r="H185" s="167">
        <v>99</v>
      </c>
      <c r="I185" s="168"/>
      <c r="J185" s="169">
        <f>ROUND(I185*H185,2)</f>
        <v>0</v>
      </c>
      <c r="K185" s="165" t="s">
        <v>126</v>
      </c>
      <c r="L185" s="37"/>
      <c r="M185" s="170" t="s">
        <v>19</v>
      </c>
      <c r="N185" s="171" t="s">
        <v>46</v>
      </c>
      <c r="O185" s="62"/>
      <c r="P185" s="172">
        <f>O185*H185</f>
        <v>0</v>
      </c>
      <c r="Q185" s="172">
        <v>0.00286</v>
      </c>
      <c r="R185" s="172">
        <f>Q185*H185</f>
        <v>0.28314</v>
      </c>
      <c r="S185" s="172">
        <v>0</v>
      </c>
      <c r="T185" s="173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4" t="s">
        <v>202</v>
      </c>
      <c r="AT185" s="174" t="s">
        <v>122</v>
      </c>
      <c r="AU185" s="174" t="s">
        <v>84</v>
      </c>
      <c r="AY185" s="15" t="s">
        <v>121</v>
      </c>
      <c r="BE185" s="175">
        <f>IF(N185="základní",J185,0)</f>
        <v>0</v>
      </c>
      <c r="BF185" s="175">
        <f>IF(N185="snížená",J185,0)</f>
        <v>0</v>
      </c>
      <c r="BG185" s="175">
        <f>IF(N185="zákl. přenesená",J185,0)</f>
        <v>0</v>
      </c>
      <c r="BH185" s="175">
        <f>IF(N185="sníž. přenesená",J185,0)</f>
        <v>0</v>
      </c>
      <c r="BI185" s="175">
        <f>IF(N185="nulová",J185,0)</f>
        <v>0</v>
      </c>
      <c r="BJ185" s="15" t="s">
        <v>82</v>
      </c>
      <c r="BK185" s="175">
        <f>ROUND(I185*H185,2)</f>
        <v>0</v>
      </c>
      <c r="BL185" s="15" t="s">
        <v>202</v>
      </c>
      <c r="BM185" s="174" t="s">
        <v>513</v>
      </c>
    </row>
    <row r="186" spans="1:47" s="2" customFormat="1" ht="19.2">
      <c r="A186" s="32"/>
      <c r="B186" s="33"/>
      <c r="C186" s="34"/>
      <c r="D186" s="176" t="s">
        <v>129</v>
      </c>
      <c r="E186" s="34"/>
      <c r="F186" s="177" t="s">
        <v>514</v>
      </c>
      <c r="G186" s="34"/>
      <c r="H186" s="34"/>
      <c r="I186" s="178"/>
      <c r="J186" s="34"/>
      <c r="K186" s="34"/>
      <c r="L186" s="37"/>
      <c r="M186" s="179"/>
      <c r="N186" s="180"/>
      <c r="O186" s="62"/>
      <c r="P186" s="62"/>
      <c r="Q186" s="62"/>
      <c r="R186" s="62"/>
      <c r="S186" s="62"/>
      <c r="T186" s="63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T186" s="15" t="s">
        <v>129</v>
      </c>
      <c r="AU186" s="15" t="s">
        <v>84</v>
      </c>
    </row>
    <row r="187" spans="2:51" s="13" customFormat="1" ht="12">
      <c r="B187" s="193"/>
      <c r="C187" s="194"/>
      <c r="D187" s="176" t="s">
        <v>168</v>
      </c>
      <c r="E187" s="195" t="s">
        <v>19</v>
      </c>
      <c r="F187" s="196" t="s">
        <v>515</v>
      </c>
      <c r="G187" s="194"/>
      <c r="H187" s="197">
        <v>99</v>
      </c>
      <c r="I187" s="198"/>
      <c r="J187" s="194"/>
      <c r="K187" s="194"/>
      <c r="L187" s="199"/>
      <c r="M187" s="200"/>
      <c r="N187" s="201"/>
      <c r="O187" s="201"/>
      <c r="P187" s="201"/>
      <c r="Q187" s="201"/>
      <c r="R187" s="201"/>
      <c r="S187" s="201"/>
      <c r="T187" s="202"/>
      <c r="AT187" s="203" t="s">
        <v>168</v>
      </c>
      <c r="AU187" s="203" t="s">
        <v>84</v>
      </c>
      <c r="AV187" s="13" t="s">
        <v>84</v>
      </c>
      <c r="AW187" s="13" t="s">
        <v>35</v>
      </c>
      <c r="AX187" s="13" t="s">
        <v>82</v>
      </c>
      <c r="AY187" s="203" t="s">
        <v>121</v>
      </c>
    </row>
    <row r="188" spans="1:65" s="2" customFormat="1" ht="22.8">
      <c r="A188" s="32"/>
      <c r="B188" s="33"/>
      <c r="C188" s="163" t="s">
        <v>516</v>
      </c>
      <c r="D188" s="163" t="s">
        <v>122</v>
      </c>
      <c r="E188" s="164" t="s">
        <v>517</v>
      </c>
      <c r="F188" s="165" t="s">
        <v>518</v>
      </c>
      <c r="G188" s="166" t="s">
        <v>223</v>
      </c>
      <c r="H188" s="167">
        <v>6</v>
      </c>
      <c r="I188" s="168"/>
      <c r="J188" s="169">
        <f>ROUND(I188*H188,2)</f>
        <v>0</v>
      </c>
      <c r="K188" s="165" t="s">
        <v>126</v>
      </c>
      <c r="L188" s="37"/>
      <c r="M188" s="170" t="s">
        <v>19</v>
      </c>
      <c r="N188" s="171" t="s">
        <v>46</v>
      </c>
      <c r="O188" s="62"/>
      <c r="P188" s="172">
        <f>O188*H188</f>
        <v>0</v>
      </c>
      <c r="Q188" s="172">
        <v>0.00064</v>
      </c>
      <c r="R188" s="172">
        <f>Q188*H188</f>
        <v>0.0038400000000000005</v>
      </c>
      <c r="S188" s="172">
        <v>0</v>
      </c>
      <c r="T188" s="173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74" t="s">
        <v>202</v>
      </c>
      <c r="AT188" s="174" t="s">
        <v>122</v>
      </c>
      <c r="AU188" s="174" t="s">
        <v>84</v>
      </c>
      <c r="AY188" s="15" t="s">
        <v>121</v>
      </c>
      <c r="BE188" s="175">
        <f>IF(N188="základní",J188,0)</f>
        <v>0</v>
      </c>
      <c r="BF188" s="175">
        <f>IF(N188="snížená",J188,0)</f>
        <v>0</v>
      </c>
      <c r="BG188" s="175">
        <f>IF(N188="zákl. přenesená",J188,0)</f>
        <v>0</v>
      </c>
      <c r="BH188" s="175">
        <f>IF(N188="sníž. přenesená",J188,0)</f>
        <v>0</v>
      </c>
      <c r="BI188" s="175">
        <f>IF(N188="nulová",J188,0)</f>
        <v>0</v>
      </c>
      <c r="BJ188" s="15" t="s">
        <v>82</v>
      </c>
      <c r="BK188" s="175">
        <f>ROUND(I188*H188,2)</f>
        <v>0</v>
      </c>
      <c r="BL188" s="15" t="s">
        <v>202</v>
      </c>
      <c r="BM188" s="174" t="s">
        <v>519</v>
      </c>
    </row>
    <row r="189" spans="1:47" s="2" customFormat="1" ht="28.8">
      <c r="A189" s="32"/>
      <c r="B189" s="33"/>
      <c r="C189" s="34"/>
      <c r="D189" s="176" t="s">
        <v>129</v>
      </c>
      <c r="E189" s="34"/>
      <c r="F189" s="177" t="s">
        <v>520</v>
      </c>
      <c r="G189" s="34"/>
      <c r="H189" s="34"/>
      <c r="I189" s="178"/>
      <c r="J189" s="34"/>
      <c r="K189" s="34"/>
      <c r="L189" s="37"/>
      <c r="M189" s="179"/>
      <c r="N189" s="180"/>
      <c r="O189" s="62"/>
      <c r="P189" s="62"/>
      <c r="Q189" s="62"/>
      <c r="R189" s="62"/>
      <c r="S189" s="62"/>
      <c r="T189" s="63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5" t="s">
        <v>129</v>
      </c>
      <c r="AU189" s="15" t="s">
        <v>84</v>
      </c>
    </row>
    <row r="190" spans="1:65" s="2" customFormat="1" ht="34.2">
      <c r="A190" s="32"/>
      <c r="B190" s="33"/>
      <c r="C190" s="163" t="s">
        <v>521</v>
      </c>
      <c r="D190" s="163" t="s">
        <v>122</v>
      </c>
      <c r="E190" s="164" t="s">
        <v>522</v>
      </c>
      <c r="F190" s="165" t="s">
        <v>523</v>
      </c>
      <c r="G190" s="166" t="s">
        <v>216</v>
      </c>
      <c r="H190" s="167">
        <v>99</v>
      </c>
      <c r="I190" s="168"/>
      <c r="J190" s="169">
        <f>ROUND(I190*H190,2)</f>
        <v>0</v>
      </c>
      <c r="K190" s="165" t="s">
        <v>19</v>
      </c>
      <c r="L190" s="37"/>
      <c r="M190" s="170" t="s">
        <v>19</v>
      </c>
      <c r="N190" s="171" t="s">
        <v>46</v>
      </c>
      <c r="O190" s="62"/>
      <c r="P190" s="172">
        <f>O190*H190</f>
        <v>0</v>
      </c>
      <c r="Q190" s="172">
        <v>0.00025</v>
      </c>
      <c r="R190" s="172">
        <f>Q190*H190</f>
        <v>0.02475</v>
      </c>
      <c r="S190" s="172">
        <v>0</v>
      </c>
      <c r="T190" s="173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4" t="s">
        <v>202</v>
      </c>
      <c r="AT190" s="174" t="s">
        <v>122</v>
      </c>
      <c r="AU190" s="174" t="s">
        <v>84</v>
      </c>
      <c r="AY190" s="15" t="s">
        <v>121</v>
      </c>
      <c r="BE190" s="175">
        <f>IF(N190="základní",J190,0)</f>
        <v>0</v>
      </c>
      <c r="BF190" s="175">
        <f>IF(N190="snížená",J190,0)</f>
        <v>0</v>
      </c>
      <c r="BG190" s="175">
        <f>IF(N190="zákl. přenesená",J190,0)</f>
        <v>0</v>
      </c>
      <c r="BH190" s="175">
        <f>IF(N190="sníž. přenesená",J190,0)</f>
        <v>0</v>
      </c>
      <c r="BI190" s="175">
        <f>IF(N190="nulová",J190,0)</f>
        <v>0</v>
      </c>
      <c r="BJ190" s="15" t="s">
        <v>82</v>
      </c>
      <c r="BK190" s="175">
        <f>ROUND(I190*H190,2)</f>
        <v>0</v>
      </c>
      <c r="BL190" s="15" t="s">
        <v>202</v>
      </c>
      <c r="BM190" s="174" t="s">
        <v>524</v>
      </c>
    </row>
    <row r="191" spans="1:47" s="2" customFormat="1" ht="28.8">
      <c r="A191" s="32"/>
      <c r="B191" s="33"/>
      <c r="C191" s="34"/>
      <c r="D191" s="176" t="s">
        <v>129</v>
      </c>
      <c r="E191" s="34"/>
      <c r="F191" s="177" t="s">
        <v>523</v>
      </c>
      <c r="G191" s="34"/>
      <c r="H191" s="34"/>
      <c r="I191" s="178"/>
      <c r="J191" s="34"/>
      <c r="K191" s="34"/>
      <c r="L191" s="37"/>
      <c r="M191" s="179"/>
      <c r="N191" s="180"/>
      <c r="O191" s="62"/>
      <c r="P191" s="62"/>
      <c r="Q191" s="62"/>
      <c r="R191" s="62"/>
      <c r="S191" s="62"/>
      <c r="T191" s="63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5" t="s">
        <v>129</v>
      </c>
      <c r="AU191" s="15" t="s">
        <v>84</v>
      </c>
    </row>
    <row r="192" spans="2:51" s="13" customFormat="1" ht="12">
      <c r="B192" s="193"/>
      <c r="C192" s="194"/>
      <c r="D192" s="176" t="s">
        <v>168</v>
      </c>
      <c r="E192" s="195" t="s">
        <v>19</v>
      </c>
      <c r="F192" s="196" t="s">
        <v>525</v>
      </c>
      <c r="G192" s="194"/>
      <c r="H192" s="197">
        <v>99</v>
      </c>
      <c r="I192" s="198"/>
      <c r="J192" s="194"/>
      <c r="K192" s="194"/>
      <c r="L192" s="199"/>
      <c r="M192" s="200"/>
      <c r="N192" s="201"/>
      <c r="O192" s="201"/>
      <c r="P192" s="201"/>
      <c r="Q192" s="201"/>
      <c r="R192" s="201"/>
      <c r="S192" s="201"/>
      <c r="T192" s="202"/>
      <c r="AT192" s="203" t="s">
        <v>168</v>
      </c>
      <c r="AU192" s="203" t="s">
        <v>84</v>
      </c>
      <c r="AV192" s="13" t="s">
        <v>84</v>
      </c>
      <c r="AW192" s="13" t="s">
        <v>35</v>
      </c>
      <c r="AX192" s="13" t="s">
        <v>82</v>
      </c>
      <c r="AY192" s="203" t="s">
        <v>121</v>
      </c>
    </row>
    <row r="193" spans="1:65" s="2" customFormat="1" ht="22.8">
      <c r="A193" s="32"/>
      <c r="B193" s="33"/>
      <c r="C193" s="163" t="s">
        <v>526</v>
      </c>
      <c r="D193" s="163" t="s">
        <v>122</v>
      </c>
      <c r="E193" s="164" t="s">
        <v>527</v>
      </c>
      <c r="F193" s="165" t="s">
        <v>528</v>
      </c>
      <c r="G193" s="166" t="s">
        <v>178</v>
      </c>
      <c r="H193" s="167">
        <v>0.944</v>
      </c>
      <c r="I193" s="168"/>
      <c r="J193" s="169">
        <f>ROUND(I193*H193,2)</f>
        <v>0</v>
      </c>
      <c r="K193" s="165" t="s">
        <v>126</v>
      </c>
      <c r="L193" s="37"/>
      <c r="M193" s="170" t="s">
        <v>19</v>
      </c>
      <c r="N193" s="171" t="s">
        <v>46</v>
      </c>
      <c r="O193" s="62"/>
      <c r="P193" s="172">
        <f>O193*H193</f>
        <v>0</v>
      </c>
      <c r="Q193" s="172">
        <v>0</v>
      </c>
      <c r="R193" s="172">
        <f>Q193*H193</f>
        <v>0</v>
      </c>
      <c r="S193" s="172">
        <v>0</v>
      </c>
      <c r="T193" s="173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4" t="s">
        <v>202</v>
      </c>
      <c r="AT193" s="174" t="s">
        <v>122</v>
      </c>
      <c r="AU193" s="174" t="s">
        <v>84</v>
      </c>
      <c r="AY193" s="15" t="s">
        <v>121</v>
      </c>
      <c r="BE193" s="175">
        <f>IF(N193="základní",J193,0)</f>
        <v>0</v>
      </c>
      <c r="BF193" s="175">
        <f>IF(N193="snížená",J193,0)</f>
        <v>0</v>
      </c>
      <c r="BG193" s="175">
        <f>IF(N193="zákl. přenesená",J193,0)</f>
        <v>0</v>
      </c>
      <c r="BH193" s="175">
        <f>IF(N193="sníž. přenesená",J193,0)</f>
        <v>0</v>
      </c>
      <c r="BI193" s="175">
        <f>IF(N193="nulová",J193,0)</f>
        <v>0</v>
      </c>
      <c r="BJ193" s="15" t="s">
        <v>82</v>
      </c>
      <c r="BK193" s="175">
        <f>ROUND(I193*H193,2)</f>
        <v>0</v>
      </c>
      <c r="BL193" s="15" t="s">
        <v>202</v>
      </c>
      <c r="BM193" s="174" t="s">
        <v>529</v>
      </c>
    </row>
    <row r="194" spans="1:47" s="2" customFormat="1" ht="28.8">
      <c r="A194" s="32"/>
      <c r="B194" s="33"/>
      <c r="C194" s="34"/>
      <c r="D194" s="176" t="s">
        <v>129</v>
      </c>
      <c r="E194" s="34"/>
      <c r="F194" s="177" t="s">
        <v>530</v>
      </c>
      <c r="G194" s="34"/>
      <c r="H194" s="34"/>
      <c r="I194" s="178"/>
      <c r="J194" s="34"/>
      <c r="K194" s="34"/>
      <c r="L194" s="37"/>
      <c r="M194" s="179"/>
      <c r="N194" s="180"/>
      <c r="O194" s="62"/>
      <c r="P194" s="62"/>
      <c r="Q194" s="62"/>
      <c r="R194" s="62"/>
      <c r="S194" s="62"/>
      <c r="T194" s="63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T194" s="15" t="s">
        <v>129</v>
      </c>
      <c r="AU194" s="15" t="s">
        <v>84</v>
      </c>
    </row>
    <row r="195" spans="2:63" s="11" customFormat="1" ht="22.8" customHeight="1">
      <c r="B195" s="149"/>
      <c r="C195" s="150"/>
      <c r="D195" s="151" t="s">
        <v>74</v>
      </c>
      <c r="E195" s="191" t="s">
        <v>300</v>
      </c>
      <c r="F195" s="191" t="s">
        <v>301</v>
      </c>
      <c r="G195" s="150"/>
      <c r="H195" s="150"/>
      <c r="I195" s="153"/>
      <c r="J195" s="192">
        <f>BK195</f>
        <v>0</v>
      </c>
      <c r="K195" s="150"/>
      <c r="L195" s="155"/>
      <c r="M195" s="156"/>
      <c r="N195" s="157"/>
      <c r="O195" s="157"/>
      <c r="P195" s="158">
        <f>SUM(P196:P276)</f>
        <v>0</v>
      </c>
      <c r="Q195" s="157"/>
      <c r="R195" s="158">
        <f>SUM(R196:R276)</f>
        <v>9.988071700000004</v>
      </c>
      <c r="S195" s="157"/>
      <c r="T195" s="159">
        <f>SUM(T196:T276)</f>
        <v>0</v>
      </c>
      <c r="AR195" s="160" t="s">
        <v>84</v>
      </c>
      <c r="AT195" s="161" t="s">
        <v>74</v>
      </c>
      <c r="AU195" s="161" t="s">
        <v>82</v>
      </c>
      <c r="AY195" s="160" t="s">
        <v>121</v>
      </c>
      <c r="BK195" s="162">
        <f>SUM(BK196:BK276)</f>
        <v>0</v>
      </c>
    </row>
    <row r="196" spans="1:65" s="2" customFormat="1" ht="22.8">
      <c r="A196" s="32"/>
      <c r="B196" s="33"/>
      <c r="C196" s="163" t="s">
        <v>531</v>
      </c>
      <c r="D196" s="163" t="s">
        <v>122</v>
      </c>
      <c r="E196" s="164" t="s">
        <v>532</v>
      </c>
      <c r="F196" s="165" t="s">
        <v>533</v>
      </c>
      <c r="G196" s="166" t="s">
        <v>165</v>
      </c>
      <c r="H196" s="167">
        <v>640.018</v>
      </c>
      <c r="I196" s="168"/>
      <c r="J196" s="169">
        <f>ROUND(I196*H196,2)</f>
        <v>0</v>
      </c>
      <c r="K196" s="165" t="s">
        <v>126</v>
      </c>
      <c r="L196" s="37"/>
      <c r="M196" s="170" t="s">
        <v>19</v>
      </c>
      <c r="N196" s="171" t="s">
        <v>46</v>
      </c>
      <c r="O196" s="62"/>
      <c r="P196" s="172">
        <f>O196*H196</f>
        <v>0</v>
      </c>
      <c r="Q196" s="172">
        <v>0.0135</v>
      </c>
      <c r="R196" s="172">
        <f>Q196*H196</f>
        <v>8.640243</v>
      </c>
      <c r="S196" s="172">
        <v>0</v>
      </c>
      <c r="T196" s="173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4" t="s">
        <v>202</v>
      </c>
      <c r="AT196" s="174" t="s">
        <v>122</v>
      </c>
      <c r="AU196" s="174" t="s">
        <v>84</v>
      </c>
      <c r="AY196" s="15" t="s">
        <v>121</v>
      </c>
      <c r="BE196" s="175">
        <f>IF(N196="základní",J196,0)</f>
        <v>0</v>
      </c>
      <c r="BF196" s="175">
        <f>IF(N196="snížená",J196,0)</f>
        <v>0</v>
      </c>
      <c r="BG196" s="175">
        <f>IF(N196="zákl. přenesená",J196,0)</f>
        <v>0</v>
      </c>
      <c r="BH196" s="175">
        <f>IF(N196="sníž. přenesená",J196,0)</f>
        <v>0</v>
      </c>
      <c r="BI196" s="175">
        <f>IF(N196="nulová",J196,0)</f>
        <v>0</v>
      </c>
      <c r="BJ196" s="15" t="s">
        <v>82</v>
      </c>
      <c r="BK196" s="175">
        <f>ROUND(I196*H196,2)</f>
        <v>0</v>
      </c>
      <c r="BL196" s="15" t="s">
        <v>202</v>
      </c>
      <c r="BM196" s="174" t="s">
        <v>534</v>
      </c>
    </row>
    <row r="197" spans="1:47" s="2" customFormat="1" ht="19.2">
      <c r="A197" s="32"/>
      <c r="B197" s="33"/>
      <c r="C197" s="34"/>
      <c r="D197" s="176" t="s">
        <v>129</v>
      </c>
      <c r="E197" s="34"/>
      <c r="F197" s="177" t="s">
        <v>535</v>
      </c>
      <c r="G197" s="34"/>
      <c r="H197" s="34"/>
      <c r="I197" s="178"/>
      <c r="J197" s="34"/>
      <c r="K197" s="34"/>
      <c r="L197" s="37"/>
      <c r="M197" s="179"/>
      <c r="N197" s="180"/>
      <c r="O197" s="62"/>
      <c r="P197" s="62"/>
      <c r="Q197" s="62"/>
      <c r="R197" s="62"/>
      <c r="S197" s="62"/>
      <c r="T197" s="63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T197" s="15" t="s">
        <v>129</v>
      </c>
      <c r="AU197" s="15" t="s">
        <v>84</v>
      </c>
    </row>
    <row r="198" spans="1:47" s="2" customFormat="1" ht="28.8">
      <c r="A198" s="32"/>
      <c r="B198" s="33"/>
      <c r="C198" s="34"/>
      <c r="D198" s="176" t="s">
        <v>536</v>
      </c>
      <c r="E198" s="34"/>
      <c r="F198" s="217" t="s">
        <v>537</v>
      </c>
      <c r="G198" s="34"/>
      <c r="H198" s="34"/>
      <c r="I198" s="178"/>
      <c r="J198" s="34"/>
      <c r="K198" s="34"/>
      <c r="L198" s="37"/>
      <c r="M198" s="179"/>
      <c r="N198" s="180"/>
      <c r="O198" s="62"/>
      <c r="P198" s="62"/>
      <c r="Q198" s="62"/>
      <c r="R198" s="62"/>
      <c r="S198" s="62"/>
      <c r="T198" s="63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5" t="s">
        <v>536</v>
      </c>
      <c r="AU198" s="15" t="s">
        <v>84</v>
      </c>
    </row>
    <row r="199" spans="2:51" s="13" customFormat="1" ht="12">
      <c r="B199" s="193"/>
      <c r="C199" s="194"/>
      <c r="D199" s="176" t="s">
        <v>168</v>
      </c>
      <c r="E199" s="195" t="s">
        <v>19</v>
      </c>
      <c r="F199" s="196" t="s">
        <v>307</v>
      </c>
      <c r="G199" s="194"/>
      <c r="H199" s="197">
        <v>145.6</v>
      </c>
      <c r="I199" s="198"/>
      <c r="J199" s="194"/>
      <c r="K199" s="194"/>
      <c r="L199" s="199"/>
      <c r="M199" s="200"/>
      <c r="N199" s="201"/>
      <c r="O199" s="201"/>
      <c r="P199" s="201"/>
      <c r="Q199" s="201"/>
      <c r="R199" s="201"/>
      <c r="S199" s="201"/>
      <c r="T199" s="202"/>
      <c r="AT199" s="203" t="s">
        <v>168</v>
      </c>
      <c r="AU199" s="203" t="s">
        <v>84</v>
      </c>
      <c r="AV199" s="13" t="s">
        <v>84</v>
      </c>
      <c r="AW199" s="13" t="s">
        <v>35</v>
      </c>
      <c r="AX199" s="13" t="s">
        <v>75</v>
      </c>
      <c r="AY199" s="203" t="s">
        <v>121</v>
      </c>
    </row>
    <row r="200" spans="2:51" s="13" customFormat="1" ht="12">
      <c r="B200" s="193"/>
      <c r="C200" s="194"/>
      <c r="D200" s="176" t="s">
        <v>168</v>
      </c>
      <c r="E200" s="195" t="s">
        <v>19</v>
      </c>
      <c r="F200" s="196" t="s">
        <v>308</v>
      </c>
      <c r="G200" s="194"/>
      <c r="H200" s="197">
        <v>248.4</v>
      </c>
      <c r="I200" s="198"/>
      <c r="J200" s="194"/>
      <c r="K200" s="194"/>
      <c r="L200" s="199"/>
      <c r="M200" s="200"/>
      <c r="N200" s="201"/>
      <c r="O200" s="201"/>
      <c r="P200" s="201"/>
      <c r="Q200" s="201"/>
      <c r="R200" s="201"/>
      <c r="S200" s="201"/>
      <c r="T200" s="202"/>
      <c r="AT200" s="203" t="s">
        <v>168</v>
      </c>
      <c r="AU200" s="203" t="s">
        <v>84</v>
      </c>
      <c r="AV200" s="13" t="s">
        <v>84</v>
      </c>
      <c r="AW200" s="13" t="s">
        <v>35</v>
      </c>
      <c r="AX200" s="13" t="s">
        <v>75</v>
      </c>
      <c r="AY200" s="203" t="s">
        <v>121</v>
      </c>
    </row>
    <row r="201" spans="2:51" s="13" customFormat="1" ht="12">
      <c r="B201" s="193"/>
      <c r="C201" s="194"/>
      <c r="D201" s="176" t="s">
        <v>168</v>
      </c>
      <c r="E201" s="195" t="s">
        <v>19</v>
      </c>
      <c r="F201" s="196" t="s">
        <v>309</v>
      </c>
      <c r="G201" s="194"/>
      <c r="H201" s="197">
        <v>215.765</v>
      </c>
      <c r="I201" s="198"/>
      <c r="J201" s="194"/>
      <c r="K201" s="194"/>
      <c r="L201" s="199"/>
      <c r="M201" s="200"/>
      <c r="N201" s="201"/>
      <c r="O201" s="201"/>
      <c r="P201" s="201"/>
      <c r="Q201" s="201"/>
      <c r="R201" s="201"/>
      <c r="S201" s="201"/>
      <c r="T201" s="202"/>
      <c r="AT201" s="203" t="s">
        <v>168</v>
      </c>
      <c r="AU201" s="203" t="s">
        <v>84</v>
      </c>
      <c r="AV201" s="13" t="s">
        <v>84</v>
      </c>
      <c r="AW201" s="13" t="s">
        <v>35</v>
      </c>
      <c r="AX201" s="13" t="s">
        <v>75</v>
      </c>
      <c r="AY201" s="203" t="s">
        <v>121</v>
      </c>
    </row>
    <row r="202" spans="2:51" s="13" customFormat="1" ht="12">
      <c r="B202" s="193"/>
      <c r="C202" s="194"/>
      <c r="D202" s="176" t="s">
        <v>168</v>
      </c>
      <c r="E202" s="195" t="s">
        <v>19</v>
      </c>
      <c r="F202" s="196" t="s">
        <v>310</v>
      </c>
      <c r="G202" s="194"/>
      <c r="H202" s="197">
        <v>76.555</v>
      </c>
      <c r="I202" s="198"/>
      <c r="J202" s="194"/>
      <c r="K202" s="194"/>
      <c r="L202" s="199"/>
      <c r="M202" s="200"/>
      <c r="N202" s="201"/>
      <c r="O202" s="201"/>
      <c r="P202" s="201"/>
      <c r="Q202" s="201"/>
      <c r="R202" s="201"/>
      <c r="S202" s="201"/>
      <c r="T202" s="202"/>
      <c r="AT202" s="203" t="s">
        <v>168</v>
      </c>
      <c r="AU202" s="203" t="s">
        <v>84</v>
      </c>
      <c r="AV202" s="13" t="s">
        <v>84</v>
      </c>
      <c r="AW202" s="13" t="s">
        <v>35</v>
      </c>
      <c r="AX202" s="13" t="s">
        <v>75</v>
      </c>
      <c r="AY202" s="203" t="s">
        <v>121</v>
      </c>
    </row>
    <row r="203" spans="2:51" s="13" customFormat="1" ht="20.4">
      <c r="B203" s="193"/>
      <c r="C203" s="194"/>
      <c r="D203" s="176" t="s">
        <v>168</v>
      </c>
      <c r="E203" s="195" t="s">
        <v>19</v>
      </c>
      <c r="F203" s="196" t="s">
        <v>538</v>
      </c>
      <c r="G203" s="194"/>
      <c r="H203" s="197">
        <v>-46.302</v>
      </c>
      <c r="I203" s="198"/>
      <c r="J203" s="194"/>
      <c r="K203" s="194"/>
      <c r="L203" s="199"/>
      <c r="M203" s="200"/>
      <c r="N203" s="201"/>
      <c r="O203" s="201"/>
      <c r="P203" s="201"/>
      <c r="Q203" s="201"/>
      <c r="R203" s="201"/>
      <c r="S203" s="201"/>
      <c r="T203" s="202"/>
      <c r="AT203" s="203" t="s">
        <v>168</v>
      </c>
      <c r="AU203" s="203" t="s">
        <v>84</v>
      </c>
      <c r="AV203" s="13" t="s">
        <v>84</v>
      </c>
      <c r="AW203" s="13" t="s">
        <v>35</v>
      </c>
      <c r="AX203" s="13" t="s">
        <v>75</v>
      </c>
      <c r="AY203" s="203" t="s">
        <v>121</v>
      </c>
    </row>
    <row r="204" spans="1:65" s="2" customFormat="1" ht="34.2">
      <c r="A204" s="32"/>
      <c r="B204" s="33"/>
      <c r="C204" s="207" t="s">
        <v>539</v>
      </c>
      <c r="D204" s="207" t="s">
        <v>388</v>
      </c>
      <c r="E204" s="208" t="s">
        <v>540</v>
      </c>
      <c r="F204" s="209" t="s">
        <v>541</v>
      </c>
      <c r="G204" s="210" t="s">
        <v>223</v>
      </c>
      <c r="H204" s="211">
        <v>-69</v>
      </c>
      <c r="I204" s="212"/>
      <c r="J204" s="213">
        <f>ROUND(I204*H204,2)</f>
        <v>0</v>
      </c>
      <c r="K204" s="209" t="s">
        <v>126</v>
      </c>
      <c r="L204" s="214"/>
      <c r="M204" s="215" t="s">
        <v>19</v>
      </c>
      <c r="N204" s="216" t="s">
        <v>46</v>
      </c>
      <c r="O204" s="62"/>
      <c r="P204" s="172">
        <f>O204*H204</f>
        <v>0</v>
      </c>
      <c r="Q204" s="172">
        <v>0.00175</v>
      </c>
      <c r="R204" s="172">
        <f>Q204*H204</f>
        <v>-0.12075</v>
      </c>
      <c r="S204" s="172">
        <v>0</v>
      </c>
      <c r="T204" s="173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74" t="s">
        <v>392</v>
      </c>
      <c r="AT204" s="174" t="s">
        <v>388</v>
      </c>
      <c r="AU204" s="174" t="s">
        <v>84</v>
      </c>
      <c r="AY204" s="15" t="s">
        <v>121</v>
      </c>
      <c r="BE204" s="175">
        <f>IF(N204="základní",J204,0)</f>
        <v>0</v>
      </c>
      <c r="BF204" s="175">
        <f>IF(N204="snížená",J204,0)</f>
        <v>0</v>
      </c>
      <c r="BG204" s="175">
        <f>IF(N204="zákl. přenesená",J204,0)</f>
        <v>0</v>
      </c>
      <c r="BH204" s="175">
        <f>IF(N204="sníž. přenesená",J204,0)</f>
        <v>0</v>
      </c>
      <c r="BI204" s="175">
        <f>IF(N204="nulová",J204,0)</f>
        <v>0</v>
      </c>
      <c r="BJ204" s="15" t="s">
        <v>82</v>
      </c>
      <c r="BK204" s="175">
        <f>ROUND(I204*H204,2)</f>
        <v>0</v>
      </c>
      <c r="BL204" s="15" t="s">
        <v>202</v>
      </c>
      <c r="BM204" s="174" t="s">
        <v>542</v>
      </c>
    </row>
    <row r="205" spans="1:47" s="2" customFormat="1" ht="19.2">
      <c r="A205" s="32"/>
      <c r="B205" s="33"/>
      <c r="C205" s="34"/>
      <c r="D205" s="176" t="s">
        <v>129</v>
      </c>
      <c r="E205" s="34"/>
      <c r="F205" s="177" t="s">
        <v>541</v>
      </c>
      <c r="G205" s="34"/>
      <c r="H205" s="34"/>
      <c r="I205" s="178"/>
      <c r="J205" s="34"/>
      <c r="K205" s="34"/>
      <c r="L205" s="37"/>
      <c r="M205" s="179"/>
      <c r="N205" s="180"/>
      <c r="O205" s="62"/>
      <c r="P205" s="62"/>
      <c r="Q205" s="62"/>
      <c r="R205" s="62"/>
      <c r="S205" s="62"/>
      <c r="T205" s="63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T205" s="15" t="s">
        <v>129</v>
      </c>
      <c r="AU205" s="15" t="s">
        <v>84</v>
      </c>
    </row>
    <row r="206" spans="1:65" s="2" customFormat="1" ht="21.75" customHeight="1">
      <c r="A206" s="32"/>
      <c r="B206" s="33"/>
      <c r="C206" s="207" t="s">
        <v>543</v>
      </c>
      <c r="D206" s="207" t="s">
        <v>388</v>
      </c>
      <c r="E206" s="208" t="s">
        <v>544</v>
      </c>
      <c r="F206" s="209" t="s">
        <v>545</v>
      </c>
      <c r="G206" s="210" t="s">
        <v>223</v>
      </c>
      <c r="H206" s="211">
        <v>69</v>
      </c>
      <c r="I206" s="212"/>
      <c r="J206" s="213">
        <f>ROUND(I206*H206,2)</f>
        <v>0</v>
      </c>
      <c r="K206" s="209" t="s">
        <v>126</v>
      </c>
      <c r="L206" s="214"/>
      <c r="M206" s="215" t="s">
        <v>19</v>
      </c>
      <c r="N206" s="216" t="s">
        <v>46</v>
      </c>
      <c r="O206" s="62"/>
      <c r="P206" s="172">
        <f>O206*H206</f>
        <v>0</v>
      </c>
      <c r="Q206" s="172">
        <v>0.0019</v>
      </c>
      <c r="R206" s="172">
        <f>Q206*H206</f>
        <v>0.1311</v>
      </c>
      <c r="S206" s="172">
        <v>0</v>
      </c>
      <c r="T206" s="173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74" t="s">
        <v>392</v>
      </c>
      <c r="AT206" s="174" t="s">
        <v>388</v>
      </c>
      <c r="AU206" s="174" t="s">
        <v>84</v>
      </c>
      <c r="AY206" s="15" t="s">
        <v>121</v>
      </c>
      <c r="BE206" s="175">
        <f>IF(N206="základní",J206,0)</f>
        <v>0</v>
      </c>
      <c r="BF206" s="175">
        <f>IF(N206="snížená",J206,0)</f>
        <v>0</v>
      </c>
      <c r="BG206" s="175">
        <f>IF(N206="zákl. přenesená",J206,0)</f>
        <v>0</v>
      </c>
      <c r="BH206" s="175">
        <f>IF(N206="sníž. přenesená",J206,0)</f>
        <v>0</v>
      </c>
      <c r="BI206" s="175">
        <f>IF(N206="nulová",J206,0)</f>
        <v>0</v>
      </c>
      <c r="BJ206" s="15" t="s">
        <v>82</v>
      </c>
      <c r="BK206" s="175">
        <f>ROUND(I206*H206,2)</f>
        <v>0</v>
      </c>
      <c r="BL206" s="15" t="s">
        <v>202</v>
      </c>
      <c r="BM206" s="174" t="s">
        <v>546</v>
      </c>
    </row>
    <row r="207" spans="1:47" s="2" customFormat="1" ht="12">
      <c r="A207" s="32"/>
      <c r="B207" s="33"/>
      <c r="C207" s="34"/>
      <c r="D207" s="176" t="s">
        <v>129</v>
      </c>
      <c r="E207" s="34"/>
      <c r="F207" s="177" t="s">
        <v>545</v>
      </c>
      <c r="G207" s="34"/>
      <c r="H207" s="34"/>
      <c r="I207" s="178"/>
      <c r="J207" s="34"/>
      <c r="K207" s="34"/>
      <c r="L207" s="37"/>
      <c r="M207" s="179"/>
      <c r="N207" s="180"/>
      <c r="O207" s="62"/>
      <c r="P207" s="62"/>
      <c r="Q207" s="62"/>
      <c r="R207" s="62"/>
      <c r="S207" s="62"/>
      <c r="T207" s="63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5" t="s">
        <v>129</v>
      </c>
      <c r="AU207" s="15" t="s">
        <v>84</v>
      </c>
    </row>
    <row r="208" spans="2:51" s="13" customFormat="1" ht="12">
      <c r="B208" s="193"/>
      <c r="C208" s="194"/>
      <c r="D208" s="176" t="s">
        <v>168</v>
      </c>
      <c r="E208" s="195" t="s">
        <v>19</v>
      </c>
      <c r="F208" s="196" t="s">
        <v>547</v>
      </c>
      <c r="G208" s="194"/>
      <c r="H208" s="197">
        <v>13</v>
      </c>
      <c r="I208" s="198"/>
      <c r="J208" s="194"/>
      <c r="K208" s="194"/>
      <c r="L208" s="199"/>
      <c r="M208" s="200"/>
      <c r="N208" s="201"/>
      <c r="O208" s="201"/>
      <c r="P208" s="201"/>
      <c r="Q208" s="201"/>
      <c r="R208" s="201"/>
      <c r="S208" s="201"/>
      <c r="T208" s="202"/>
      <c r="AT208" s="203" t="s">
        <v>168</v>
      </c>
      <c r="AU208" s="203" t="s">
        <v>84</v>
      </c>
      <c r="AV208" s="13" t="s">
        <v>84</v>
      </c>
      <c r="AW208" s="13" t="s">
        <v>35</v>
      </c>
      <c r="AX208" s="13" t="s">
        <v>75</v>
      </c>
      <c r="AY208" s="203" t="s">
        <v>121</v>
      </c>
    </row>
    <row r="209" spans="2:51" s="13" customFormat="1" ht="12">
      <c r="B209" s="193"/>
      <c r="C209" s="194"/>
      <c r="D209" s="176" t="s">
        <v>168</v>
      </c>
      <c r="E209" s="195" t="s">
        <v>19</v>
      </c>
      <c r="F209" s="196" t="s">
        <v>548</v>
      </c>
      <c r="G209" s="194"/>
      <c r="H209" s="197">
        <v>56</v>
      </c>
      <c r="I209" s="198"/>
      <c r="J209" s="194"/>
      <c r="K209" s="194"/>
      <c r="L209" s="199"/>
      <c r="M209" s="200"/>
      <c r="N209" s="201"/>
      <c r="O209" s="201"/>
      <c r="P209" s="201"/>
      <c r="Q209" s="201"/>
      <c r="R209" s="201"/>
      <c r="S209" s="201"/>
      <c r="T209" s="202"/>
      <c r="AT209" s="203" t="s">
        <v>168</v>
      </c>
      <c r="AU209" s="203" t="s">
        <v>84</v>
      </c>
      <c r="AV209" s="13" t="s">
        <v>84</v>
      </c>
      <c r="AW209" s="13" t="s">
        <v>35</v>
      </c>
      <c r="AX209" s="13" t="s">
        <v>75</v>
      </c>
      <c r="AY209" s="203" t="s">
        <v>121</v>
      </c>
    </row>
    <row r="210" spans="1:65" s="2" customFormat="1" ht="22.8">
      <c r="A210" s="32"/>
      <c r="B210" s="33"/>
      <c r="C210" s="163" t="s">
        <v>549</v>
      </c>
      <c r="D210" s="163" t="s">
        <v>122</v>
      </c>
      <c r="E210" s="164" t="s">
        <v>550</v>
      </c>
      <c r="F210" s="165" t="s">
        <v>551</v>
      </c>
      <c r="G210" s="166" t="s">
        <v>216</v>
      </c>
      <c r="H210" s="167">
        <v>99.1</v>
      </c>
      <c r="I210" s="168"/>
      <c r="J210" s="169">
        <f>ROUND(I210*H210,2)</f>
        <v>0</v>
      </c>
      <c r="K210" s="165" t="s">
        <v>126</v>
      </c>
      <c r="L210" s="37"/>
      <c r="M210" s="170" t="s">
        <v>19</v>
      </c>
      <c r="N210" s="171" t="s">
        <v>46</v>
      </c>
      <c r="O210" s="62"/>
      <c r="P210" s="172">
        <f>O210*H210</f>
        <v>0</v>
      </c>
      <c r="Q210" s="172">
        <v>0.00401</v>
      </c>
      <c r="R210" s="172">
        <f>Q210*H210</f>
        <v>0.39739099999999994</v>
      </c>
      <c r="S210" s="172">
        <v>0</v>
      </c>
      <c r="T210" s="173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74" t="s">
        <v>202</v>
      </c>
      <c r="AT210" s="174" t="s">
        <v>122</v>
      </c>
      <c r="AU210" s="174" t="s">
        <v>84</v>
      </c>
      <c r="AY210" s="15" t="s">
        <v>121</v>
      </c>
      <c r="BE210" s="175">
        <f>IF(N210="základní",J210,0)</f>
        <v>0</v>
      </c>
      <c r="BF210" s="175">
        <f>IF(N210="snížená",J210,0)</f>
        <v>0</v>
      </c>
      <c r="BG210" s="175">
        <f>IF(N210="zákl. přenesená",J210,0)</f>
        <v>0</v>
      </c>
      <c r="BH210" s="175">
        <f>IF(N210="sníž. přenesená",J210,0)</f>
        <v>0</v>
      </c>
      <c r="BI210" s="175">
        <f>IF(N210="nulová",J210,0)</f>
        <v>0</v>
      </c>
      <c r="BJ210" s="15" t="s">
        <v>82</v>
      </c>
      <c r="BK210" s="175">
        <f>ROUND(I210*H210,2)</f>
        <v>0</v>
      </c>
      <c r="BL210" s="15" t="s">
        <v>202</v>
      </c>
      <c r="BM210" s="174" t="s">
        <v>552</v>
      </c>
    </row>
    <row r="211" spans="1:47" s="2" customFormat="1" ht="19.2">
      <c r="A211" s="32"/>
      <c r="B211" s="33"/>
      <c r="C211" s="34"/>
      <c r="D211" s="176" t="s">
        <v>129</v>
      </c>
      <c r="E211" s="34"/>
      <c r="F211" s="177" t="s">
        <v>553</v>
      </c>
      <c r="G211" s="34"/>
      <c r="H211" s="34"/>
      <c r="I211" s="178"/>
      <c r="J211" s="34"/>
      <c r="K211" s="34"/>
      <c r="L211" s="37"/>
      <c r="M211" s="179"/>
      <c r="N211" s="180"/>
      <c r="O211" s="62"/>
      <c r="P211" s="62"/>
      <c r="Q211" s="62"/>
      <c r="R211" s="62"/>
      <c r="S211" s="62"/>
      <c r="T211" s="63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T211" s="15" t="s">
        <v>129</v>
      </c>
      <c r="AU211" s="15" t="s">
        <v>84</v>
      </c>
    </row>
    <row r="212" spans="1:65" s="2" customFormat="1" ht="22.8">
      <c r="A212" s="32"/>
      <c r="B212" s="33"/>
      <c r="C212" s="163" t="s">
        <v>554</v>
      </c>
      <c r="D212" s="163" t="s">
        <v>122</v>
      </c>
      <c r="E212" s="164" t="s">
        <v>555</v>
      </c>
      <c r="F212" s="165" t="s">
        <v>556</v>
      </c>
      <c r="G212" s="166" t="s">
        <v>216</v>
      </c>
      <c r="H212" s="167">
        <v>48.5</v>
      </c>
      <c r="I212" s="168"/>
      <c r="J212" s="169">
        <f>ROUND(I212*H212,2)</f>
        <v>0</v>
      </c>
      <c r="K212" s="165" t="s">
        <v>126</v>
      </c>
      <c r="L212" s="37"/>
      <c r="M212" s="170" t="s">
        <v>19</v>
      </c>
      <c r="N212" s="171" t="s">
        <v>46</v>
      </c>
      <c r="O212" s="62"/>
      <c r="P212" s="172">
        <f>O212*H212</f>
        <v>0</v>
      </c>
      <c r="Q212" s="172">
        <v>0.00401</v>
      </c>
      <c r="R212" s="172">
        <f>Q212*H212</f>
        <v>0.194485</v>
      </c>
      <c r="S212" s="172">
        <v>0</v>
      </c>
      <c r="T212" s="173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4" t="s">
        <v>202</v>
      </c>
      <c r="AT212" s="174" t="s">
        <v>122</v>
      </c>
      <c r="AU212" s="174" t="s">
        <v>84</v>
      </c>
      <c r="AY212" s="15" t="s">
        <v>121</v>
      </c>
      <c r="BE212" s="175">
        <f>IF(N212="základní",J212,0)</f>
        <v>0</v>
      </c>
      <c r="BF212" s="175">
        <f>IF(N212="snížená",J212,0)</f>
        <v>0</v>
      </c>
      <c r="BG212" s="175">
        <f>IF(N212="zákl. přenesená",J212,0)</f>
        <v>0</v>
      </c>
      <c r="BH212" s="175">
        <f>IF(N212="sníž. přenesená",J212,0)</f>
        <v>0</v>
      </c>
      <c r="BI212" s="175">
        <f>IF(N212="nulová",J212,0)</f>
        <v>0</v>
      </c>
      <c r="BJ212" s="15" t="s">
        <v>82</v>
      </c>
      <c r="BK212" s="175">
        <f>ROUND(I212*H212,2)</f>
        <v>0</v>
      </c>
      <c r="BL212" s="15" t="s">
        <v>202</v>
      </c>
      <c r="BM212" s="174" t="s">
        <v>557</v>
      </c>
    </row>
    <row r="213" spans="1:47" s="2" customFormat="1" ht="19.2">
      <c r="A213" s="32"/>
      <c r="B213" s="33"/>
      <c r="C213" s="34"/>
      <c r="D213" s="176" t="s">
        <v>129</v>
      </c>
      <c r="E213" s="34"/>
      <c r="F213" s="177" t="s">
        <v>558</v>
      </c>
      <c r="G213" s="34"/>
      <c r="H213" s="34"/>
      <c r="I213" s="178"/>
      <c r="J213" s="34"/>
      <c r="K213" s="34"/>
      <c r="L213" s="37"/>
      <c r="M213" s="179"/>
      <c r="N213" s="180"/>
      <c r="O213" s="62"/>
      <c r="P213" s="62"/>
      <c r="Q213" s="62"/>
      <c r="R213" s="62"/>
      <c r="S213" s="62"/>
      <c r="T213" s="63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T213" s="15" t="s">
        <v>129</v>
      </c>
      <c r="AU213" s="15" t="s">
        <v>84</v>
      </c>
    </row>
    <row r="214" spans="1:65" s="2" customFormat="1" ht="22.8">
      <c r="A214" s="32"/>
      <c r="B214" s="33"/>
      <c r="C214" s="163" t="s">
        <v>559</v>
      </c>
      <c r="D214" s="163" t="s">
        <v>122</v>
      </c>
      <c r="E214" s="164" t="s">
        <v>560</v>
      </c>
      <c r="F214" s="165" t="s">
        <v>561</v>
      </c>
      <c r="G214" s="166" t="s">
        <v>216</v>
      </c>
      <c r="H214" s="167">
        <v>27.95</v>
      </c>
      <c r="I214" s="168"/>
      <c r="J214" s="169">
        <f>ROUND(I214*H214,2)</f>
        <v>0</v>
      </c>
      <c r="K214" s="165" t="s">
        <v>126</v>
      </c>
      <c r="L214" s="37"/>
      <c r="M214" s="170" t="s">
        <v>19</v>
      </c>
      <c r="N214" s="171" t="s">
        <v>46</v>
      </c>
      <c r="O214" s="62"/>
      <c r="P214" s="172">
        <f>O214*H214</f>
        <v>0</v>
      </c>
      <c r="Q214" s="172">
        <v>0.00571</v>
      </c>
      <c r="R214" s="172">
        <f>Q214*H214</f>
        <v>0.1595945</v>
      </c>
      <c r="S214" s="172">
        <v>0</v>
      </c>
      <c r="T214" s="173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4" t="s">
        <v>202</v>
      </c>
      <c r="AT214" s="174" t="s">
        <v>122</v>
      </c>
      <c r="AU214" s="174" t="s">
        <v>84</v>
      </c>
      <c r="AY214" s="15" t="s">
        <v>121</v>
      </c>
      <c r="BE214" s="175">
        <f>IF(N214="základní",J214,0)</f>
        <v>0</v>
      </c>
      <c r="BF214" s="175">
        <f>IF(N214="snížená",J214,0)</f>
        <v>0</v>
      </c>
      <c r="BG214" s="175">
        <f>IF(N214="zákl. přenesená",J214,0)</f>
        <v>0</v>
      </c>
      <c r="BH214" s="175">
        <f>IF(N214="sníž. přenesená",J214,0)</f>
        <v>0</v>
      </c>
      <c r="BI214" s="175">
        <f>IF(N214="nulová",J214,0)</f>
        <v>0</v>
      </c>
      <c r="BJ214" s="15" t="s">
        <v>82</v>
      </c>
      <c r="BK214" s="175">
        <f>ROUND(I214*H214,2)</f>
        <v>0</v>
      </c>
      <c r="BL214" s="15" t="s">
        <v>202</v>
      </c>
      <c r="BM214" s="174" t="s">
        <v>562</v>
      </c>
    </row>
    <row r="215" spans="1:47" s="2" customFormat="1" ht="19.2">
      <c r="A215" s="32"/>
      <c r="B215" s="33"/>
      <c r="C215" s="34"/>
      <c r="D215" s="176" t="s">
        <v>129</v>
      </c>
      <c r="E215" s="34"/>
      <c r="F215" s="177" t="s">
        <v>563</v>
      </c>
      <c r="G215" s="34"/>
      <c r="H215" s="34"/>
      <c r="I215" s="178"/>
      <c r="J215" s="34"/>
      <c r="K215" s="34"/>
      <c r="L215" s="37"/>
      <c r="M215" s="179"/>
      <c r="N215" s="180"/>
      <c r="O215" s="62"/>
      <c r="P215" s="62"/>
      <c r="Q215" s="62"/>
      <c r="R215" s="62"/>
      <c r="S215" s="62"/>
      <c r="T215" s="63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T215" s="15" t="s">
        <v>129</v>
      </c>
      <c r="AU215" s="15" t="s">
        <v>84</v>
      </c>
    </row>
    <row r="216" spans="1:65" s="2" customFormat="1" ht="22.8">
      <c r="A216" s="32"/>
      <c r="B216" s="33"/>
      <c r="C216" s="163" t="s">
        <v>564</v>
      </c>
      <c r="D216" s="163" t="s">
        <v>122</v>
      </c>
      <c r="E216" s="164" t="s">
        <v>565</v>
      </c>
      <c r="F216" s="165" t="s">
        <v>566</v>
      </c>
      <c r="G216" s="166" t="s">
        <v>216</v>
      </c>
      <c r="H216" s="167">
        <v>32.4</v>
      </c>
      <c r="I216" s="168"/>
      <c r="J216" s="169">
        <f>ROUND(I216*H216,2)</f>
        <v>0</v>
      </c>
      <c r="K216" s="165" t="s">
        <v>126</v>
      </c>
      <c r="L216" s="37"/>
      <c r="M216" s="170" t="s">
        <v>19</v>
      </c>
      <c r="N216" s="171" t="s">
        <v>46</v>
      </c>
      <c r="O216" s="62"/>
      <c r="P216" s="172">
        <f>O216*H216</f>
        <v>0</v>
      </c>
      <c r="Q216" s="172">
        <v>0</v>
      </c>
      <c r="R216" s="172">
        <f>Q216*H216</f>
        <v>0</v>
      </c>
      <c r="S216" s="172">
        <v>0</v>
      </c>
      <c r="T216" s="173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4" t="s">
        <v>202</v>
      </c>
      <c r="AT216" s="174" t="s">
        <v>122</v>
      </c>
      <c r="AU216" s="174" t="s">
        <v>84</v>
      </c>
      <c r="AY216" s="15" t="s">
        <v>121</v>
      </c>
      <c r="BE216" s="175">
        <f>IF(N216="základní",J216,0)</f>
        <v>0</v>
      </c>
      <c r="BF216" s="175">
        <f>IF(N216="snížená",J216,0)</f>
        <v>0</v>
      </c>
      <c r="BG216" s="175">
        <f>IF(N216="zákl. přenesená",J216,0)</f>
        <v>0</v>
      </c>
      <c r="BH216" s="175">
        <f>IF(N216="sníž. přenesená",J216,0)</f>
        <v>0</v>
      </c>
      <c r="BI216" s="175">
        <f>IF(N216="nulová",J216,0)</f>
        <v>0</v>
      </c>
      <c r="BJ216" s="15" t="s">
        <v>82</v>
      </c>
      <c r="BK216" s="175">
        <f>ROUND(I216*H216,2)</f>
        <v>0</v>
      </c>
      <c r="BL216" s="15" t="s">
        <v>202</v>
      </c>
      <c r="BM216" s="174" t="s">
        <v>567</v>
      </c>
    </row>
    <row r="217" spans="1:47" s="2" customFormat="1" ht="19.2">
      <c r="A217" s="32"/>
      <c r="B217" s="33"/>
      <c r="C217" s="34"/>
      <c r="D217" s="176" t="s">
        <v>129</v>
      </c>
      <c r="E217" s="34"/>
      <c r="F217" s="177" t="s">
        <v>568</v>
      </c>
      <c r="G217" s="34"/>
      <c r="H217" s="34"/>
      <c r="I217" s="178"/>
      <c r="J217" s="34"/>
      <c r="K217" s="34"/>
      <c r="L217" s="37"/>
      <c r="M217" s="179"/>
      <c r="N217" s="180"/>
      <c r="O217" s="62"/>
      <c r="P217" s="62"/>
      <c r="Q217" s="62"/>
      <c r="R217" s="62"/>
      <c r="S217" s="62"/>
      <c r="T217" s="63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T217" s="15" t="s">
        <v>129</v>
      </c>
      <c r="AU217" s="15" t="s">
        <v>84</v>
      </c>
    </row>
    <row r="218" spans="2:51" s="13" customFormat="1" ht="12">
      <c r="B218" s="193"/>
      <c r="C218" s="194"/>
      <c r="D218" s="176" t="s">
        <v>168</v>
      </c>
      <c r="E218" s="195" t="s">
        <v>19</v>
      </c>
      <c r="F218" s="196" t="s">
        <v>569</v>
      </c>
      <c r="G218" s="194"/>
      <c r="H218" s="197">
        <v>32.4</v>
      </c>
      <c r="I218" s="198"/>
      <c r="J218" s="194"/>
      <c r="K218" s="194"/>
      <c r="L218" s="199"/>
      <c r="M218" s="200"/>
      <c r="N218" s="201"/>
      <c r="O218" s="201"/>
      <c r="P218" s="201"/>
      <c r="Q218" s="201"/>
      <c r="R218" s="201"/>
      <c r="S218" s="201"/>
      <c r="T218" s="202"/>
      <c r="AT218" s="203" t="s">
        <v>168</v>
      </c>
      <c r="AU218" s="203" t="s">
        <v>84</v>
      </c>
      <c r="AV218" s="13" t="s">
        <v>84</v>
      </c>
      <c r="AW218" s="13" t="s">
        <v>35</v>
      </c>
      <c r="AX218" s="13" t="s">
        <v>82</v>
      </c>
      <c r="AY218" s="203" t="s">
        <v>121</v>
      </c>
    </row>
    <row r="219" spans="1:65" s="2" customFormat="1" ht="22.8">
      <c r="A219" s="32"/>
      <c r="B219" s="33"/>
      <c r="C219" s="163" t="s">
        <v>570</v>
      </c>
      <c r="D219" s="163" t="s">
        <v>122</v>
      </c>
      <c r="E219" s="164" t="s">
        <v>571</v>
      </c>
      <c r="F219" s="165" t="s">
        <v>572</v>
      </c>
      <c r="G219" s="166" t="s">
        <v>223</v>
      </c>
      <c r="H219" s="167">
        <v>4</v>
      </c>
      <c r="I219" s="168"/>
      <c r="J219" s="169">
        <f>ROUND(I219*H219,2)</f>
        <v>0</v>
      </c>
      <c r="K219" s="165" t="s">
        <v>126</v>
      </c>
      <c r="L219" s="37"/>
      <c r="M219" s="170" t="s">
        <v>19</v>
      </c>
      <c r="N219" s="171" t="s">
        <v>46</v>
      </c>
      <c r="O219" s="62"/>
      <c r="P219" s="172">
        <f>O219*H219</f>
        <v>0</v>
      </c>
      <c r="Q219" s="172">
        <v>1E-05</v>
      </c>
      <c r="R219" s="172">
        <f>Q219*H219</f>
        <v>4E-05</v>
      </c>
      <c r="S219" s="172">
        <v>0</v>
      </c>
      <c r="T219" s="173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4" t="s">
        <v>202</v>
      </c>
      <c r="AT219" s="174" t="s">
        <v>122</v>
      </c>
      <c r="AU219" s="174" t="s">
        <v>84</v>
      </c>
      <c r="AY219" s="15" t="s">
        <v>121</v>
      </c>
      <c r="BE219" s="175">
        <f>IF(N219="základní",J219,0)</f>
        <v>0</v>
      </c>
      <c r="BF219" s="175">
        <f>IF(N219="snížená",J219,0)</f>
        <v>0</v>
      </c>
      <c r="BG219" s="175">
        <f>IF(N219="zákl. přenesená",J219,0)</f>
        <v>0</v>
      </c>
      <c r="BH219" s="175">
        <f>IF(N219="sníž. přenesená",J219,0)</f>
        <v>0</v>
      </c>
      <c r="BI219" s="175">
        <f>IF(N219="nulová",J219,0)</f>
        <v>0</v>
      </c>
      <c r="BJ219" s="15" t="s">
        <v>82</v>
      </c>
      <c r="BK219" s="175">
        <f>ROUND(I219*H219,2)</f>
        <v>0</v>
      </c>
      <c r="BL219" s="15" t="s">
        <v>202</v>
      </c>
      <c r="BM219" s="174" t="s">
        <v>573</v>
      </c>
    </row>
    <row r="220" spans="1:47" s="2" customFormat="1" ht="38.4">
      <c r="A220" s="32"/>
      <c r="B220" s="33"/>
      <c r="C220" s="34"/>
      <c r="D220" s="176" t="s">
        <v>129</v>
      </c>
      <c r="E220" s="34"/>
      <c r="F220" s="177" t="s">
        <v>574</v>
      </c>
      <c r="G220" s="34"/>
      <c r="H220" s="34"/>
      <c r="I220" s="178"/>
      <c r="J220" s="34"/>
      <c r="K220" s="34"/>
      <c r="L220" s="37"/>
      <c r="M220" s="179"/>
      <c r="N220" s="180"/>
      <c r="O220" s="62"/>
      <c r="P220" s="62"/>
      <c r="Q220" s="62"/>
      <c r="R220" s="62"/>
      <c r="S220" s="62"/>
      <c r="T220" s="63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T220" s="15" t="s">
        <v>129</v>
      </c>
      <c r="AU220" s="15" t="s">
        <v>84</v>
      </c>
    </row>
    <row r="221" spans="1:65" s="2" customFormat="1" ht="22.8">
      <c r="A221" s="32"/>
      <c r="B221" s="33"/>
      <c r="C221" s="207" t="s">
        <v>575</v>
      </c>
      <c r="D221" s="207" t="s">
        <v>388</v>
      </c>
      <c r="E221" s="208" t="s">
        <v>576</v>
      </c>
      <c r="F221" s="209" t="s">
        <v>577</v>
      </c>
      <c r="G221" s="210" t="s">
        <v>223</v>
      </c>
      <c r="H221" s="211">
        <v>3</v>
      </c>
      <c r="I221" s="212"/>
      <c r="J221" s="213">
        <f>ROUND(I221*H221,2)</f>
        <v>0</v>
      </c>
      <c r="K221" s="209" t="s">
        <v>126</v>
      </c>
      <c r="L221" s="214"/>
      <c r="M221" s="215" t="s">
        <v>19</v>
      </c>
      <c r="N221" s="216" t="s">
        <v>46</v>
      </c>
      <c r="O221" s="62"/>
      <c r="P221" s="172">
        <f>O221*H221</f>
        <v>0</v>
      </c>
      <c r="Q221" s="172">
        <v>0.0012</v>
      </c>
      <c r="R221" s="172">
        <f>Q221*H221</f>
        <v>0.0036</v>
      </c>
      <c r="S221" s="172">
        <v>0</v>
      </c>
      <c r="T221" s="173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74" t="s">
        <v>392</v>
      </c>
      <c r="AT221" s="174" t="s">
        <v>388</v>
      </c>
      <c r="AU221" s="174" t="s">
        <v>84</v>
      </c>
      <c r="AY221" s="15" t="s">
        <v>121</v>
      </c>
      <c r="BE221" s="175">
        <f>IF(N221="základní",J221,0)</f>
        <v>0</v>
      </c>
      <c r="BF221" s="175">
        <f>IF(N221="snížená",J221,0)</f>
        <v>0</v>
      </c>
      <c r="BG221" s="175">
        <f>IF(N221="zákl. přenesená",J221,0)</f>
        <v>0</v>
      </c>
      <c r="BH221" s="175">
        <f>IF(N221="sníž. přenesená",J221,0)</f>
        <v>0</v>
      </c>
      <c r="BI221" s="175">
        <f>IF(N221="nulová",J221,0)</f>
        <v>0</v>
      </c>
      <c r="BJ221" s="15" t="s">
        <v>82</v>
      </c>
      <c r="BK221" s="175">
        <f>ROUND(I221*H221,2)</f>
        <v>0</v>
      </c>
      <c r="BL221" s="15" t="s">
        <v>202</v>
      </c>
      <c r="BM221" s="174" t="s">
        <v>578</v>
      </c>
    </row>
    <row r="222" spans="1:47" s="2" customFormat="1" ht="19.2">
      <c r="A222" s="32"/>
      <c r="B222" s="33"/>
      <c r="C222" s="34"/>
      <c r="D222" s="176" t="s">
        <v>129</v>
      </c>
      <c r="E222" s="34"/>
      <c r="F222" s="177" t="s">
        <v>577</v>
      </c>
      <c r="G222" s="34"/>
      <c r="H222" s="34"/>
      <c r="I222" s="178"/>
      <c r="J222" s="34"/>
      <c r="K222" s="34"/>
      <c r="L222" s="37"/>
      <c r="M222" s="179"/>
      <c r="N222" s="180"/>
      <c r="O222" s="62"/>
      <c r="P222" s="62"/>
      <c r="Q222" s="62"/>
      <c r="R222" s="62"/>
      <c r="S222" s="62"/>
      <c r="T222" s="63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T222" s="15" t="s">
        <v>129</v>
      </c>
      <c r="AU222" s="15" t="s">
        <v>84</v>
      </c>
    </row>
    <row r="223" spans="1:65" s="2" customFormat="1" ht="22.8">
      <c r="A223" s="32"/>
      <c r="B223" s="33"/>
      <c r="C223" s="207" t="s">
        <v>579</v>
      </c>
      <c r="D223" s="207" t="s">
        <v>388</v>
      </c>
      <c r="E223" s="208" t="s">
        <v>580</v>
      </c>
      <c r="F223" s="209" t="s">
        <v>581</v>
      </c>
      <c r="G223" s="210" t="s">
        <v>223</v>
      </c>
      <c r="H223" s="211">
        <v>1</v>
      </c>
      <c r="I223" s="212"/>
      <c r="J223" s="213">
        <f>ROUND(I223*H223,2)</f>
        <v>0</v>
      </c>
      <c r="K223" s="209" t="s">
        <v>126</v>
      </c>
      <c r="L223" s="214"/>
      <c r="M223" s="215" t="s">
        <v>19</v>
      </c>
      <c r="N223" s="216" t="s">
        <v>46</v>
      </c>
      <c r="O223" s="62"/>
      <c r="P223" s="172">
        <f>O223*H223</f>
        <v>0</v>
      </c>
      <c r="Q223" s="172">
        <v>0.0007</v>
      </c>
      <c r="R223" s="172">
        <f>Q223*H223</f>
        <v>0.0007</v>
      </c>
      <c r="S223" s="172">
        <v>0</v>
      </c>
      <c r="T223" s="173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4" t="s">
        <v>392</v>
      </c>
      <c r="AT223" s="174" t="s">
        <v>388</v>
      </c>
      <c r="AU223" s="174" t="s">
        <v>84</v>
      </c>
      <c r="AY223" s="15" t="s">
        <v>121</v>
      </c>
      <c r="BE223" s="175">
        <f>IF(N223="základní",J223,0)</f>
        <v>0</v>
      </c>
      <c r="BF223" s="175">
        <f>IF(N223="snížená",J223,0)</f>
        <v>0</v>
      </c>
      <c r="BG223" s="175">
        <f>IF(N223="zákl. přenesená",J223,0)</f>
        <v>0</v>
      </c>
      <c r="BH223" s="175">
        <f>IF(N223="sníž. přenesená",J223,0)</f>
        <v>0</v>
      </c>
      <c r="BI223" s="175">
        <f>IF(N223="nulová",J223,0)</f>
        <v>0</v>
      </c>
      <c r="BJ223" s="15" t="s">
        <v>82</v>
      </c>
      <c r="BK223" s="175">
        <f>ROUND(I223*H223,2)</f>
        <v>0</v>
      </c>
      <c r="BL223" s="15" t="s">
        <v>202</v>
      </c>
      <c r="BM223" s="174" t="s">
        <v>582</v>
      </c>
    </row>
    <row r="224" spans="1:47" s="2" customFormat="1" ht="19.2">
      <c r="A224" s="32"/>
      <c r="B224" s="33"/>
      <c r="C224" s="34"/>
      <c r="D224" s="176" t="s">
        <v>129</v>
      </c>
      <c r="E224" s="34"/>
      <c r="F224" s="177" t="s">
        <v>581</v>
      </c>
      <c r="G224" s="34"/>
      <c r="H224" s="34"/>
      <c r="I224" s="178"/>
      <c r="J224" s="34"/>
      <c r="K224" s="34"/>
      <c r="L224" s="37"/>
      <c r="M224" s="179"/>
      <c r="N224" s="180"/>
      <c r="O224" s="62"/>
      <c r="P224" s="62"/>
      <c r="Q224" s="62"/>
      <c r="R224" s="62"/>
      <c r="S224" s="62"/>
      <c r="T224" s="63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T224" s="15" t="s">
        <v>129</v>
      </c>
      <c r="AU224" s="15" t="s">
        <v>84</v>
      </c>
    </row>
    <row r="225" spans="1:65" s="2" customFormat="1" ht="22.8">
      <c r="A225" s="32"/>
      <c r="B225" s="33"/>
      <c r="C225" s="163" t="s">
        <v>583</v>
      </c>
      <c r="D225" s="163" t="s">
        <v>122</v>
      </c>
      <c r="E225" s="164" t="s">
        <v>584</v>
      </c>
      <c r="F225" s="165" t="s">
        <v>585</v>
      </c>
      <c r="G225" s="166" t="s">
        <v>223</v>
      </c>
      <c r="H225" s="167">
        <v>1</v>
      </c>
      <c r="I225" s="168"/>
      <c r="J225" s="169">
        <f>ROUND(I225*H225,2)</f>
        <v>0</v>
      </c>
      <c r="K225" s="165" t="s">
        <v>126</v>
      </c>
      <c r="L225" s="37"/>
      <c r="M225" s="170" t="s">
        <v>19</v>
      </c>
      <c r="N225" s="171" t="s">
        <v>46</v>
      </c>
      <c r="O225" s="62"/>
      <c r="P225" s="172">
        <f>O225*H225</f>
        <v>0</v>
      </c>
      <c r="Q225" s="172">
        <v>0</v>
      </c>
      <c r="R225" s="172">
        <f>Q225*H225</f>
        <v>0</v>
      </c>
      <c r="S225" s="172">
        <v>0</v>
      </c>
      <c r="T225" s="173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74" t="s">
        <v>202</v>
      </c>
      <c r="AT225" s="174" t="s">
        <v>122</v>
      </c>
      <c r="AU225" s="174" t="s">
        <v>84</v>
      </c>
      <c r="AY225" s="15" t="s">
        <v>121</v>
      </c>
      <c r="BE225" s="175">
        <f>IF(N225="základní",J225,0)</f>
        <v>0</v>
      </c>
      <c r="BF225" s="175">
        <f>IF(N225="snížená",J225,0)</f>
        <v>0</v>
      </c>
      <c r="BG225" s="175">
        <f>IF(N225="zákl. přenesená",J225,0)</f>
        <v>0</v>
      </c>
      <c r="BH225" s="175">
        <f>IF(N225="sníž. přenesená",J225,0)</f>
        <v>0</v>
      </c>
      <c r="BI225" s="175">
        <f>IF(N225="nulová",J225,0)</f>
        <v>0</v>
      </c>
      <c r="BJ225" s="15" t="s">
        <v>82</v>
      </c>
      <c r="BK225" s="175">
        <f>ROUND(I225*H225,2)</f>
        <v>0</v>
      </c>
      <c r="BL225" s="15" t="s">
        <v>202</v>
      </c>
      <c r="BM225" s="174" t="s">
        <v>586</v>
      </c>
    </row>
    <row r="226" spans="1:47" s="2" customFormat="1" ht="19.2">
      <c r="A226" s="32"/>
      <c r="B226" s="33"/>
      <c r="C226" s="34"/>
      <c r="D226" s="176" t="s">
        <v>129</v>
      </c>
      <c r="E226" s="34"/>
      <c r="F226" s="177" t="s">
        <v>587</v>
      </c>
      <c r="G226" s="34"/>
      <c r="H226" s="34"/>
      <c r="I226" s="178"/>
      <c r="J226" s="34"/>
      <c r="K226" s="34"/>
      <c r="L226" s="37"/>
      <c r="M226" s="179"/>
      <c r="N226" s="180"/>
      <c r="O226" s="62"/>
      <c r="P226" s="62"/>
      <c r="Q226" s="62"/>
      <c r="R226" s="62"/>
      <c r="S226" s="62"/>
      <c r="T226" s="63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T226" s="15" t="s">
        <v>129</v>
      </c>
      <c r="AU226" s="15" t="s">
        <v>84</v>
      </c>
    </row>
    <row r="227" spans="2:51" s="13" customFormat="1" ht="12">
      <c r="B227" s="193"/>
      <c r="C227" s="194"/>
      <c r="D227" s="176" t="s">
        <v>168</v>
      </c>
      <c r="E227" s="195" t="s">
        <v>19</v>
      </c>
      <c r="F227" s="196" t="s">
        <v>588</v>
      </c>
      <c r="G227" s="194"/>
      <c r="H227" s="197">
        <v>1</v>
      </c>
      <c r="I227" s="198"/>
      <c r="J227" s="194"/>
      <c r="K227" s="194"/>
      <c r="L227" s="199"/>
      <c r="M227" s="200"/>
      <c r="N227" s="201"/>
      <c r="O227" s="201"/>
      <c r="P227" s="201"/>
      <c r="Q227" s="201"/>
      <c r="R227" s="201"/>
      <c r="S227" s="201"/>
      <c r="T227" s="202"/>
      <c r="AT227" s="203" t="s">
        <v>168</v>
      </c>
      <c r="AU227" s="203" t="s">
        <v>84</v>
      </c>
      <c r="AV227" s="13" t="s">
        <v>84</v>
      </c>
      <c r="AW227" s="13" t="s">
        <v>35</v>
      </c>
      <c r="AX227" s="13" t="s">
        <v>82</v>
      </c>
      <c r="AY227" s="203" t="s">
        <v>121</v>
      </c>
    </row>
    <row r="228" spans="1:65" s="2" customFormat="1" ht="16.5" customHeight="1">
      <c r="A228" s="32"/>
      <c r="B228" s="33"/>
      <c r="C228" s="207" t="s">
        <v>589</v>
      </c>
      <c r="D228" s="207" t="s">
        <v>388</v>
      </c>
      <c r="E228" s="208" t="s">
        <v>590</v>
      </c>
      <c r="F228" s="209" t="s">
        <v>591</v>
      </c>
      <c r="G228" s="210" t="s">
        <v>223</v>
      </c>
      <c r="H228" s="211">
        <v>1</v>
      </c>
      <c r="I228" s="212"/>
      <c r="J228" s="213">
        <f>ROUND(I228*H228,2)</f>
        <v>0</v>
      </c>
      <c r="K228" s="209" t="s">
        <v>19</v>
      </c>
      <c r="L228" s="214"/>
      <c r="M228" s="215" t="s">
        <v>19</v>
      </c>
      <c r="N228" s="216" t="s">
        <v>46</v>
      </c>
      <c r="O228" s="62"/>
      <c r="P228" s="172">
        <f>O228*H228</f>
        <v>0</v>
      </c>
      <c r="Q228" s="172">
        <v>0.013</v>
      </c>
      <c r="R228" s="172">
        <f>Q228*H228</f>
        <v>0.013</v>
      </c>
      <c r="S228" s="172">
        <v>0</v>
      </c>
      <c r="T228" s="173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4" t="s">
        <v>392</v>
      </c>
      <c r="AT228" s="174" t="s">
        <v>388</v>
      </c>
      <c r="AU228" s="174" t="s">
        <v>84</v>
      </c>
      <c r="AY228" s="15" t="s">
        <v>121</v>
      </c>
      <c r="BE228" s="175">
        <f>IF(N228="základní",J228,0)</f>
        <v>0</v>
      </c>
      <c r="BF228" s="175">
        <f>IF(N228="snížená",J228,0)</f>
        <v>0</v>
      </c>
      <c r="BG228" s="175">
        <f>IF(N228="zákl. přenesená",J228,0)</f>
        <v>0</v>
      </c>
      <c r="BH228" s="175">
        <f>IF(N228="sníž. přenesená",J228,0)</f>
        <v>0</v>
      </c>
      <c r="BI228" s="175">
        <f>IF(N228="nulová",J228,0)</f>
        <v>0</v>
      </c>
      <c r="BJ228" s="15" t="s">
        <v>82</v>
      </c>
      <c r="BK228" s="175">
        <f>ROUND(I228*H228,2)</f>
        <v>0</v>
      </c>
      <c r="BL228" s="15" t="s">
        <v>202</v>
      </c>
      <c r="BM228" s="174" t="s">
        <v>592</v>
      </c>
    </row>
    <row r="229" spans="1:47" s="2" customFormat="1" ht="12">
      <c r="A229" s="32"/>
      <c r="B229" s="33"/>
      <c r="C229" s="34"/>
      <c r="D229" s="176" t="s">
        <v>129</v>
      </c>
      <c r="E229" s="34"/>
      <c r="F229" s="177" t="s">
        <v>591</v>
      </c>
      <c r="G229" s="34"/>
      <c r="H229" s="34"/>
      <c r="I229" s="178"/>
      <c r="J229" s="34"/>
      <c r="K229" s="34"/>
      <c r="L229" s="37"/>
      <c r="M229" s="179"/>
      <c r="N229" s="180"/>
      <c r="O229" s="62"/>
      <c r="P229" s="62"/>
      <c r="Q229" s="62"/>
      <c r="R229" s="62"/>
      <c r="S229" s="62"/>
      <c r="T229" s="63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T229" s="15" t="s">
        <v>129</v>
      </c>
      <c r="AU229" s="15" t="s">
        <v>84</v>
      </c>
    </row>
    <row r="230" spans="1:65" s="2" customFormat="1" ht="22.8">
      <c r="A230" s="32"/>
      <c r="B230" s="33"/>
      <c r="C230" s="163" t="s">
        <v>593</v>
      </c>
      <c r="D230" s="163" t="s">
        <v>122</v>
      </c>
      <c r="E230" s="164" t="s">
        <v>594</v>
      </c>
      <c r="F230" s="165" t="s">
        <v>595</v>
      </c>
      <c r="G230" s="166" t="s">
        <v>223</v>
      </c>
      <c r="H230" s="167">
        <v>1</v>
      </c>
      <c r="I230" s="168"/>
      <c r="J230" s="169">
        <f>ROUND(I230*H230,2)</f>
        <v>0</v>
      </c>
      <c r="K230" s="165" t="s">
        <v>126</v>
      </c>
      <c r="L230" s="37"/>
      <c r="M230" s="170" t="s">
        <v>19</v>
      </c>
      <c r="N230" s="171" t="s">
        <v>46</v>
      </c>
      <c r="O230" s="62"/>
      <c r="P230" s="172">
        <f>O230*H230</f>
        <v>0</v>
      </c>
      <c r="Q230" s="172">
        <v>0</v>
      </c>
      <c r="R230" s="172">
        <f>Q230*H230</f>
        <v>0</v>
      </c>
      <c r="S230" s="172">
        <v>0</v>
      </c>
      <c r="T230" s="173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4" t="s">
        <v>202</v>
      </c>
      <c r="AT230" s="174" t="s">
        <v>122</v>
      </c>
      <c r="AU230" s="174" t="s">
        <v>84</v>
      </c>
      <c r="AY230" s="15" t="s">
        <v>121</v>
      </c>
      <c r="BE230" s="175">
        <f>IF(N230="základní",J230,0)</f>
        <v>0</v>
      </c>
      <c r="BF230" s="175">
        <f>IF(N230="snížená",J230,0)</f>
        <v>0</v>
      </c>
      <c r="BG230" s="175">
        <f>IF(N230="zákl. přenesená",J230,0)</f>
        <v>0</v>
      </c>
      <c r="BH230" s="175">
        <f>IF(N230="sníž. přenesená",J230,0)</f>
        <v>0</v>
      </c>
      <c r="BI230" s="175">
        <f>IF(N230="nulová",J230,0)</f>
        <v>0</v>
      </c>
      <c r="BJ230" s="15" t="s">
        <v>82</v>
      </c>
      <c r="BK230" s="175">
        <f>ROUND(I230*H230,2)</f>
        <v>0</v>
      </c>
      <c r="BL230" s="15" t="s">
        <v>202</v>
      </c>
      <c r="BM230" s="174" t="s">
        <v>596</v>
      </c>
    </row>
    <row r="231" spans="1:47" s="2" customFormat="1" ht="19.2">
      <c r="A231" s="32"/>
      <c r="B231" s="33"/>
      <c r="C231" s="34"/>
      <c r="D231" s="176" t="s">
        <v>129</v>
      </c>
      <c r="E231" s="34"/>
      <c r="F231" s="177" t="s">
        <v>597</v>
      </c>
      <c r="G231" s="34"/>
      <c r="H231" s="34"/>
      <c r="I231" s="178"/>
      <c r="J231" s="34"/>
      <c r="K231" s="34"/>
      <c r="L231" s="37"/>
      <c r="M231" s="179"/>
      <c r="N231" s="180"/>
      <c r="O231" s="62"/>
      <c r="P231" s="62"/>
      <c r="Q231" s="62"/>
      <c r="R231" s="62"/>
      <c r="S231" s="62"/>
      <c r="T231" s="63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T231" s="15" t="s">
        <v>129</v>
      </c>
      <c r="AU231" s="15" t="s">
        <v>84</v>
      </c>
    </row>
    <row r="232" spans="2:51" s="13" customFormat="1" ht="12">
      <c r="B232" s="193"/>
      <c r="C232" s="194"/>
      <c r="D232" s="176" t="s">
        <v>168</v>
      </c>
      <c r="E232" s="195" t="s">
        <v>19</v>
      </c>
      <c r="F232" s="196" t="s">
        <v>598</v>
      </c>
      <c r="G232" s="194"/>
      <c r="H232" s="197">
        <v>1</v>
      </c>
      <c r="I232" s="198"/>
      <c r="J232" s="194"/>
      <c r="K232" s="194"/>
      <c r="L232" s="199"/>
      <c r="M232" s="200"/>
      <c r="N232" s="201"/>
      <c r="O232" s="201"/>
      <c r="P232" s="201"/>
      <c r="Q232" s="201"/>
      <c r="R232" s="201"/>
      <c r="S232" s="201"/>
      <c r="T232" s="202"/>
      <c r="AT232" s="203" t="s">
        <v>168</v>
      </c>
      <c r="AU232" s="203" t="s">
        <v>84</v>
      </c>
      <c r="AV232" s="13" t="s">
        <v>84</v>
      </c>
      <c r="AW232" s="13" t="s">
        <v>35</v>
      </c>
      <c r="AX232" s="13" t="s">
        <v>82</v>
      </c>
      <c r="AY232" s="203" t="s">
        <v>121</v>
      </c>
    </row>
    <row r="233" spans="1:65" s="2" customFormat="1" ht="16.5" customHeight="1">
      <c r="A233" s="32"/>
      <c r="B233" s="33"/>
      <c r="C233" s="207" t="s">
        <v>599</v>
      </c>
      <c r="D233" s="207" t="s">
        <v>388</v>
      </c>
      <c r="E233" s="208" t="s">
        <v>600</v>
      </c>
      <c r="F233" s="209" t="s">
        <v>601</v>
      </c>
      <c r="G233" s="210" t="s">
        <v>223</v>
      </c>
      <c r="H233" s="211">
        <v>1</v>
      </c>
      <c r="I233" s="212"/>
      <c r="J233" s="213">
        <f>ROUND(I233*H233,2)</f>
        <v>0</v>
      </c>
      <c r="K233" s="209" t="s">
        <v>126</v>
      </c>
      <c r="L233" s="214"/>
      <c r="M233" s="215" t="s">
        <v>19</v>
      </c>
      <c r="N233" s="216" t="s">
        <v>46</v>
      </c>
      <c r="O233" s="62"/>
      <c r="P233" s="172">
        <f>O233*H233</f>
        <v>0</v>
      </c>
      <c r="Q233" s="172">
        <v>0.004</v>
      </c>
      <c r="R233" s="172">
        <f>Q233*H233</f>
        <v>0.004</v>
      </c>
      <c r="S233" s="172">
        <v>0</v>
      </c>
      <c r="T233" s="173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4" t="s">
        <v>392</v>
      </c>
      <c r="AT233" s="174" t="s">
        <v>388</v>
      </c>
      <c r="AU233" s="174" t="s">
        <v>84</v>
      </c>
      <c r="AY233" s="15" t="s">
        <v>121</v>
      </c>
      <c r="BE233" s="175">
        <f>IF(N233="základní",J233,0)</f>
        <v>0</v>
      </c>
      <c r="BF233" s="175">
        <f>IF(N233="snížená",J233,0)</f>
        <v>0</v>
      </c>
      <c r="BG233" s="175">
        <f>IF(N233="zákl. přenesená",J233,0)</f>
        <v>0</v>
      </c>
      <c r="BH233" s="175">
        <f>IF(N233="sníž. přenesená",J233,0)</f>
        <v>0</v>
      </c>
      <c r="BI233" s="175">
        <f>IF(N233="nulová",J233,0)</f>
        <v>0</v>
      </c>
      <c r="BJ233" s="15" t="s">
        <v>82</v>
      </c>
      <c r="BK233" s="175">
        <f>ROUND(I233*H233,2)</f>
        <v>0</v>
      </c>
      <c r="BL233" s="15" t="s">
        <v>202</v>
      </c>
      <c r="BM233" s="174" t="s">
        <v>602</v>
      </c>
    </row>
    <row r="234" spans="1:47" s="2" customFormat="1" ht="12">
      <c r="A234" s="32"/>
      <c r="B234" s="33"/>
      <c r="C234" s="34"/>
      <c r="D234" s="176" t="s">
        <v>129</v>
      </c>
      <c r="E234" s="34"/>
      <c r="F234" s="177" t="s">
        <v>601</v>
      </c>
      <c r="G234" s="34"/>
      <c r="H234" s="34"/>
      <c r="I234" s="178"/>
      <c r="J234" s="34"/>
      <c r="K234" s="34"/>
      <c r="L234" s="37"/>
      <c r="M234" s="179"/>
      <c r="N234" s="180"/>
      <c r="O234" s="62"/>
      <c r="P234" s="62"/>
      <c r="Q234" s="62"/>
      <c r="R234" s="62"/>
      <c r="S234" s="62"/>
      <c r="T234" s="63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T234" s="15" t="s">
        <v>129</v>
      </c>
      <c r="AU234" s="15" t="s">
        <v>84</v>
      </c>
    </row>
    <row r="235" spans="1:65" s="2" customFormat="1" ht="16.5" customHeight="1">
      <c r="A235" s="32"/>
      <c r="B235" s="33"/>
      <c r="C235" s="207" t="s">
        <v>603</v>
      </c>
      <c r="D235" s="207" t="s">
        <v>388</v>
      </c>
      <c r="E235" s="208" t="s">
        <v>604</v>
      </c>
      <c r="F235" s="209" t="s">
        <v>605</v>
      </c>
      <c r="G235" s="210" t="s">
        <v>223</v>
      </c>
      <c r="H235" s="211">
        <v>2</v>
      </c>
      <c r="I235" s="212"/>
      <c r="J235" s="213">
        <f>ROUND(I235*H235,2)</f>
        <v>0</v>
      </c>
      <c r="K235" s="209" t="s">
        <v>126</v>
      </c>
      <c r="L235" s="214"/>
      <c r="M235" s="215" t="s">
        <v>19</v>
      </c>
      <c r="N235" s="216" t="s">
        <v>46</v>
      </c>
      <c r="O235" s="62"/>
      <c r="P235" s="172">
        <f>O235*H235</f>
        <v>0</v>
      </c>
      <c r="Q235" s="172">
        <v>0.002</v>
      </c>
      <c r="R235" s="172">
        <f>Q235*H235</f>
        <v>0.004</v>
      </c>
      <c r="S235" s="172">
        <v>0</v>
      </c>
      <c r="T235" s="173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74" t="s">
        <v>392</v>
      </c>
      <c r="AT235" s="174" t="s">
        <v>388</v>
      </c>
      <c r="AU235" s="174" t="s">
        <v>84</v>
      </c>
      <c r="AY235" s="15" t="s">
        <v>121</v>
      </c>
      <c r="BE235" s="175">
        <f>IF(N235="základní",J235,0)</f>
        <v>0</v>
      </c>
      <c r="BF235" s="175">
        <f>IF(N235="snížená",J235,0)</f>
        <v>0</v>
      </c>
      <c r="BG235" s="175">
        <f>IF(N235="zákl. přenesená",J235,0)</f>
        <v>0</v>
      </c>
      <c r="BH235" s="175">
        <f>IF(N235="sníž. přenesená",J235,0)</f>
        <v>0</v>
      </c>
      <c r="BI235" s="175">
        <f>IF(N235="nulová",J235,0)</f>
        <v>0</v>
      </c>
      <c r="BJ235" s="15" t="s">
        <v>82</v>
      </c>
      <c r="BK235" s="175">
        <f>ROUND(I235*H235,2)</f>
        <v>0</v>
      </c>
      <c r="BL235" s="15" t="s">
        <v>202</v>
      </c>
      <c r="BM235" s="174" t="s">
        <v>606</v>
      </c>
    </row>
    <row r="236" spans="1:47" s="2" customFormat="1" ht="12">
      <c r="A236" s="32"/>
      <c r="B236" s="33"/>
      <c r="C236" s="34"/>
      <c r="D236" s="176" t="s">
        <v>129</v>
      </c>
      <c r="E236" s="34"/>
      <c r="F236" s="177" t="s">
        <v>605</v>
      </c>
      <c r="G236" s="34"/>
      <c r="H236" s="34"/>
      <c r="I236" s="178"/>
      <c r="J236" s="34"/>
      <c r="K236" s="34"/>
      <c r="L236" s="37"/>
      <c r="M236" s="179"/>
      <c r="N236" s="180"/>
      <c r="O236" s="62"/>
      <c r="P236" s="62"/>
      <c r="Q236" s="62"/>
      <c r="R236" s="62"/>
      <c r="S236" s="62"/>
      <c r="T236" s="63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T236" s="15" t="s">
        <v>129</v>
      </c>
      <c r="AU236" s="15" t="s">
        <v>84</v>
      </c>
    </row>
    <row r="237" spans="1:65" s="2" customFormat="1" ht="22.8">
      <c r="A237" s="32"/>
      <c r="B237" s="33"/>
      <c r="C237" s="163" t="s">
        <v>607</v>
      </c>
      <c r="D237" s="163" t="s">
        <v>122</v>
      </c>
      <c r="E237" s="164" t="s">
        <v>608</v>
      </c>
      <c r="F237" s="165" t="s">
        <v>609</v>
      </c>
      <c r="G237" s="166" t="s">
        <v>223</v>
      </c>
      <c r="H237" s="167">
        <v>4</v>
      </c>
      <c r="I237" s="168"/>
      <c r="J237" s="169">
        <f>ROUND(I237*H237,2)</f>
        <v>0</v>
      </c>
      <c r="K237" s="165" t="s">
        <v>126</v>
      </c>
      <c r="L237" s="37"/>
      <c r="M237" s="170" t="s">
        <v>19</v>
      </c>
      <c r="N237" s="171" t="s">
        <v>46</v>
      </c>
      <c r="O237" s="62"/>
      <c r="P237" s="172">
        <f>O237*H237</f>
        <v>0</v>
      </c>
      <c r="Q237" s="172">
        <v>0</v>
      </c>
      <c r="R237" s="172">
        <f>Q237*H237</f>
        <v>0</v>
      </c>
      <c r="S237" s="172">
        <v>0</v>
      </c>
      <c r="T237" s="173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4" t="s">
        <v>202</v>
      </c>
      <c r="AT237" s="174" t="s">
        <v>122</v>
      </c>
      <c r="AU237" s="174" t="s">
        <v>84</v>
      </c>
      <c r="AY237" s="15" t="s">
        <v>121</v>
      </c>
      <c r="BE237" s="175">
        <f>IF(N237="základní",J237,0)</f>
        <v>0</v>
      </c>
      <c r="BF237" s="175">
        <f>IF(N237="snížená",J237,0)</f>
        <v>0</v>
      </c>
      <c r="BG237" s="175">
        <f>IF(N237="zákl. přenesená",J237,0)</f>
        <v>0</v>
      </c>
      <c r="BH237" s="175">
        <f>IF(N237="sníž. přenesená",J237,0)</f>
        <v>0</v>
      </c>
      <c r="BI237" s="175">
        <f>IF(N237="nulová",J237,0)</f>
        <v>0</v>
      </c>
      <c r="BJ237" s="15" t="s">
        <v>82</v>
      </c>
      <c r="BK237" s="175">
        <f>ROUND(I237*H237,2)</f>
        <v>0</v>
      </c>
      <c r="BL237" s="15" t="s">
        <v>202</v>
      </c>
      <c r="BM237" s="174" t="s">
        <v>610</v>
      </c>
    </row>
    <row r="238" spans="1:47" s="2" customFormat="1" ht="19.2">
      <c r="A238" s="32"/>
      <c r="B238" s="33"/>
      <c r="C238" s="34"/>
      <c r="D238" s="176" t="s">
        <v>129</v>
      </c>
      <c r="E238" s="34"/>
      <c r="F238" s="177" t="s">
        <v>611</v>
      </c>
      <c r="G238" s="34"/>
      <c r="H238" s="34"/>
      <c r="I238" s="178"/>
      <c r="J238" s="34"/>
      <c r="K238" s="34"/>
      <c r="L238" s="37"/>
      <c r="M238" s="179"/>
      <c r="N238" s="180"/>
      <c r="O238" s="62"/>
      <c r="P238" s="62"/>
      <c r="Q238" s="62"/>
      <c r="R238" s="62"/>
      <c r="S238" s="62"/>
      <c r="T238" s="63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T238" s="15" t="s">
        <v>129</v>
      </c>
      <c r="AU238" s="15" t="s">
        <v>84</v>
      </c>
    </row>
    <row r="239" spans="2:51" s="13" customFormat="1" ht="12">
      <c r="B239" s="193"/>
      <c r="C239" s="194"/>
      <c r="D239" s="176" t="s">
        <v>168</v>
      </c>
      <c r="E239" s="195" t="s">
        <v>19</v>
      </c>
      <c r="F239" s="196" t="s">
        <v>612</v>
      </c>
      <c r="G239" s="194"/>
      <c r="H239" s="197">
        <v>4</v>
      </c>
      <c r="I239" s="198"/>
      <c r="J239" s="194"/>
      <c r="K239" s="194"/>
      <c r="L239" s="199"/>
      <c r="M239" s="200"/>
      <c r="N239" s="201"/>
      <c r="O239" s="201"/>
      <c r="P239" s="201"/>
      <c r="Q239" s="201"/>
      <c r="R239" s="201"/>
      <c r="S239" s="201"/>
      <c r="T239" s="202"/>
      <c r="AT239" s="203" t="s">
        <v>168</v>
      </c>
      <c r="AU239" s="203" t="s">
        <v>84</v>
      </c>
      <c r="AV239" s="13" t="s">
        <v>84</v>
      </c>
      <c r="AW239" s="13" t="s">
        <v>35</v>
      </c>
      <c r="AX239" s="13" t="s">
        <v>82</v>
      </c>
      <c r="AY239" s="203" t="s">
        <v>121</v>
      </c>
    </row>
    <row r="240" spans="1:65" s="2" customFormat="1" ht="16.5" customHeight="1">
      <c r="A240" s="32"/>
      <c r="B240" s="33"/>
      <c r="C240" s="207" t="s">
        <v>613</v>
      </c>
      <c r="D240" s="207" t="s">
        <v>388</v>
      </c>
      <c r="E240" s="208" t="s">
        <v>614</v>
      </c>
      <c r="F240" s="209" t="s">
        <v>615</v>
      </c>
      <c r="G240" s="210" t="s">
        <v>223</v>
      </c>
      <c r="H240" s="211">
        <v>1</v>
      </c>
      <c r="I240" s="212"/>
      <c r="J240" s="213">
        <f>ROUND(I240*H240,2)</f>
        <v>0</v>
      </c>
      <c r="K240" s="209" t="s">
        <v>126</v>
      </c>
      <c r="L240" s="214"/>
      <c r="M240" s="215" t="s">
        <v>19</v>
      </c>
      <c r="N240" s="216" t="s">
        <v>46</v>
      </c>
      <c r="O240" s="62"/>
      <c r="P240" s="172">
        <f>O240*H240</f>
        <v>0</v>
      </c>
      <c r="Q240" s="172">
        <v>0.006</v>
      </c>
      <c r="R240" s="172">
        <f>Q240*H240</f>
        <v>0.006</v>
      </c>
      <c r="S240" s="172">
        <v>0</v>
      </c>
      <c r="T240" s="173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4" t="s">
        <v>392</v>
      </c>
      <c r="AT240" s="174" t="s">
        <v>388</v>
      </c>
      <c r="AU240" s="174" t="s">
        <v>84</v>
      </c>
      <c r="AY240" s="15" t="s">
        <v>121</v>
      </c>
      <c r="BE240" s="175">
        <f>IF(N240="základní",J240,0)</f>
        <v>0</v>
      </c>
      <c r="BF240" s="175">
        <f>IF(N240="snížená",J240,0)</f>
        <v>0</v>
      </c>
      <c r="BG240" s="175">
        <f>IF(N240="zákl. přenesená",J240,0)</f>
        <v>0</v>
      </c>
      <c r="BH240" s="175">
        <f>IF(N240="sníž. přenesená",J240,0)</f>
        <v>0</v>
      </c>
      <c r="BI240" s="175">
        <f>IF(N240="nulová",J240,0)</f>
        <v>0</v>
      </c>
      <c r="BJ240" s="15" t="s">
        <v>82</v>
      </c>
      <c r="BK240" s="175">
        <f>ROUND(I240*H240,2)</f>
        <v>0</v>
      </c>
      <c r="BL240" s="15" t="s">
        <v>202</v>
      </c>
      <c r="BM240" s="174" t="s">
        <v>616</v>
      </c>
    </row>
    <row r="241" spans="1:47" s="2" customFormat="1" ht="12">
      <c r="A241" s="32"/>
      <c r="B241" s="33"/>
      <c r="C241" s="34"/>
      <c r="D241" s="176" t="s">
        <v>129</v>
      </c>
      <c r="E241" s="34"/>
      <c r="F241" s="177" t="s">
        <v>615</v>
      </c>
      <c r="G241" s="34"/>
      <c r="H241" s="34"/>
      <c r="I241" s="178"/>
      <c r="J241" s="34"/>
      <c r="K241" s="34"/>
      <c r="L241" s="37"/>
      <c r="M241" s="179"/>
      <c r="N241" s="180"/>
      <c r="O241" s="62"/>
      <c r="P241" s="62"/>
      <c r="Q241" s="62"/>
      <c r="R241" s="62"/>
      <c r="S241" s="62"/>
      <c r="T241" s="63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T241" s="15" t="s">
        <v>129</v>
      </c>
      <c r="AU241" s="15" t="s">
        <v>84</v>
      </c>
    </row>
    <row r="242" spans="1:65" s="2" customFormat="1" ht="16.5" customHeight="1">
      <c r="A242" s="32"/>
      <c r="B242" s="33"/>
      <c r="C242" s="207" t="s">
        <v>617</v>
      </c>
      <c r="D242" s="207" t="s">
        <v>388</v>
      </c>
      <c r="E242" s="208" t="s">
        <v>618</v>
      </c>
      <c r="F242" s="209" t="s">
        <v>619</v>
      </c>
      <c r="G242" s="210" t="s">
        <v>223</v>
      </c>
      <c r="H242" s="211">
        <v>3</v>
      </c>
      <c r="I242" s="212"/>
      <c r="J242" s="213">
        <f>ROUND(I242*H242,2)</f>
        <v>0</v>
      </c>
      <c r="K242" s="209" t="s">
        <v>126</v>
      </c>
      <c r="L242" s="214"/>
      <c r="M242" s="215" t="s">
        <v>19</v>
      </c>
      <c r="N242" s="216" t="s">
        <v>46</v>
      </c>
      <c r="O242" s="62"/>
      <c r="P242" s="172">
        <f>O242*H242</f>
        <v>0</v>
      </c>
      <c r="Q242" s="172">
        <v>0.01</v>
      </c>
      <c r="R242" s="172">
        <f>Q242*H242</f>
        <v>0.03</v>
      </c>
      <c r="S242" s="172">
        <v>0</v>
      </c>
      <c r="T242" s="173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4" t="s">
        <v>392</v>
      </c>
      <c r="AT242" s="174" t="s">
        <v>388</v>
      </c>
      <c r="AU242" s="174" t="s">
        <v>84</v>
      </c>
      <c r="AY242" s="15" t="s">
        <v>121</v>
      </c>
      <c r="BE242" s="175">
        <f>IF(N242="základní",J242,0)</f>
        <v>0</v>
      </c>
      <c r="BF242" s="175">
        <f>IF(N242="snížená",J242,0)</f>
        <v>0</v>
      </c>
      <c r="BG242" s="175">
        <f>IF(N242="zákl. přenesená",J242,0)</f>
        <v>0</v>
      </c>
      <c r="BH242" s="175">
        <f>IF(N242="sníž. přenesená",J242,0)</f>
        <v>0</v>
      </c>
      <c r="BI242" s="175">
        <f>IF(N242="nulová",J242,0)</f>
        <v>0</v>
      </c>
      <c r="BJ242" s="15" t="s">
        <v>82</v>
      </c>
      <c r="BK242" s="175">
        <f>ROUND(I242*H242,2)</f>
        <v>0</v>
      </c>
      <c r="BL242" s="15" t="s">
        <v>202</v>
      </c>
      <c r="BM242" s="174" t="s">
        <v>620</v>
      </c>
    </row>
    <row r="243" spans="1:47" s="2" customFormat="1" ht="12">
      <c r="A243" s="32"/>
      <c r="B243" s="33"/>
      <c r="C243" s="34"/>
      <c r="D243" s="176" t="s">
        <v>129</v>
      </c>
      <c r="E243" s="34"/>
      <c r="F243" s="177" t="s">
        <v>619</v>
      </c>
      <c r="G243" s="34"/>
      <c r="H243" s="34"/>
      <c r="I243" s="178"/>
      <c r="J243" s="34"/>
      <c r="K243" s="34"/>
      <c r="L243" s="37"/>
      <c r="M243" s="179"/>
      <c r="N243" s="180"/>
      <c r="O243" s="62"/>
      <c r="P243" s="62"/>
      <c r="Q243" s="62"/>
      <c r="R243" s="62"/>
      <c r="S243" s="62"/>
      <c r="T243" s="63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T243" s="15" t="s">
        <v>129</v>
      </c>
      <c r="AU243" s="15" t="s">
        <v>84</v>
      </c>
    </row>
    <row r="244" spans="1:65" s="2" customFormat="1" ht="21.75" customHeight="1">
      <c r="A244" s="32"/>
      <c r="B244" s="33"/>
      <c r="C244" s="207" t="s">
        <v>621</v>
      </c>
      <c r="D244" s="207" t="s">
        <v>388</v>
      </c>
      <c r="E244" s="208" t="s">
        <v>622</v>
      </c>
      <c r="F244" s="209" t="s">
        <v>623</v>
      </c>
      <c r="G244" s="210" t="s">
        <v>223</v>
      </c>
      <c r="H244" s="211">
        <v>1</v>
      </c>
      <c r="I244" s="212"/>
      <c r="J244" s="213">
        <f>ROUND(I244*H244,2)</f>
        <v>0</v>
      </c>
      <c r="K244" s="209" t="s">
        <v>126</v>
      </c>
      <c r="L244" s="214"/>
      <c r="M244" s="215" t="s">
        <v>19</v>
      </c>
      <c r="N244" s="216" t="s">
        <v>46</v>
      </c>
      <c r="O244" s="62"/>
      <c r="P244" s="172">
        <f>O244*H244</f>
        <v>0</v>
      </c>
      <c r="Q244" s="172">
        <v>0.0103</v>
      </c>
      <c r="R244" s="172">
        <f>Q244*H244</f>
        <v>0.0103</v>
      </c>
      <c r="S244" s="172">
        <v>0</v>
      </c>
      <c r="T244" s="173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4" t="s">
        <v>392</v>
      </c>
      <c r="AT244" s="174" t="s">
        <v>388</v>
      </c>
      <c r="AU244" s="174" t="s">
        <v>84</v>
      </c>
      <c r="AY244" s="15" t="s">
        <v>121</v>
      </c>
      <c r="BE244" s="175">
        <f>IF(N244="základní",J244,0)</f>
        <v>0</v>
      </c>
      <c r="BF244" s="175">
        <f>IF(N244="snížená",J244,0)</f>
        <v>0</v>
      </c>
      <c r="BG244" s="175">
        <f>IF(N244="zákl. přenesená",J244,0)</f>
        <v>0</v>
      </c>
      <c r="BH244" s="175">
        <f>IF(N244="sníž. přenesená",J244,0)</f>
        <v>0</v>
      </c>
      <c r="BI244" s="175">
        <f>IF(N244="nulová",J244,0)</f>
        <v>0</v>
      </c>
      <c r="BJ244" s="15" t="s">
        <v>82</v>
      </c>
      <c r="BK244" s="175">
        <f>ROUND(I244*H244,2)</f>
        <v>0</v>
      </c>
      <c r="BL244" s="15" t="s">
        <v>202</v>
      </c>
      <c r="BM244" s="174" t="s">
        <v>624</v>
      </c>
    </row>
    <row r="245" spans="1:47" s="2" customFormat="1" ht="12">
      <c r="A245" s="32"/>
      <c r="B245" s="33"/>
      <c r="C245" s="34"/>
      <c r="D245" s="176" t="s">
        <v>129</v>
      </c>
      <c r="E245" s="34"/>
      <c r="F245" s="177" t="s">
        <v>623</v>
      </c>
      <c r="G245" s="34"/>
      <c r="H245" s="34"/>
      <c r="I245" s="178"/>
      <c r="J245" s="34"/>
      <c r="K245" s="34"/>
      <c r="L245" s="37"/>
      <c r="M245" s="179"/>
      <c r="N245" s="180"/>
      <c r="O245" s="62"/>
      <c r="P245" s="62"/>
      <c r="Q245" s="62"/>
      <c r="R245" s="62"/>
      <c r="S245" s="62"/>
      <c r="T245" s="63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T245" s="15" t="s">
        <v>129</v>
      </c>
      <c r="AU245" s="15" t="s">
        <v>84</v>
      </c>
    </row>
    <row r="246" spans="1:65" s="2" customFormat="1" ht="21.75" customHeight="1">
      <c r="A246" s="32"/>
      <c r="B246" s="33"/>
      <c r="C246" s="207" t="s">
        <v>625</v>
      </c>
      <c r="D246" s="207" t="s">
        <v>388</v>
      </c>
      <c r="E246" s="208" t="s">
        <v>626</v>
      </c>
      <c r="F246" s="209" t="s">
        <v>627</v>
      </c>
      <c r="G246" s="210" t="s">
        <v>223</v>
      </c>
      <c r="H246" s="211">
        <v>3</v>
      </c>
      <c r="I246" s="212"/>
      <c r="J246" s="213">
        <f>ROUND(I246*H246,2)</f>
        <v>0</v>
      </c>
      <c r="K246" s="209" t="s">
        <v>126</v>
      </c>
      <c r="L246" s="214"/>
      <c r="M246" s="215" t="s">
        <v>19</v>
      </c>
      <c r="N246" s="216" t="s">
        <v>46</v>
      </c>
      <c r="O246" s="62"/>
      <c r="P246" s="172">
        <f>O246*H246</f>
        <v>0</v>
      </c>
      <c r="Q246" s="172">
        <v>0.011</v>
      </c>
      <c r="R246" s="172">
        <f>Q246*H246</f>
        <v>0.033</v>
      </c>
      <c r="S246" s="172">
        <v>0</v>
      </c>
      <c r="T246" s="173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4" t="s">
        <v>392</v>
      </c>
      <c r="AT246" s="174" t="s">
        <v>388</v>
      </c>
      <c r="AU246" s="174" t="s">
        <v>84</v>
      </c>
      <c r="AY246" s="15" t="s">
        <v>121</v>
      </c>
      <c r="BE246" s="175">
        <f>IF(N246="základní",J246,0)</f>
        <v>0</v>
      </c>
      <c r="BF246" s="175">
        <f>IF(N246="snížená",J246,0)</f>
        <v>0</v>
      </c>
      <c r="BG246" s="175">
        <f>IF(N246="zákl. přenesená",J246,0)</f>
        <v>0</v>
      </c>
      <c r="BH246" s="175">
        <f>IF(N246="sníž. přenesená",J246,0)</f>
        <v>0</v>
      </c>
      <c r="BI246" s="175">
        <f>IF(N246="nulová",J246,0)</f>
        <v>0</v>
      </c>
      <c r="BJ246" s="15" t="s">
        <v>82</v>
      </c>
      <c r="BK246" s="175">
        <f>ROUND(I246*H246,2)</f>
        <v>0</v>
      </c>
      <c r="BL246" s="15" t="s">
        <v>202</v>
      </c>
      <c r="BM246" s="174" t="s">
        <v>628</v>
      </c>
    </row>
    <row r="247" spans="1:47" s="2" customFormat="1" ht="12">
      <c r="A247" s="32"/>
      <c r="B247" s="33"/>
      <c r="C247" s="34"/>
      <c r="D247" s="176" t="s">
        <v>129</v>
      </c>
      <c r="E247" s="34"/>
      <c r="F247" s="177" t="s">
        <v>627</v>
      </c>
      <c r="G247" s="34"/>
      <c r="H247" s="34"/>
      <c r="I247" s="178"/>
      <c r="J247" s="34"/>
      <c r="K247" s="34"/>
      <c r="L247" s="37"/>
      <c r="M247" s="179"/>
      <c r="N247" s="180"/>
      <c r="O247" s="62"/>
      <c r="P247" s="62"/>
      <c r="Q247" s="62"/>
      <c r="R247" s="62"/>
      <c r="S247" s="62"/>
      <c r="T247" s="63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T247" s="15" t="s">
        <v>129</v>
      </c>
      <c r="AU247" s="15" t="s">
        <v>84</v>
      </c>
    </row>
    <row r="248" spans="1:65" s="2" customFormat="1" ht="16.5" customHeight="1">
      <c r="A248" s="32"/>
      <c r="B248" s="33"/>
      <c r="C248" s="207" t="s">
        <v>629</v>
      </c>
      <c r="D248" s="207" t="s">
        <v>388</v>
      </c>
      <c r="E248" s="208" t="s">
        <v>604</v>
      </c>
      <c r="F248" s="209" t="s">
        <v>605</v>
      </c>
      <c r="G248" s="210" t="s">
        <v>223</v>
      </c>
      <c r="H248" s="211">
        <v>11</v>
      </c>
      <c r="I248" s="212"/>
      <c r="J248" s="213">
        <f>ROUND(I248*H248,2)</f>
        <v>0</v>
      </c>
      <c r="K248" s="209" t="s">
        <v>126</v>
      </c>
      <c r="L248" s="214"/>
      <c r="M248" s="215" t="s">
        <v>19</v>
      </c>
      <c r="N248" s="216" t="s">
        <v>46</v>
      </c>
      <c r="O248" s="62"/>
      <c r="P248" s="172">
        <f>O248*H248</f>
        <v>0</v>
      </c>
      <c r="Q248" s="172">
        <v>0.002</v>
      </c>
      <c r="R248" s="172">
        <f>Q248*H248</f>
        <v>0.022</v>
      </c>
      <c r="S248" s="172">
        <v>0</v>
      </c>
      <c r="T248" s="173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4" t="s">
        <v>392</v>
      </c>
      <c r="AT248" s="174" t="s">
        <v>388</v>
      </c>
      <c r="AU248" s="174" t="s">
        <v>84</v>
      </c>
      <c r="AY248" s="15" t="s">
        <v>121</v>
      </c>
      <c r="BE248" s="175">
        <f>IF(N248="základní",J248,0)</f>
        <v>0</v>
      </c>
      <c r="BF248" s="175">
        <f>IF(N248="snížená",J248,0)</f>
        <v>0</v>
      </c>
      <c r="BG248" s="175">
        <f>IF(N248="zákl. přenesená",J248,0)</f>
        <v>0</v>
      </c>
      <c r="BH248" s="175">
        <f>IF(N248="sníž. přenesená",J248,0)</f>
        <v>0</v>
      </c>
      <c r="BI248" s="175">
        <f>IF(N248="nulová",J248,0)</f>
        <v>0</v>
      </c>
      <c r="BJ248" s="15" t="s">
        <v>82</v>
      </c>
      <c r="BK248" s="175">
        <f>ROUND(I248*H248,2)</f>
        <v>0</v>
      </c>
      <c r="BL248" s="15" t="s">
        <v>202</v>
      </c>
      <c r="BM248" s="174" t="s">
        <v>630</v>
      </c>
    </row>
    <row r="249" spans="1:47" s="2" customFormat="1" ht="12">
      <c r="A249" s="32"/>
      <c r="B249" s="33"/>
      <c r="C249" s="34"/>
      <c r="D249" s="176" t="s">
        <v>129</v>
      </c>
      <c r="E249" s="34"/>
      <c r="F249" s="177" t="s">
        <v>605</v>
      </c>
      <c r="G249" s="34"/>
      <c r="H249" s="34"/>
      <c r="I249" s="178"/>
      <c r="J249" s="34"/>
      <c r="K249" s="34"/>
      <c r="L249" s="37"/>
      <c r="M249" s="179"/>
      <c r="N249" s="180"/>
      <c r="O249" s="62"/>
      <c r="P249" s="62"/>
      <c r="Q249" s="62"/>
      <c r="R249" s="62"/>
      <c r="S249" s="62"/>
      <c r="T249" s="63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T249" s="15" t="s">
        <v>129</v>
      </c>
      <c r="AU249" s="15" t="s">
        <v>84</v>
      </c>
    </row>
    <row r="250" spans="1:65" s="2" customFormat="1" ht="16.5" customHeight="1">
      <c r="A250" s="32"/>
      <c r="B250" s="33"/>
      <c r="C250" s="207" t="s">
        <v>631</v>
      </c>
      <c r="D250" s="207" t="s">
        <v>388</v>
      </c>
      <c r="E250" s="208" t="s">
        <v>632</v>
      </c>
      <c r="F250" s="209" t="s">
        <v>633</v>
      </c>
      <c r="G250" s="210" t="s">
        <v>223</v>
      </c>
      <c r="H250" s="211">
        <v>6</v>
      </c>
      <c r="I250" s="212"/>
      <c r="J250" s="213">
        <f>ROUND(I250*H250,2)</f>
        <v>0</v>
      </c>
      <c r="K250" s="209" t="s">
        <v>126</v>
      </c>
      <c r="L250" s="214"/>
      <c r="M250" s="215" t="s">
        <v>19</v>
      </c>
      <c r="N250" s="216" t="s">
        <v>46</v>
      </c>
      <c r="O250" s="62"/>
      <c r="P250" s="172">
        <f>O250*H250</f>
        <v>0</v>
      </c>
      <c r="Q250" s="172">
        <v>0.0002</v>
      </c>
      <c r="R250" s="172">
        <f>Q250*H250</f>
        <v>0.0012000000000000001</v>
      </c>
      <c r="S250" s="172">
        <v>0</v>
      </c>
      <c r="T250" s="173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4" t="s">
        <v>392</v>
      </c>
      <c r="AT250" s="174" t="s">
        <v>388</v>
      </c>
      <c r="AU250" s="174" t="s">
        <v>84</v>
      </c>
      <c r="AY250" s="15" t="s">
        <v>121</v>
      </c>
      <c r="BE250" s="175">
        <f>IF(N250="základní",J250,0)</f>
        <v>0</v>
      </c>
      <c r="BF250" s="175">
        <f>IF(N250="snížená",J250,0)</f>
        <v>0</v>
      </c>
      <c r="BG250" s="175">
        <f>IF(N250="zákl. přenesená",J250,0)</f>
        <v>0</v>
      </c>
      <c r="BH250" s="175">
        <f>IF(N250="sníž. přenesená",J250,0)</f>
        <v>0</v>
      </c>
      <c r="BI250" s="175">
        <f>IF(N250="nulová",J250,0)</f>
        <v>0</v>
      </c>
      <c r="BJ250" s="15" t="s">
        <v>82</v>
      </c>
      <c r="BK250" s="175">
        <f>ROUND(I250*H250,2)</f>
        <v>0</v>
      </c>
      <c r="BL250" s="15" t="s">
        <v>202</v>
      </c>
      <c r="BM250" s="174" t="s">
        <v>634</v>
      </c>
    </row>
    <row r="251" spans="1:47" s="2" customFormat="1" ht="12">
      <c r="A251" s="32"/>
      <c r="B251" s="33"/>
      <c r="C251" s="34"/>
      <c r="D251" s="176" t="s">
        <v>129</v>
      </c>
      <c r="E251" s="34"/>
      <c r="F251" s="177" t="s">
        <v>633</v>
      </c>
      <c r="G251" s="34"/>
      <c r="H251" s="34"/>
      <c r="I251" s="178"/>
      <c r="J251" s="34"/>
      <c r="K251" s="34"/>
      <c r="L251" s="37"/>
      <c r="M251" s="179"/>
      <c r="N251" s="180"/>
      <c r="O251" s="62"/>
      <c r="P251" s="62"/>
      <c r="Q251" s="62"/>
      <c r="R251" s="62"/>
      <c r="S251" s="62"/>
      <c r="T251" s="63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T251" s="15" t="s">
        <v>129</v>
      </c>
      <c r="AU251" s="15" t="s">
        <v>84</v>
      </c>
    </row>
    <row r="252" spans="1:65" s="2" customFormat="1" ht="22.8">
      <c r="A252" s="32"/>
      <c r="B252" s="33"/>
      <c r="C252" s="163" t="s">
        <v>635</v>
      </c>
      <c r="D252" s="163" t="s">
        <v>122</v>
      </c>
      <c r="E252" s="164" t="s">
        <v>636</v>
      </c>
      <c r="F252" s="165" t="s">
        <v>637</v>
      </c>
      <c r="G252" s="166" t="s">
        <v>223</v>
      </c>
      <c r="H252" s="167">
        <v>56</v>
      </c>
      <c r="I252" s="168"/>
      <c r="J252" s="169">
        <f>ROUND(I252*H252,2)</f>
        <v>0</v>
      </c>
      <c r="K252" s="165" t="s">
        <v>126</v>
      </c>
      <c r="L252" s="37"/>
      <c r="M252" s="170" t="s">
        <v>19</v>
      </c>
      <c r="N252" s="171" t="s">
        <v>46</v>
      </c>
      <c r="O252" s="62"/>
      <c r="P252" s="172">
        <f>O252*H252</f>
        <v>0</v>
      </c>
      <c r="Q252" s="172">
        <v>0</v>
      </c>
      <c r="R252" s="172">
        <f>Q252*H252</f>
        <v>0</v>
      </c>
      <c r="S252" s="172">
        <v>0</v>
      </c>
      <c r="T252" s="173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4" t="s">
        <v>202</v>
      </c>
      <c r="AT252" s="174" t="s">
        <v>122</v>
      </c>
      <c r="AU252" s="174" t="s">
        <v>84</v>
      </c>
      <c r="AY252" s="15" t="s">
        <v>121</v>
      </c>
      <c r="BE252" s="175">
        <f>IF(N252="základní",J252,0)</f>
        <v>0</v>
      </c>
      <c r="BF252" s="175">
        <f>IF(N252="snížená",J252,0)</f>
        <v>0</v>
      </c>
      <c r="BG252" s="175">
        <f>IF(N252="zákl. přenesená",J252,0)</f>
        <v>0</v>
      </c>
      <c r="BH252" s="175">
        <f>IF(N252="sníž. přenesená",J252,0)</f>
        <v>0</v>
      </c>
      <c r="BI252" s="175">
        <f>IF(N252="nulová",J252,0)</f>
        <v>0</v>
      </c>
      <c r="BJ252" s="15" t="s">
        <v>82</v>
      </c>
      <c r="BK252" s="175">
        <f>ROUND(I252*H252,2)</f>
        <v>0</v>
      </c>
      <c r="BL252" s="15" t="s">
        <v>202</v>
      </c>
      <c r="BM252" s="174" t="s">
        <v>638</v>
      </c>
    </row>
    <row r="253" spans="1:47" s="2" customFormat="1" ht="19.2">
      <c r="A253" s="32"/>
      <c r="B253" s="33"/>
      <c r="C253" s="34"/>
      <c r="D253" s="176" t="s">
        <v>129</v>
      </c>
      <c r="E253" s="34"/>
      <c r="F253" s="177" t="s">
        <v>639</v>
      </c>
      <c r="G253" s="34"/>
      <c r="H253" s="34"/>
      <c r="I253" s="178"/>
      <c r="J253" s="34"/>
      <c r="K253" s="34"/>
      <c r="L253" s="37"/>
      <c r="M253" s="179"/>
      <c r="N253" s="180"/>
      <c r="O253" s="62"/>
      <c r="P253" s="62"/>
      <c r="Q253" s="62"/>
      <c r="R253" s="62"/>
      <c r="S253" s="62"/>
      <c r="T253" s="63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T253" s="15" t="s">
        <v>129</v>
      </c>
      <c r="AU253" s="15" t="s">
        <v>84</v>
      </c>
    </row>
    <row r="254" spans="1:65" s="2" customFormat="1" ht="16.5" customHeight="1">
      <c r="A254" s="32"/>
      <c r="B254" s="33"/>
      <c r="C254" s="207" t="s">
        <v>640</v>
      </c>
      <c r="D254" s="207" t="s">
        <v>388</v>
      </c>
      <c r="E254" s="208" t="s">
        <v>641</v>
      </c>
      <c r="F254" s="209" t="s">
        <v>642</v>
      </c>
      <c r="G254" s="210" t="s">
        <v>223</v>
      </c>
      <c r="H254" s="211">
        <v>56</v>
      </c>
      <c r="I254" s="212"/>
      <c r="J254" s="213">
        <f>ROUND(I254*H254,2)</f>
        <v>0</v>
      </c>
      <c r="K254" s="209" t="s">
        <v>126</v>
      </c>
      <c r="L254" s="214"/>
      <c r="M254" s="215" t="s">
        <v>19</v>
      </c>
      <c r="N254" s="216" t="s">
        <v>46</v>
      </c>
      <c r="O254" s="62"/>
      <c r="P254" s="172">
        <f>O254*H254</f>
        <v>0</v>
      </c>
      <c r="Q254" s="172">
        <v>0.0005</v>
      </c>
      <c r="R254" s="172">
        <f>Q254*H254</f>
        <v>0.028</v>
      </c>
      <c r="S254" s="172">
        <v>0</v>
      </c>
      <c r="T254" s="173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4" t="s">
        <v>392</v>
      </c>
      <c r="AT254" s="174" t="s">
        <v>388</v>
      </c>
      <c r="AU254" s="174" t="s">
        <v>84</v>
      </c>
      <c r="AY254" s="15" t="s">
        <v>121</v>
      </c>
      <c r="BE254" s="175">
        <f>IF(N254="základní",J254,0)</f>
        <v>0</v>
      </c>
      <c r="BF254" s="175">
        <f>IF(N254="snížená",J254,0)</f>
        <v>0</v>
      </c>
      <c r="BG254" s="175">
        <f>IF(N254="zákl. přenesená",J254,0)</f>
        <v>0</v>
      </c>
      <c r="BH254" s="175">
        <f>IF(N254="sníž. přenesená",J254,0)</f>
        <v>0</v>
      </c>
      <c r="BI254" s="175">
        <f>IF(N254="nulová",J254,0)</f>
        <v>0</v>
      </c>
      <c r="BJ254" s="15" t="s">
        <v>82</v>
      </c>
      <c r="BK254" s="175">
        <f>ROUND(I254*H254,2)</f>
        <v>0</v>
      </c>
      <c r="BL254" s="15" t="s">
        <v>202</v>
      </c>
      <c r="BM254" s="174" t="s">
        <v>643</v>
      </c>
    </row>
    <row r="255" spans="1:47" s="2" customFormat="1" ht="12">
      <c r="A255" s="32"/>
      <c r="B255" s="33"/>
      <c r="C255" s="34"/>
      <c r="D255" s="176" t="s">
        <v>129</v>
      </c>
      <c r="E255" s="34"/>
      <c r="F255" s="177" t="s">
        <v>642</v>
      </c>
      <c r="G255" s="34"/>
      <c r="H255" s="34"/>
      <c r="I255" s="178"/>
      <c r="J255" s="34"/>
      <c r="K255" s="34"/>
      <c r="L255" s="37"/>
      <c r="M255" s="179"/>
      <c r="N255" s="180"/>
      <c r="O255" s="62"/>
      <c r="P255" s="62"/>
      <c r="Q255" s="62"/>
      <c r="R255" s="62"/>
      <c r="S255" s="62"/>
      <c r="T255" s="63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T255" s="15" t="s">
        <v>129</v>
      </c>
      <c r="AU255" s="15" t="s">
        <v>84</v>
      </c>
    </row>
    <row r="256" spans="1:65" s="2" customFormat="1" ht="16.5" customHeight="1">
      <c r="A256" s="32"/>
      <c r="B256" s="33"/>
      <c r="C256" s="207" t="s">
        <v>644</v>
      </c>
      <c r="D256" s="207" t="s">
        <v>388</v>
      </c>
      <c r="E256" s="208" t="s">
        <v>645</v>
      </c>
      <c r="F256" s="209" t="s">
        <v>646</v>
      </c>
      <c r="G256" s="210" t="s">
        <v>647</v>
      </c>
      <c r="H256" s="211">
        <v>56</v>
      </c>
      <c r="I256" s="212"/>
      <c r="J256" s="213">
        <f>ROUND(I256*H256,2)</f>
        <v>0</v>
      </c>
      <c r="K256" s="209" t="s">
        <v>126</v>
      </c>
      <c r="L256" s="214"/>
      <c r="M256" s="215" t="s">
        <v>19</v>
      </c>
      <c r="N256" s="216" t="s">
        <v>46</v>
      </c>
      <c r="O256" s="62"/>
      <c r="P256" s="172">
        <f>O256*H256</f>
        <v>0</v>
      </c>
      <c r="Q256" s="172">
        <v>0.001</v>
      </c>
      <c r="R256" s="172">
        <f>Q256*H256</f>
        <v>0.056</v>
      </c>
      <c r="S256" s="172">
        <v>0</v>
      </c>
      <c r="T256" s="173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4" t="s">
        <v>392</v>
      </c>
      <c r="AT256" s="174" t="s">
        <v>388</v>
      </c>
      <c r="AU256" s="174" t="s">
        <v>84</v>
      </c>
      <c r="AY256" s="15" t="s">
        <v>121</v>
      </c>
      <c r="BE256" s="175">
        <f>IF(N256="základní",J256,0)</f>
        <v>0</v>
      </c>
      <c r="BF256" s="175">
        <f>IF(N256="snížená",J256,0)</f>
        <v>0</v>
      </c>
      <c r="BG256" s="175">
        <f>IF(N256="zákl. přenesená",J256,0)</f>
        <v>0</v>
      </c>
      <c r="BH256" s="175">
        <f>IF(N256="sníž. přenesená",J256,0)</f>
        <v>0</v>
      </c>
      <c r="BI256" s="175">
        <f>IF(N256="nulová",J256,0)</f>
        <v>0</v>
      </c>
      <c r="BJ256" s="15" t="s">
        <v>82</v>
      </c>
      <c r="BK256" s="175">
        <f>ROUND(I256*H256,2)</f>
        <v>0</v>
      </c>
      <c r="BL256" s="15" t="s">
        <v>202</v>
      </c>
      <c r="BM256" s="174" t="s">
        <v>648</v>
      </c>
    </row>
    <row r="257" spans="1:47" s="2" customFormat="1" ht="12">
      <c r="A257" s="32"/>
      <c r="B257" s="33"/>
      <c r="C257" s="34"/>
      <c r="D257" s="176" t="s">
        <v>129</v>
      </c>
      <c r="E257" s="34"/>
      <c r="F257" s="177" t="s">
        <v>646</v>
      </c>
      <c r="G257" s="34"/>
      <c r="H257" s="34"/>
      <c r="I257" s="178"/>
      <c r="J257" s="34"/>
      <c r="K257" s="34"/>
      <c r="L257" s="37"/>
      <c r="M257" s="179"/>
      <c r="N257" s="180"/>
      <c r="O257" s="62"/>
      <c r="P257" s="62"/>
      <c r="Q257" s="62"/>
      <c r="R257" s="62"/>
      <c r="S257" s="62"/>
      <c r="T257" s="63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T257" s="15" t="s">
        <v>129</v>
      </c>
      <c r="AU257" s="15" t="s">
        <v>84</v>
      </c>
    </row>
    <row r="258" spans="1:65" s="2" customFormat="1" ht="22.8">
      <c r="A258" s="32"/>
      <c r="B258" s="33"/>
      <c r="C258" s="163" t="s">
        <v>649</v>
      </c>
      <c r="D258" s="163" t="s">
        <v>122</v>
      </c>
      <c r="E258" s="164" t="s">
        <v>650</v>
      </c>
      <c r="F258" s="165" t="s">
        <v>651</v>
      </c>
      <c r="G258" s="166" t="s">
        <v>223</v>
      </c>
      <c r="H258" s="167">
        <v>48</v>
      </c>
      <c r="I258" s="168"/>
      <c r="J258" s="169">
        <f>ROUND(I258*H258,2)</f>
        <v>0</v>
      </c>
      <c r="K258" s="165" t="s">
        <v>126</v>
      </c>
      <c r="L258" s="37"/>
      <c r="M258" s="170" t="s">
        <v>19</v>
      </c>
      <c r="N258" s="171" t="s">
        <v>46</v>
      </c>
      <c r="O258" s="62"/>
      <c r="P258" s="172">
        <f>O258*H258</f>
        <v>0</v>
      </c>
      <c r="Q258" s="172">
        <v>0</v>
      </c>
      <c r="R258" s="172">
        <f>Q258*H258</f>
        <v>0</v>
      </c>
      <c r="S258" s="172">
        <v>0</v>
      </c>
      <c r="T258" s="173">
        <f>S258*H258</f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4" t="s">
        <v>202</v>
      </c>
      <c r="AT258" s="174" t="s">
        <v>122</v>
      </c>
      <c r="AU258" s="174" t="s">
        <v>84</v>
      </c>
      <c r="AY258" s="15" t="s">
        <v>121</v>
      </c>
      <c r="BE258" s="175">
        <f>IF(N258="základní",J258,0)</f>
        <v>0</v>
      </c>
      <c r="BF258" s="175">
        <f>IF(N258="snížená",J258,0)</f>
        <v>0</v>
      </c>
      <c r="BG258" s="175">
        <f>IF(N258="zákl. přenesená",J258,0)</f>
        <v>0</v>
      </c>
      <c r="BH258" s="175">
        <f>IF(N258="sníž. přenesená",J258,0)</f>
        <v>0</v>
      </c>
      <c r="BI258" s="175">
        <f>IF(N258="nulová",J258,0)</f>
        <v>0</v>
      </c>
      <c r="BJ258" s="15" t="s">
        <v>82</v>
      </c>
      <c r="BK258" s="175">
        <f>ROUND(I258*H258,2)</f>
        <v>0</v>
      </c>
      <c r="BL258" s="15" t="s">
        <v>202</v>
      </c>
      <c r="BM258" s="174" t="s">
        <v>652</v>
      </c>
    </row>
    <row r="259" spans="1:47" s="2" customFormat="1" ht="19.2">
      <c r="A259" s="32"/>
      <c r="B259" s="33"/>
      <c r="C259" s="34"/>
      <c r="D259" s="176" t="s">
        <v>129</v>
      </c>
      <c r="E259" s="34"/>
      <c r="F259" s="177" t="s">
        <v>653</v>
      </c>
      <c r="G259" s="34"/>
      <c r="H259" s="34"/>
      <c r="I259" s="178"/>
      <c r="J259" s="34"/>
      <c r="K259" s="34"/>
      <c r="L259" s="37"/>
      <c r="M259" s="179"/>
      <c r="N259" s="180"/>
      <c r="O259" s="62"/>
      <c r="P259" s="62"/>
      <c r="Q259" s="62"/>
      <c r="R259" s="62"/>
      <c r="S259" s="62"/>
      <c r="T259" s="63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T259" s="15" t="s">
        <v>129</v>
      </c>
      <c r="AU259" s="15" t="s">
        <v>84</v>
      </c>
    </row>
    <row r="260" spans="2:51" s="13" customFormat="1" ht="12">
      <c r="B260" s="193"/>
      <c r="C260" s="194"/>
      <c r="D260" s="176" t="s">
        <v>168</v>
      </c>
      <c r="E260" s="195" t="s">
        <v>19</v>
      </c>
      <c r="F260" s="196" t="s">
        <v>654</v>
      </c>
      <c r="G260" s="194"/>
      <c r="H260" s="197">
        <v>48</v>
      </c>
      <c r="I260" s="198"/>
      <c r="J260" s="194"/>
      <c r="K260" s="194"/>
      <c r="L260" s="199"/>
      <c r="M260" s="200"/>
      <c r="N260" s="201"/>
      <c r="O260" s="201"/>
      <c r="P260" s="201"/>
      <c r="Q260" s="201"/>
      <c r="R260" s="201"/>
      <c r="S260" s="201"/>
      <c r="T260" s="202"/>
      <c r="AT260" s="203" t="s">
        <v>168</v>
      </c>
      <c r="AU260" s="203" t="s">
        <v>84</v>
      </c>
      <c r="AV260" s="13" t="s">
        <v>84</v>
      </c>
      <c r="AW260" s="13" t="s">
        <v>35</v>
      </c>
      <c r="AX260" s="13" t="s">
        <v>82</v>
      </c>
      <c r="AY260" s="203" t="s">
        <v>121</v>
      </c>
    </row>
    <row r="261" spans="1:65" s="2" customFormat="1" ht="16.5" customHeight="1">
      <c r="A261" s="32"/>
      <c r="B261" s="33"/>
      <c r="C261" s="207" t="s">
        <v>655</v>
      </c>
      <c r="D261" s="207" t="s">
        <v>388</v>
      </c>
      <c r="E261" s="208" t="s">
        <v>656</v>
      </c>
      <c r="F261" s="209" t="s">
        <v>657</v>
      </c>
      <c r="G261" s="210" t="s">
        <v>223</v>
      </c>
      <c r="H261" s="211">
        <v>48</v>
      </c>
      <c r="I261" s="212"/>
      <c r="J261" s="213">
        <f>ROUND(I261*H261,2)</f>
        <v>0</v>
      </c>
      <c r="K261" s="209" t="s">
        <v>126</v>
      </c>
      <c r="L261" s="214"/>
      <c r="M261" s="215" t="s">
        <v>19</v>
      </c>
      <c r="N261" s="216" t="s">
        <v>46</v>
      </c>
      <c r="O261" s="62"/>
      <c r="P261" s="172">
        <f>O261*H261</f>
        <v>0</v>
      </c>
      <c r="Q261" s="172">
        <v>0.0033</v>
      </c>
      <c r="R261" s="172">
        <f>Q261*H261</f>
        <v>0.15839999999999999</v>
      </c>
      <c r="S261" s="172">
        <v>0</v>
      </c>
      <c r="T261" s="173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4" t="s">
        <v>392</v>
      </c>
      <c r="AT261" s="174" t="s">
        <v>388</v>
      </c>
      <c r="AU261" s="174" t="s">
        <v>84</v>
      </c>
      <c r="AY261" s="15" t="s">
        <v>121</v>
      </c>
      <c r="BE261" s="175">
        <f>IF(N261="základní",J261,0)</f>
        <v>0</v>
      </c>
      <c r="BF261" s="175">
        <f>IF(N261="snížená",J261,0)</f>
        <v>0</v>
      </c>
      <c r="BG261" s="175">
        <f>IF(N261="zákl. přenesená",J261,0)</f>
        <v>0</v>
      </c>
      <c r="BH261" s="175">
        <f>IF(N261="sníž. přenesená",J261,0)</f>
        <v>0</v>
      </c>
      <c r="BI261" s="175">
        <f>IF(N261="nulová",J261,0)</f>
        <v>0</v>
      </c>
      <c r="BJ261" s="15" t="s">
        <v>82</v>
      </c>
      <c r="BK261" s="175">
        <f>ROUND(I261*H261,2)</f>
        <v>0</v>
      </c>
      <c r="BL261" s="15" t="s">
        <v>202</v>
      </c>
      <c r="BM261" s="174" t="s">
        <v>658</v>
      </c>
    </row>
    <row r="262" spans="1:47" s="2" customFormat="1" ht="12">
      <c r="A262" s="32"/>
      <c r="B262" s="33"/>
      <c r="C262" s="34"/>
      <c r="D262" s="176" t="s">
        <v>129</v>
      </c>
      <c r="E262" s="34"/>
      <c r="F262" s="177" t="s">
        <v>657</v>
      </c>
      <c r="G262" s="34"/>
      <c r="H262" s="34"/>
      <c r="I262" s="178"/>
      <c r="J262" s="34"/>
      <c r="K262" s="34"/>
      <c r="L262" s="37"/>
      <c r="M262" s="179"/>
      <c r="N262" s="180"/>
      <c r="O262" s="62"/>
      <c r="P262" s="62"/>
      <c r="Q262" s="62"/>
      <c r="R262" s="62"/>
      <c r="S262" s="62"/>
      <c r="T262" s="63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T262" s="15" t="s">
        <v>129</v>
      </c>
      <c r="AU262" s="15" t="s">
        <v>84</v>
      </c>
    </row>
    <row r="263" spans="1:65" s="2" customFormat="1" ht="33" customHeight="1">
      <c r="A263" s="32"/>
      <c r="B263" s="33"/>
      <c r="C263" s="163" t="s">
        <v>659</v>
      </c>
      <c r="D263" s="163" t="s">
        <v>122</v>
      </c>
      <c r="E263" s="164" t="s">
        <v>660</v>
      </c>
      <c r="F263" s="165" t="s">
        <v>661</v>
      </c>
      <c r="G263" s="166" t="s">
        <v>165</v>
      </c>
      <c r="H263" s="167">
        <v>640.018</v>
      </c>
      <c r="I263" s="168"/>
      <c r="J263" s="169">
        <f>ROUND(I263*H263,2)</f>
        <v>0</v>
      </c>
      <c r="K263" s="165" t="s">
        <v>126</v>
      </c>
      <c r="L263" s="37"/>
      <c r="M263" s="170" t="s">
        <v>19</v>
      </c>
      <c r="N263" s="171" t="s">
        <v>46</v>
      </c>
      <c r="O263" s="62"/>
      <c r="P263" s="172">
        <f>O263*H263</f>
        <v>0</v>
      </c>
      <c r="Q263" s="172">
        <v>0</v>
      </c>
      <c r="R263" s="172">
        <f>Q263*H263</f>
        <v>0</v>
      </c>
      <c r="S263" s="172">
        <v>0</v>
      </c>
      <c r="T263" s="173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74" t="s">
        <v>202</v>
      </c>
      <c r="AT263" s="174" t="s">
        <v>122</v>
      </c>
      <c r="AU263" s="174" t="s">
        <v>84</v>
      </c>
      <c r="AY263" s="15" t="s">
        <v>121</v>
      </c>
      <c r="BE263" s="175">
        <f>IF(N263="základní",J263,0)</f>
        <v>0</v>
      </c>
      <c r="BF263" s="175">
        <f>IF(N263="snížená",J263,0)</f>
        <v>0</v>
      </c>
      <c r="BG263" s="175">
        <f>IF(N263="zákl. přenesená",J263,0)</f>
        <v>0</v>
      </c>
      <c r="BH263" s="175">
        <f>IF(N263="sníž. přenesená",J263,0)</f>
        <v>0</v>
      </c>
      <c r="BI263" s="175">
        <f>IF(N263="nulová",J263,0)</f>
        <v>0</v>
      </c>
      <c r="BJ263" s="15" t="s">
        <v>82</v>
      </c>
      <c r="BK263" s="175">
        <f>ROUND(I263*H263,2)</f>
        <v>0</v>
      </c>
      <c r="BL263" s="15" t="s">
        <v>202</v>
      </c>
      <c r="BM263" s="174" t="s">
        <v>662</v>
      </c>
    </row>
    <row r="264" spans="1:47" s="2" customFormat="1" ht="28.8">
      <c r="A264" s="32"/>
      <c r="B264" s="33"/>
      <c r="C264" s="34"/>
      <c r="D264" s="176" t="s">
        <v>129</v>
      </c>
      <c r="E264" s="34"/>
      <c r="F264" s="177" t="s">
        <v>663</v>
      </c>
      <c r="G264" s="34"/>
      <c r="H264" s="34"/>
      <c r="I264" s="178"/>
      <c r="J264" s="34"/>
      <c r="K264" s="34"/>
      <c r="L264" s="37"/>
      <c r="M264" s="179"/>
      <c r="N264" s="180"/>
      <c r="O264" s="62"/>
      <c r="P264" s="62"/>
      <c r="Q264" s="62"/>
      <c r="R264" s="62"/>
      <c r="S264" s="62"/>
      <c r="T264" s="63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T264" s="15" t="s">
        <v>129</v>
      </c>
      <c r="AU264" s="15" t="s">
        <v>84</v>
      </c>
    </row>
    <row r="265" spans="1:65" s="2" customFormat="1" ht="34.2">
      <c r="A265" s="32"/>
      <c r="B265" s="33"/>
      <c r="C265" s="207" t="s">
        <v>664</v>
      </c>
      <c r="D265" s="207" t="s">
        <v>388</v>
      </c>
      <c r="E265" s="208" t="s">
        <v>665</v>
      </c>
      <c r="F265" s="209" t="s">
        <v>666</v>
      </c>
      <c r="G265" s="210" t="s">
        <v>165</v>
      </c>
      <c r="H265" s="211">
        <v>704.02</v>
      </c>
      <c r="I265" s="212"/>
      <c r="J265" s="213">
        <f>ROUND(I265*H265,2)</f>
        <v>0</v>
      </c>
      <c r="K265" s="209" t="s">
        <v>126</v>
      </c>
      <c r="L265" s="214"/>
      <c r="M265" s="215" t="s">
        <v>19</v>
      </c>
      <c r="N265" s="216" t="s">
        <v>46</v>
      </c>
      <c r="O265" s="62"/>
      <c r="P265" s="172">
        <f>O265*H265</f>
        <v>0</v>
      </c>
      <c r="Q265" s="172">
        <v>0.00016</v>
      </c>
      <c r="R265" s="172">
        <f>Q265*H265</f>
        <v>0.11264320000000001</v>
      </c>
      <c r="S265" s="172">
        <v>0</v>
      </c>
      <c r="T265" s="173">
        <f>S265*H265</f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4" t="s">
        <v>392</v>
      </c>
      <c r="AT265" s="174" t="s">
        <v>388</v>
      </c>
      <c r="AU265" s="174" t="s">
        <v>84</v>
      </c>
      <c r="AY265" s="15" t="s">
        <v>121</v>
      </c>
      <c r="BE265" s="175">
        <f>IF(N265="základní",J265,0)</f>
        <v>0</v>
      </c>
      <c r="BF265" s="175">
        <f>IF(N265="snížená",J265,0)</f>
        <v>0</v>
      </c>
      <c r="BG265" s="175">
        <f>IF(N265="zákl. přenesená",J265,0)</f>
        <v>0</v>
      </c>
      <c r="BH265" s="175">
        <f>IF(N265="sníž. přenesená",J265,0)</f>
        <v>0</v>
      </c>
      <c r="BI265" s="175">
        <f>IF(N265="nulová",J265,0)</f>
        <v>0</v>
      </c>
      <c r="BJ265" s="15" t="s">
        <v>82</v>
      </c>
      <c r="BK265" s="175">
        <f>ROUND(I265*H265,2)</f>
        <v>0</v>
      </c>
      <c r="BL265" s="15" t="s">
        <v>202</v>
      </c>
      <c r="BM265" s="174" t="s">
        <v>667</v>
      </c>
    </row>
    <row r="266" spans="1:47" s="2" customFormat="1" ht="19.2">
      <c r="A266" s="32"/>
      <c r="B266" s="33"/>
      <c r="C266" s="34"/>
      <c r="D266" s="176" t="s">
        <v>129</v>
      </c>
      <c r="E266" s="34"/>
      <c r="F266" s="177" t="s">
        <v>666</v>
      </c>
      <c r="G266" s="34"/>
      <c r="H266" s="34"/>
      <c r="I266" s="178"/>
      <c r="J266" s="34"/>
      <c r="K266" s="34"/>
      <c r="L266" s="37"/>
      <c r="M266" s="179"/>
      <c r="N266" s="180"/>
      <c r="O266" s="62"/>
      <c r="P266" s="62"/>
      <c r="Q266" s="62"/>
      <c r="R266" s="62"/>
      <c r="S266" s="62"/>
      <c r="T266" s="63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T266" s="15" t="s">
        <v>129</v>
      </c>
      <c r="AU266" s="15" t="s">
        <v>84</v>
      </c>
    </row>
    <row r="267" spans="2:51" s="13" customFormat="1" ht="12">
      <c r="B267" s="193"/>
      <c r="C267" s="194"/>
      <c r="D267" s="176" t="s">
        <v>168</v>
      </c>
      <c r="E267" s="194"/>
      <c r="F267" s="196" t="s">
        <v>668</v>
      </c>
      <c r="G267" s="194"/>
      <c r="H267" s="197">
        <v>704.02</v>
      </c>
      <c r="I267" s="198"/>
      <c r="J267" s="194"/>
      <c r="K267" s="194"/>
      <c r="L267" s="199"/>
      <c r="M267" s="200"/>
      <c r="N267" s="201"/>
      <c r="O267" s="201"/>
      <c r="P267" s="201"/>
      <c r="Q267" s="201"/>
      <c r="R267" s="201"/>
      <c r="S267" s="201"/>
      <c r="T267" s="202"/>
      <c r="AT267" s="203" t="s">
        <v>168</v>
      </c>
      <c r="AU267" s="203" t="s">
        <v>84</v>
      </c>
      <c r="AV267" s="13" t="s">
        <v>84</v>
      </c>
      <c r="AW267" s="13" t="s">
        <v>4</v>
      </c>
      <c r="AX267" s="13" t="s">
        <v>82</v>
      </c>
      <c r="AY267" s="203" t="s">
        <v>121</v>
      </c>
    </row>
    <row r="268" spans="1:65" s="2" customFormat="1" ht="16.5" customHeight="1">
      <c r="A268" s="32"/>
      <c r="B268" s="33"/>
      <c r="C268" s="163" t="s">
        <v>669</v>
      </c>
      <c r="D268" s="163" t="s">
        <v>122</v>
      </c>
      <c r="E268" s="164" t="s">
        <v>670</v>
      </c>
      <c r="F268" s="165" t="s">
        <v>671</v>
      </c>
      <c r="G268" s="166" t="s">
        <v>216</v>
      </c>
      <c r="H268" s="167">
        <v>640.018</v>
      </c>
      <c r="I268" s="168"/>
      <c r="J268" s="169">
        <f>ROUND(I268*H268,2)</f>
        <v>0</v>
      </c>
      <c r="K268" s="165" t="s">
        <v>126</v>
      </c>
      <c r="L268" s="37"/>
      <c r="M268" s="170" t="s">
        <v>19</v>
      </c>
      <c r="N268" s="171" t="s">
        <v>46</v>
      </c>
      <c r="O268" s="62"/>
      <c r="P268" s="172">
        <f>O268*H268</f>
        <v>0</v>
      </c>
      <c r="Q268" s="172">
        <v>0</v>
      </c>
      <c r="R268" s="172">
        <f>Q268*H268</f>
        <v>0</v>
      </c>
      <c r="S268" s="172">
        <v>0</v>
      </c>
      <c r="T268" s="173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4" t="s">
        <v>202</v>
      </c>
      <c r="AT268" s="174" t="s">
        <v>122</v>
      </c>
      <c r="AU268" s="174" t="s">
        <v>84</v>
      </c>
      <c r="AY268" s="15" t="s">
        <v>121</v>
      </c>
      <c r="BE268" s="175">
        <f>IF(N268="základní",J268,0)</f>
        <v>0</v>
      </c>
      <c r="BF268" s="175">
        <f>IF(N268="snížená",J268,0)</f>
        <v>0</v>
      </c>
      <c r="BG268" s="175">
        <f>IF(N268="zákl. přenesená",J268,0)</f>
        <v>0</v>
      </c>
      <c r="BH268" s="175">
        <f>IF(N268="sníž. přenesená",J268,0)</f>
        <v>0</v>
      </c>
      <c r="BI268" s="175">
        <f>IF(N268="nulová",J268,0)</f>
        <v>0</v>
      </c>
      <c r="BJ268" s="15" t="s">
        <v>82</v>
      </c>
      <c r="BK268" s="175">
        <f>ROUND(I268*H268,2)</f>
        <v>0</v>
      </c>
      <c r="BL268" s="15" t="s">
        <v>202</v>
      </c>
      <c r="BM268" s="174" t="s">
        <v>672</v>
      </c>
    </row>
    <row r="269" spans="1:47" s="2" customFormat="1" ht="19.2">
      <c r="A269" s="32"/>
      <c r="B269" s="33"/>
      <c r="C269" s="34"/>
      <c r="D269" s="176" t="s">
        <v>129</v>
      </c>
      <c r="E269" s="34"/>
      <c r="F269" s="177" t="s">
        <v>673</v>
      </c>
      <c r="G269" s="34"/>
      <c r="H269" s="34"/>
      <c r="I269" s="178"/>
      <c r="J269" s="34"/>
      <c r="K269" s="34"/>
      <c r="L269" s="37"/>
      <c r="M269" s="179"/>
      <c r="N269" s="180"/>
      <c r="O269" s="62"/>
      <c r="P269" s="62"/>
      <c r="Q269" s="62"/>
      <c r="R269" s="62"/>
      <c r="S269" s="62"/>
      <c r="T269" s="63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T269" s="15" t="s">
        <v>129</v>
      </c>
      <c r="AU269" s="15" t="s">
        <v>84</v>
      </c>
    </row>
    <row r="270" spans="1:65" s="2" customFormat="1" ht="22.8">
      <c r="A270" s="32"/>
      <c r="B270" s="33"/>
      <c r="C270" s="207" t="s">
        <v>674</v>
      </c>
      <c r="D270" s="207" t="s">
        <v>388</v>
      </c>
      <c r="E270" s="208" t="s">
        <v>675</v>
      </c>
      <c r="F270" s="209" t="s">
        <v>676</v>
      </c>
      <c r="G270" s="210" t="s">
        <v>216</v>
      </c>
      <c r="H270" s="211">
        <v>704.02</v>
      </c>
      <c r="I270" s="212"/>
      <c r="J270" s="213">
        <f>ROUND(I270*H270,2)</f>
        <v>0</v>
      </c>
      <c r="K270" s="209" t="s">
        <v>126</v>
      </c>
      <c r="L270" s="214"/>
      <c r="M270" s="215" t="s">
        <v>19</v>
      </c>
      <c r="N270" s="216" t="s">
        <v>46</v>
      </c>
      <c r="O270" s="62"/>
      <c r="P270" s="172">
        <f>O270*H270</f>
        <v>0</v>
      </c>
      <c r="Q270" s="172">
        <v>1E-05</v>
      </c>
      <c r="R270" s="172">
        <f>Q270*H270</f>
        <v>0.007040200000000001</v>
      </c>
      <c r="S270" s="172">
        <v>0</v>
      </c>
      <c r="T270" s="173">
        <f>S270*H270</f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4" t="s">
        <v>392</v>
      </c>
      <c r="AT270" s="174" t="s">
        <v>388</v>
      </c>
      <c r="AU270" s="174" t="s">
        <v>84</v>
      </c>
      <c r="AY270" s="15" t="s">
        <v>121</v>
      </c>
      <c r="BE270" s="175">
        <f>IF(N270="základní",J270,0)</f>
        <v>0</v>
      </c>
      <c r="BF270" s="175">
        <f>IF(N270="snížená",J270,0)</f>
        <v>0</v>
      </c>
      <c r="BG270" s="175">
        <f>IF(N270="zákl. přenesená",J270,0)</f>
        <v>0</v>
      </c>
      <c r="BH270" s="175">
        <f>IF(N270="sníž. přenesená",J270,0)</f>
        <v>0</v>
      </c>
      <c r="BI270" s="175">
        <f>IF(N270="nulová",J270,0)</f>
        <v>0</v>
      </c>
      <c r="BJ270" s="15" t="s">
        <v>82</v>
      </c>
      <c r="BK270" s="175">
        <f>ROUND(I270*H270,2)</f>
        <v>0</v>
      </c>
      <c r="BL270" s="15" t="s">
        <v>202</v>
      </c>
      <c r="BM270" s="174" t="s">
        <v>677</v>
      </c>
    </row>
    <row r="271" spans="1:47" s="2" customFormat="1" ht="19.2">
      <c r="A271" s="32"/>
      <c r="B271" s="33"/>
      <c r="C271" s="34"/>
      <c r="D271" s="176" t="s">
        <v>129</v>
      </c>
      <c r="E271" s="34"/>
      <c r="F271" s="177" t="s">
        <v>676</v>
      </c>
      <c r="G271" s="34"/>
      <c r="H271" s="34"/>
      <c r="I271" s="178"/>
      <c r="J271" s="34"/>
      <c r="K271" s="34"/>
      <c r="L271" s="37"/>
      <c r="M271" s="179"/>
      <c r="N271" s="180"/>
      <c r="O271" s="62"/>
      <c r="P271" s="62"/>
      <c r="Q271" s="62"/>
      <c r="R271" s="62"/>
      <c r="S271" s="62"/>
      <c r="T271" s="63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T271" s="15" t="s">
        <v>129</v>
      </c>
      <c r="AU271" s="15" t="s">
        <v>84</v>
      </c>
    </row>
    <row r="272" spans="2:51" s="13" customFormat="1" ht="12">
      <c r="B272" s="193"/>
      <c r="C272" s="194"/>
      <c r="D272" s="176" t="s">
        <v>168</v>
      </c>
      <c r="E272" s="194"/>
      <c r="F272" s="196" t="s">
        <v>668</v>
      </c>
      <c r="G272" s="194"/>
      <c r="H272" s="197">
        <v>704.02</v>
      </c>
      <c r="I272" s="198"/>
      <c r="J272" s="194"/>
      <c r="K272" s="194"/>
      <c r="L272" s="199"/>
      <c r="M272" s="200"/>
      <c r="N272" s="201"/>
      <c r="O272" s="201"/>
      <c r="P272" s="201"/>
      <c r="Q272" s="201"/>
      <c r="R272" s="201"/>
      <c r="S272" s="201"/>
      <c r="T272" s="202"/>
      <c r="AT272" s="203" t="s">
        <v>168</v>
      </c>
      <c r="AU272" s="203" t="s">
        <v>84</v>
      </c>
      <c r="AV272" s="13" t="s">
        <v>84</v>
      </c>
      <c r="AW272" s="13" t="s">
        <v>4</v>
      </c>
      <c r="AX272" s="13" t="s">
        <v>82</v>
      </c>
      <c r="AY272" s="203" t="s">
        <v>121</v>
      </c>
    </row>
    <row r="273" spans="1:65" s="2" customFormat="1" ht="16.5" customHeight="1">
      <c r="A273" s="32"/>
      <c r="B273" s="33"/>
      <c r="C273" s="163" t="s">
        <v>678</v>
      </c>
      <c r="D273" s="163" t="s">
        <v>122</v>
      </c>
      <c r="E273" s="164" t="s">
        <v>679</v>
      </c>
      <c r="F273" s="165" t="s">
        <v>680</v>
      </c>
      <c r="G273" s="166" t="s">
        <v>165</v>
      </c>
      <c r="H273" s="167">
        <v>686.32</v>
      </c>
      <c r="I273" s="168"/>
      <c r="J273" s="169">
        <f>ROUND(I273*H273,2)</f>
        <v>0</v>
      </c>
      <c r="K273" s="165" t="s">
        <v>126</v>
      </c>
      <c r="L273" s="37"/>
      <c r="M273" s="170" t="s">
        <v>19</v>
      </c>
      <c r="N273" s="171" t="s">
        <v>46</v>
      </c>
      <c r="O273" s="62"/>
      <c r="P273" s="172">
        <f>O273*H273</f>
        <v>0</v>
      </c>
      <c r="Q273" s="172">
        <v>0.00014</v>
      </c>
      <c r="R273" s="172">
        <f>Q273*H273</f>
        <v>0.0960848</v>
      </c>
      <c r="S273" s="172">
        <v>0</v>
      </c>
      <c r="T273" s="173">
        <f>S273*H273</f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4" t="s">
        <v>202</v>
      </c>
      <c r="AT273" s="174" t="s">
        <v>122</v>
      </c>
      <c r="AU273" s="174" t="s">
        <v>84</v>
      </c>
      <c r="AY273" s="15" t="s">
        <v>121</v>
      </c>
      <c r="BE273" s="175">
        <f>IF(N273="základní",J273,0)</f>
        <v>0</v>
      </c>
      <c r="BF273" s="175">
        <f>IF(N273="snížená",J273,0)</f>
        <v>0</v>
      </c>
      <c r="BG273" s="175">
        <f>IF(N273="zákl. přenesená",J273,0)</f>
        <v>0</v>
      </c>
      <c r="BH273" s="175">
        <f>IF(N273="sníž. přenesená",J273,0)</f>
        <v>0</v>
      </c>
      <c r="BI273" s="175">
        <f>IF(N273="nulová",J273,0)</f>
        <v>0</v>
      </c>
      <c r="BJ273" s="15" t="s">
        <v>82</v>
      </c>
      <c r="BK273" s="175">
        <f>ROUND(I273*H273,2)</f>
        <v>0</v>
      </c>
      <c r="BL273" s="15" t="s">
        <v>202</v>
      </c>
      <c r="BM273" s="174" t="s">
        <v>681</v>
      </c>
    </row>
    <row r="274" spans="1:47" s="2" customFormat="1" ht="12">
      <c r="A274" s="32"/>
      <c r="B274" s="33"/>
      <c r="C274" s="34"/>
      <c r="D274" s="176" t="s">
        <v>129</v>
      </c>
      <c r="E274" s="34"/>
      <c r="F274" s="177" t="s">
        <v>682</v>
      </c>
      <c r="G274" s="34"/>
      <c r="H274" s="34"/>
      <c r="I274" s="178"/>
      <c r="J274" s="34"/>
      <c r="K274" s="34"/>
      <c r="L274" s="37"/>
      <c r="M274" s="179"/>
      <c r="N274" s="180"/>
      <c r="O274" s="62"/>
      <c r="P274" s="62"/>
      <c r="Q274" s="62"/>
      <c r="R274" s="62"/>
      <c r="S274" s="62"/>
      <c r="T274" s="63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T274" s="15" t="s">
        <v>129</v>
      </c>
      <c r="AU274" s="15" t="s">
        <v>84</v>
      </c>
    </row>
    <row r="275" spans="1:65" s="2" customFormat="1" ht="22.8">
      <c r="A275" s="32"/>
      <c r="B275" s="33"/>
      <c r="C275" s="163" t="s">
        <v>683</v>
      </c>
      <c r="D275" s="163" t="s">
        <v>122</v>
      </c>
      <c r="E275" s="164" t="s">
        <v>684</v>
      </c>
      <c r="F275" s="165" t="s">
        <v>685</v>
      </c>
      <c r="G275" s="166" t="s">
        <v>178</v>
      </c>
      <c r="H275" s="167">
        <v>9.988</v>
      </c>
      <c r="I275" s="168"/>
      <c r="J275" s="169">
        <f>ROUND(I275*H275,2)</f>
        <v>0</v>
      </c>
      <c r="K275" s="165" t="s">
        <v>126</v>
      </c>
      <c r="L275" s="37"/>
      <c r="M275" s="170" t="s">
        <v>19</v>
      </c>
      <c r="N275" s="171" t="s">
        <v>46</v>
      </c>
      <c r="O275" s="62"/>
      <c r="P275" s="172">
        <f>O275*H275</f>
        <v>0</v>
      </c>
      <c r="Q275" s="172">
        <v>0</v>
      </c>
      <c r="R275" s="172">
        <f>Q275*H275</f>
        <v>0</v>
      </c>
      <c r="S275" s="172">
        <v>0</v>
      </c>
      <c r="T275" s="173">
        <f>S275*H275</f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4" t="s">
        <v>202</v>
      </c>
      <c r="AT275" s="174" t="s">
        <v>122</v>
      </c>
      <c r="AU275" s="174" t="s">
        <v>84</v>
      </c>
      <c r="AY275" s="15" t="s">
        <v>121</v>
      </c>
      <c r="BE275" s="175">
        <f>IF(N275="základní",J275,0)</f>
        <v>0</v>
      </c>
      <c r="BF275" s="175">
        <f>IF(N275="snížená",J275,0)</f>
        <v>0</v>
      </c>
      <c r="BG275" s="175">
        <f>IF(N275="zákl. přenesená",J275,0)</f>
        <v>0</v>
      </c>
      <c r="BH275" s="175">
        <f>IF(N275="sníž. přenesená",J275,0)</f>
        <v>0</v>
      </c>
      <c r="BI275" s="175">
        <f>IF(N275="nulová",J275,0)</f>
        <v>0</v>
      </c>
      <c r="BJ275" s="15" t="s">
        <v>82</v>
      </c>
      <c r="BK275" s="175">
        <f>ROUND(I275*H275,2)</f>
        <v>0</v>
      </c>
      <c r="BL275" s="15" t="s">
        <v>202</v>
      </c>
      <c r="BM275" s="174" t="s">
        <v>686</v>
      </c>
    </row>
    <row r="276" spans="1:47" s="2" customFormat="1" ht="28.8">
      <c r="A276" s="32"/>
      <c r="B276" s="33"/>
      <c r="C276" s="34"/>
      <c r="D276" s="176" t="s">
        <v>129</v>
      </c>
      <c r="E276" s="34"/>
      <c r="F276" s="177" t="s">
        <v>687</v>
      </c>
      <c r="G276" s="34"/>
      <c r="H276" s="34"/>
      <c r="I276" s="178"/>
      <c r="J276" s="34"/>
      <c r="K276" s="34"/>
      <c r="L276" s="37"/>
      <c r="M276" s="179"/>
      <c r="N276" s="180"/>
      <c r="O276" s="62"/>
      <c r="P276" s="62"/>
      <c r="Q276" s="62"/>
      <c r="R276" s="62"/>
      <c r="S276" s="62"/>
      <c r="T276" s="63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T276" s="15" t="s">
        <v>129</v>
      </c>
      <c r="AU276" s="15" t="s">
        <v>84</v>
      </c>
    </row>
    <row r="277" spans="2:63" s="11" customFormat="1" ht="22.8" customHeight="1">
      <c r="B277" s="149"/>
      <c r="C277" s="150"/>
      <c r="D277" s="151" t="s">
        <v>74</v>
      </c>
      <c r="E277" s="191" t="s">
        <v>330</v>
      </c>
      <c r="F277" s="191" t="s">
        <v>331</v>
      </c>
      <c r="G277" s="150"/>
      <c r="H277" s="150"/>
      <c r="I277" s="153"/>
      <c r="J277" s="192">
        <f>BK277</f>
        <v>0</v>
      </c>
      <c r="K277" s="150"/>
      <c r="L277" s="155"/>
      <c r="M277" s="156"/>
      <c r="N277" s="157"/>
      <c r="O277" s="157"/>
      <c r="P277" s="158">
        <f>SUM(P278:P321)</f>
        <v>0</v>
      </c>
      <c r="Q277" s="157"/>
      <c r="R277" s="158">
        <f>SUM(R278:R321)</f>
        <v>2.96918</v>
      </c>
      <c r="S277" s="157"/>
      <c r="T277" s="159">
        <f>SUM(T278:T321)</f>
        <v>0</v>
      </c>
      <c r="AR277" s="160" t="s">
        <v>84</v>
      </c>
      <c r="AT277" s="161" t="s">
        <v>74</v>
      </c>
      <c r="AU277" s="161" t="s">
        <v>82</v>
      </c>
      <c r="AY277" s="160" t="s">
        <v>121</v>
      </c>
      <c r="BK277" s="162">
        <f>SUM(BK278:BK321)</f>
        <v>0</v>
      </c>
    </row>
    <row r="278" spans="1:65" s="2" customFormat="1" ht="21.75" customHeight="1">
      <c r="A278" s="32"/>
      <c r="B278" s="33"/>
      <c r="C278" s="163" t="s">
        <v>688</v>
      </c>
      <c r="D278" s="163" t="s">
        <v>122</v>
      </c>
      <c r="E278" s="164" t="s">
        <v>689</v>
      </c>
      <c r="F278" s="165" t="s">
        <v>690</v>
      </c>
      <c r="G278" s="166" t="s">
        <v>223</v>
      </c>
      <c r="H278" s="167">
        <v>23</v>
      </c>
      <c r="I278" s="168"/>
      <c r="J278" s="169">
        <f>ROUND(I278*H278,2)</f>
        <v>0</v>
      </c>
      <c r="K278" s="165" t="s">
        <v>126</v>
      </c>
      <c r="L278" s="37"/>
      <c r="M278" s="170" t="s">
        <v>19</v>
      </c>
      <c r="N278" s="171" t="s">
        <v>46</v>
      </c>
      <c r="O278" s="62"/>
      <c r="P278" s="172">
        <f>O278*H278</f>
        <v>0</v>
      </c>
      <c r="Q278" s="172">
        <v>0.00026</v>
      </c>
      <c r="R278" s="172">
        <f>Q278*H278</f>
        <v>0.005979999999999999</v>
      </c>
      <c r="S278" s="172">
        <v>0</v>
      </c>
      <c r="T278" s="173">
        <f>S278*H278</f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4" t="s">
        <v>202</v>
      </c>
      <c r="AT278" s="174" t="s">
        <v>122</v>
      </c>
      <c r="AU278" s="174" t="s">
        <v>84</v>
      </c>
      <c r="AY278" s="15" t="s">
        <v>121</v>
      </c>
      <c r="BE278" s="175">
        <f>IF(N278="základní",J278,0)</f>
        <v>0</v>
      </c>
      <c r="BF278" s="175">
        <f>IF(N278="snížená",J278,0)</f>
        <v>0</v>
      </c>
      <c r="BG278" s="175">
        <f>IF(N278="zákl. přenesená",J278,0)</f>
        <v>0</v>
      </c>
      <c r="BH278" s="175">
        <f>IF(N278="sníž. přenesená",J278,0)</f>
        <v>0</v>
      </c>
      <c r="BI278" s="175">
        <f>IF(N278="nulová",J278,0)</f>
        <v>0</v>
      </c>
      <c r="BJ278" s="15" t="s">
        <v>82</v>
      </c>
      <c r="BK278" s="175">
        <f>ROUND(I278*H278,2)</f>
        <v>0</v>
      </c>
      <c r="BL278" s="15" t="s">
        <v>202</v>
      </c>
      <c r="BM278" s="174" t="s">
        <v>691</v>
      </c>
    </row>
    <row r="279" spans="1:47" s="2" customFormat="1" ht="38.4">
      <c r="A279" s="32"/>
      <c r="B279" s="33"/>
      <c r="C279" s="34"/>
      <c r="D279" s="176" t="s">
        <v>129</v>
      </c>
      <c r="E279" s="34"/>
      <c r="F279" s="177" t="s">
        <v>692</v>
      </c>
      <c r="G279" s="34"/>
      <c r="H279" s="34"/>
      <c r="I279" s="178"/>
      <c r="J279" s="34"/>
      <c r="K279" s="34"/>
      <c r="L279" s="37"/>
      <c r="M279" s="179"/>
      <c r="N279" s="180"/>
      <c r="O279" s="62"/>
      <c r="P279" s="62"/>
      <c r="Q279" s="62"/>
      <c r="R279" s="62"/>
      <c r="S279" s="62"/>
      <c r="T279" s="63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T279" s="15" t="s">
        <v>129</v>
      </c>
      <c r="AU279" s="15" t="s">
        <v>84</v>
      </c>
    </row>
    <row r="280" spans="1:47" s="2" customFormat="1" ht="19.2">
      <c r="A280" s="32"/>
      <c r="B280" s="33"/>
      <c r="C280" s="34"/>
      <c r="D280" s="176" t="s">
        <v>536</v>
      </c>
      <c r="E280" s="34"/>
      <c r="F280" s="217" t="s">
        <v>693</v>
      </c>
      <c r="G280" s="34"/>
      <c r="H280" s="34"/>
      <c r="I280" s="178"/>
      <c r="J280" s="34"/>
      <c r="K280" s="34"/>
      <c r="L280" s="37"/>
      <c r="M280" s="179"/>
      <c r="N280" s="180"/>
      <c r="O280" s="62"/>
      <c r="P280" s="62"/>
      <c r="Q280" s="62"/>
      <c r="R280" s="62"/>
      <c r="S280" s="62"/>
      <c r="T280" s="63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T280" s="15" t="s">
        <v>536</v>
      </c>
      <c r="AU280" s="15" t="s">
        <v>84</v>
      </c>
    </row>
    <row r="281" spans="2:51" s="13" customFormat="1" ht="12">
      <c r="B281" s="193"/>
      <c r="C281" s="194"/>
      <c r="D281" s="176" t="s">
        <v>168</v>
      </c>
      <c r="E281" s="195" t="s">
        <v>19</v>
      </c>
      <c r="F281" s="196" t="s">
        <v>694</v>
      </c>
      <c r="G281" s="194"/>
      <c r="H281" s="197">
        <v>23</v>
      </c>
      <c r="I281" s="198"/>
      <c r="J281" s="194"/>
      <c r="K281" s="194"/>
      <c r="L281" s="199"/>
      <c r="M281" s="200"/>
      <c r="N281" s="201"/>
      <c r="O281" s="201"/>
      <c r="P281" s="201"/>
      <c r="Q281" s="201"/>
      <c r="R281" s="201"/>
      <c r="S281" s="201"/>
      <c r="T281" s="202"/>
      <c r="AT281" s="203" t="s">
        <v>168</v>
      </c>
      <c r="AU281" s="203" t="s">
        <v>84</v>
      </c>
      <c r="AV281" s="13" t="s">
        <v>84</v>
      </c>
      <c r="AW281" s="13" t="s">
        <v>35</v>
      </c>
      <c r="AX281" s="13" t="s">
        <v>82</v>
      </c>
      <c r="AY281" s="203" t="s">
        <v>121</v>
      </c>
    </row>
    <row r="282" spans="1:65" s="2" customFormat="1" ht="22.8">
      <c r="A282" s="32"/>
      <c r="B282" s="33"/>
      <c r="C282" s="207" t="s">
        <v>695</v>
      </c>
      <c r="D282" s="207" t="s">
        <v>388</v>
      </c>
      <c r="E282" s="208" t="s">
        <v>696</v>
      </c>
      <c r="F282" s="209" t="s">
        <v>697</v>
      </c>
      <c r="G282" s="210" t="s">
        <v>223</v>
      </c>
      <c r="H282" s="211">
        <v>23</v>
      </c>
      <c r="I282" s="212"/>
      <c r="J282" s="213">
        <f>ROUND(I282*H282,2)</f>
        <v>0</v>
      </c>
      <c r="K282" s="209" t="s">
        <v>19</v>
      </c>
      <c r="L282" s="214"/>
      <c r="M282" s="215" t="s">
        <v>19</v>
      </c>
      <c r="N282" s="216" t="s">
        <v>46</v>
      </c>
      <c r="O282" s="62"/>
      <c r="P282" s="172">
        <f>O282*H282</f>
        <v>0</v>
      </c>
      <c r="Q282" s="172">
        <v>0.04154</v>
      </c>
      <c r="R282" s="172">
        <f>Q282*H282</f>
        <v>0.95542</v>
      </c>
      <c r="S282" s="172">
        <v>0</v>
      </c>
      <c r="T282" s="173">
        <f>S282*H282</f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4" t="s">
        <v>392</v>
      </c>
      <c r="AT282" s="174" t="s">
        <v>388</v>
      </c>
      <c r="AU282" s="174" t="s">
        <v>84</v>
      </c>
      <c r="AY282" s="15" t="s">
        <v>121</v>
      </c>
      <c r="BE282" s="175">
        <f>IF(N282="základní",J282,0)</f>
        <v>0</v>
      </c>
      <c r="BF282" s="175">
        <f>IF(N282="snížená",J282,0)</f>
        <v>0</v>
      </c>
      <c r="BG282" s="175">
        <f>IF(N282="zákl. přenesená",J282,0)</f>
        <v>0</v>
      </c>
      <c r="BH282" s="175">
        <f>IF(N282="sníž. přenesená",J282,0)</f>
        <v>0</v>
      </c>
      <c r="BI282" s="175">
        <f>IF(N282="nulová",J282,0)</f>
        <v>0</v>
      </c>
      <c r="BJ282" s="15" t="s">
        <v>82</v>
      </c>
      <c r="BK282" s="175">
        <f>ROUND(I282*H282,2)</f>
        <v>0</v>
      </c>
      <c r="BL282" s="15" t="s">
        <v>202</v>
      </c>
      <c r="BM282" s="174" t="s">
        <v>698</v>
      </c>
    </row>
    <row r="283" spans="1:47" s="2" customFormat="1" ht="19.2">
      <c r="A283" s="32"/>
      <c r="B283" s="33"/>
      <c r="C283" s="34"/>
      <c r="D283" s="176" t="s">
        <v>129</v>
      </c>
      <c r="E283" s="34"/>
      <c r="F283" s="177" t="s">
        <v>697</v>
      </c>
      <c r="G283" s="34"/>
      <c r="H283" s="34"/>
      <c r="I283" s="178"/>
      <c r="J283" s="34"/>
      <c r="K283" s="34"/>
      <c r="L283" s="37"/>
      <c r="M283" s="179"/>
      <c r="N283" s="180"/>
      <c r="O283" s="62"/>
      <c r="P283" s="62"/>
      <c r="Q283" s="62"/>
      <c r="R283" s="62"/>
      <c r="S283" s="62"/>
      <c r="T283" s="63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T283" s="15" t="s">
        <v>129</v>
      </c>
      <c r="AU283" s="15" t="s">
        <v>84</v>
      </c>
    </row>
    <row r="284" spans="1:65" s="2" customFormat="1" ht="24.15" customHeight="1">
      <c r="A284" s="32"/>
      <c r="B284" s="33"/>
      <c r="C284" s="207" t="s">
        <v>699</v>
      </c>
      <c r="D284" s="207" t="s">
        <v>388</v>
      </c>
      <c r="E284" s="208" t="s">
        <v>700</v>
      </c>
      <c r="F284" s="209" t="s">
        <v>701</v>
      </c>
      <c r="G284" s="210" t="s">
        <v>223</v>
      </c>
      <c r="H284" s="211">
        <v>23</v>
      </c>
      <c r="I284" s="212"/>
      <c r="J284" s="213">
        <f>ROUND(I284*H284,2)</f>
        <v>0</v>
      </c>
      <c r="K284" s="209" t="s">
        <v>19</v>
      </c>
      <c r="L284" s="214"/>
      <c r="M284" s="215" t="s">
        <v>19</v>
      </c>
      <c r="N284" s="216" t="s">
        <v>46</v>
      </c>
      <c r="O284" s="62"/>
      <c r="P284" s="172">
        <f>O284*H284</f>
        <v>0</v>
      </c>
      <c r="Q284" s="172">
        <v>0.0035</v>
      </c>
      <c r="R284" s="172">
        <f>Q284*H284</f>
        <v>0.0805</v>
      </c>
      <c r="S284" s="172">
        <v>0</v>
      </c>
      <c r="T284" s="173">
        <f>S284*H284</f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4" t="s">
        <v>392</v>
      </c>
      <c r="AT284" s="174" t="s">
        <v>388</v>
      </c>
      <c r="AU284" s="174" t="s">
        <v>84</v>
      </c>
      <c r="AY284" s="15" t="s">
        <v>121</v>
      </c>
      <c r="BE284" s="175">
        <f>IF(N284="základní",J284,0)</f>
        <v>0</v>
      </c>
      <c r="BF284" s="175">
        <f>IF(N284="snížená",J284,0)</f>
        <v>0</v>
      </c>
      <c r="BG284" s="175">
        <f>IF(N284="zákl. přenesená",J284,0)</f>
        <v>0</v>
      </c>
      <c r="BH284" s="175">
        <f>IF(N284="sníž. přenesená",J284,0)</f>
        <v>0</v>
      </c>
      <c r="BI284" s="175">
        <f>IF(N284="nulová",J284,0)</f>
        <v>0</v>
      </c>
      <c r="BJ284" s="15" t="s">
        <v>82</v>
      </c>
      <c r="BK284" s="175">
        <f>ROUND(I284*H284,2)</f>
        <v>0</v>
      </c>
      <c r="BL284" s="15" t="s">
        <v>202</v>
      </c>
      <c r="BM284" s="174" t="s">
        <v>702</v>
      </c>
    </row>
    <row r="285" spans="1:47" s="2" customFormat="1" ht="12">
      <c r="A285" s="32"/>
      <c r="B285" s="33"/>
      <c r="C285" s="34"/>
      <c r="D285" s="176" t="s">
        <v>129</v>
      </c>
      <c r="E285" s="34"/>
      <c r="F285" s="177" t="s">
        <v>701</v>
      </c>
      <c r="G285" s="34"/>
      <c r="H285" s="34"/>
      <c r="I285" s="178"/>
      <c r="J285" s="34"/>
      <c r="K285" s="34"/>
      <c r="L285" s="37"/>
      <c r="M285" s="179"/>
      <c r="N285" s="180"/>
      <c r="O285" s="62"/>
      <c r="P285" s="62"/>
      <c r="Q285" s="62"/>
      <c r="R285" s="62"/>
      <c r="S285" s="62"/>
      <c r="T285" s="63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T285" s="15" t="s">
        <v>129</v>
      </c>
      <c r="AU285" s="15" t="s">
        <v>84</v>
      </c>
    </row>
    <row r="286" spans="1:65" s="2" customFormat="1" ht="21.75" customHeight="1">
      <c r="A286" s="32"/>
      <c r="B286" s="33"/>
      <c r="C286" s="207" t="s">
        <v>703</v>
      </c>
      <c r="D286" s="207" t="s">
        <v>388</v>
      </c>
      <c r="E286" s="208" t="s">
        <v>704</v>
      </c>
      <c r="F286" s="209" t="s">
        <v>705</v>
      </c>
      <c r="G286" s="210" t="s">
        <v>223</v>
      </c>
      <c r="H286" s="211">
        <v>23</v>
      </c>
      <c r="I286" s="212"/>
      <c r="J286" s="213">
        <f>ROUND(I286*H286,2)</f>
        <v>0</v>
      </c>
      <c r="K286" s="209" t="s">
        <v>126</v>
      </c>
      <c r="L286" s="214"/>
      <c r="M286" s="215" t="s">
        <v>19</v>
      </c>
      <c r="N286" s="216" t="s">
        <v>46</v>
      </c>
      <c r="O286" s="62"/>
      <c r="P286" s="172">
        <f>O286*H286</f>
        <v>0</v>
      </c>
      <c r="Q286" s="172">
        <v>0.00078</v>
      </c>
      <c r="R286" s="172">
        <f>Q286*H286</f>
        <v>0.01794</v>
      </c>
      <c r="S286" s="172">
        <v>0</v>
      </c>
      <c r="T286" s="173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4" t="s">
        <v>392</v>
      </c>
      <c r="AT286" s="174" t="s">
        <v>388</v>
      </c>
      <c r="AU286" s="174" t="s">
        <v>84</v>
      </c>
      <c r="AY286" s="15" t="s">
        <v>121</v>
      </c>
      <c r="BE286" s="175">
        <f>IF(N286="základní",J286,0)</f>
        <v>0</v>
      </c>
      <c r="BF286" s="175">
        <f>IF(N286="snížená",J286,0)</f>
        <v>0</v>
      </c>
      <c r="BG286" s="175">
        <f>IF(N286="zákl. přenesená",J286,0)</f>
        <v>0</v>
      </c>
      <c r="BH286" s="175">
        <f>IF(N286="sníž. přenesená",J286,0)</f>
        <v>0</v>
      </c>
      <c r="BI286" s="175">
        <f>IF(N286="nulová",J286,0)</f>
        <v>0</v>
      </c>
      <c r="BJ286" s="15" t="s">
        <v>82</v>
      </c>
      <c r="BK286" s="175">
        <f>ROUND(I286*H286,2)</f>
        <v>0</v>
      </c>
      <c r="BL286" s="15" t="s">
        <v>202</v>
      </c>
      <c r="BM286" s="174" t="s">
        <v>706</v>
      </c>
    </row>
    <row r="287" spans="1:47" s="2" customFormat="1" ht="12">
      <c r="A287" s="32"/>
      <c r="B287" s="33"/>
      <c r="C287" s="34"/>
      <c r="D287" s="176" t="s">
        <v>129</v>
      </c>
      <c r="E287" s="34"/>
      <c r="F287" s="177" t="s">
        <v>705</v>
      </c>
      <c r="G287" s="34"/>
      <c r="H287" s="34"/>
      <c r="I287" s="178"/>
      <c r="J287" s="34"/>
      <c r="K287" s="34"/>
      <c r="L287" s="37"/>
      <c r="M287" s="179"/>
      <c r="N287" s="180"/>
      <c r="O287" s="62"/>
      <c r="P287" s="62"/>
      <c r="Q287" s="62"/>
      <c r="R287" s="62"/>
      <c r="S287" s="62"/>
      <c r="T287" s="63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T287" s="15" t="s">
        <v>129</v>
      </c>
      <c r="AU287" s="15" t="s">
        <v>84</v>
      </c>
    </row>
    <row r="288" spans="1:65" s="2" customFormat="1" ht="16.5" customHeight="1">
      <c r="A288" s="32"/>
      <c r="B288" s="33"/>
      <c r="C288" s="207" t="s">
        <v>707</v>
      </c>
      <c r="D288" s="207" t="s">
        <v>388</v>
      </c>
      <c r="E288" s="208" t="s">
        <v>708</v>
      </c>
      <c r="F288" s="209" t="s">
        <v>709</v>
      </c>
      <c r="G288" s="210" t="s">
        <v>710</v>
      </c>
      <c r="H288" s="211">
        <v>23</v>
      </c>
      <c r="I288" s="212"/>
      <c r="J288" s="213">
        <f>ROUND(I288*H288,2)</f>
        <v>0</v>
      </c>
      <c r="K288" s="209" t="s">
        <v>126</v>
      </c>
      <c r="L288" s="214"/>
      <c r="M288" s="215" t="s">
        <v>19</v>
      </c>
      <c r="N288" s="216" t="s">
        <v>46</v>
      </c>
      <c r="O288" s="62"/>
      <c r="P288" s="172">
        <f>O288*H288</f>
        <v>0</v>
      </c>
      <c r="Q288" s="172">
        <v>0.0033</v>
      </c>
      <c r="R288" s="172">
        <f>Q288*H288</f>
        <v>0.0759</v>
      </c>
      <c r="S288" s="172">
        <v>0</v>
      </c>
      <c r="T288" s="173">
        <f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4" t="s">
        <v>392</v>
      </c>
      <c r="AT288" s="174" t="s">
        <v>388</v>
      </c>
      <c r="AU288" s="174" t="s">
        <v>84</v>
      </c>
      <c r="AY288" s="15" t="s">
        <v>121</v>
      </c>
      <c r="BE288" s="175">
        <f>IF(N288="základní",J288,0)</f>
        <v>0</v>
      </c>
      <c r="BF288" s="175">
        <f>IF(N288="snížená",J288,0)</f>
        <v>0</v>
      </c>
      <c r="BG288" s="175">
        <f>IF(N288="zákl. přenesená",J288,0)</f>
        <v>0</v>
      </c>
      <c r="BH288" s="175">
        <f>IF(N288="sníž. přenesená",J288,0)</f>
        <v>0</v>
      </c>
      <c r="BI288" s="175">
        <f>IF(N288="nulová",J288,0)</f>
        <v>0</v>
      </c>
      <c r="BJ288" s="15" t="s">
        <v>82</v>
      </c>
      <c r="BK288" s="175">
        <f>ROUND(I288*H288,2)</f>
        <v>0</v>
      </c>
      <c r="BL288" s="15" t="s">
        <v>202</v>
      </c>
      <c r="BM288" s="174" t="s">
        <v>711</v>
      </c>
    </row>
    <row r="289" spans="1:47" s="2" customFormat="1" ht="12">
      <c r="A289" s="32"/>
      <c r="B289" s="33"/>
      <c r="C289" s="34"/>
      <c r="D289" s="176" t="s">
        <v>129</v>
      </c>
      <c r="E289" s="34"/>
      <c r="F289" s="177" t="s">
        <v>709</v>
      </c>
      <c r="G289" s="34"/>
      <c r="H289" s="34"/>
      <c r="I289" s="178"/>
      <c r="J289" s="34"/>
      <c r="K289" s="34"/>
      <c r="L289" s="37"/>
      <c r="M289" s="179"/>
      <c r="N289" s="180"/>
      <c r="O289" s="62"/>
      <c r="P289" s="62"/>
      <c r="Q289" s="62"/>
      <c r="R289" s="62"/>
      <c r="S289" s="62"/>
      <c r="T289" s="63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T289" s="15" t="s">
        <v>129</v>
      </c>
      <c r="AU289" s="15" t="s">
        <v>84</v>
      </c>
    </row>
    <row r="290" spans="1:65" s="2" customFormat="1" ht="22.8">
      <c r="A290" s="32"/>
      <c r="B290" s="33"/>
      <c r="C290" s="207" t="s">
        <v>712</v>
      </c>
      <c r="D290" s="207" t="s">
        <v>388</v>
      </c>
      <c r="E290" s="208" t="s">
        <v>713</v>
      </c>
      <c r="F290" s="209" t="s">
        <v>714</v>
      </c>
      <c r="G290" s="210" t="s">
        <v>223</v>
      </c>
      <c r="H290" s="211">
        <v>23</v>
      </c>
      <c r="I290" s="212"/>
      <c r="J290" s="213">
        <f>ROUND(I290*H290,2)</f>
        <v>0</v>
      </c>
      <c r="K290" s="209" t="s">
        <v>19</v>
      </c>
      <c r="L290" s="214"/>
      <c r="M290" s="215" t="s">
        <v>19</v>
      </c>
      <c r="N290" s="216" t="s">
        <v>46</v>
      </c>
      <c r="O290" s="62"/>
      <c r="P290" s="172">
        <f>O290*H290</f>
        <v>0</v>
      </c>
      <c r="Q290" s="172">
        <v>0.00788</v>
      </c>
      <c r="R290" s="172">
        <f>Q290*H290</f>
        <v>0.18123999999999998</v>
      </c>
      <c r="S290" s="172">
        <v>0</v>
      </c>
      <c r="T290" s="173">
        <f>S290*H290</f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4" t="s">
        <v>392</v>
      </c>
      <c r="AT290" s="174" t="s">
        <v>388</v>
      </c>
      <c r="AU290" s="174" t="s">
        <v>84</v>
      </c>
      <c r="AY290" s="15" t="s">
        <v>121</v>
      </c>
      <c r="BE290" s="175">
        <f>IF(N290="základní",J290,0)</f>
        <v>0</v>
      </c>
      <c r="BF290" s="175">
        <f>IF(N290="snížená",J290,0)</f>
        <v>0</v>
      </c>
      <c r="BG290" s="175">
        <f>IF(N290="zákl. přenesená",J290,0)</f>
        <v>0</v>
      </c>
      <c r="BH290" s="175">
        <f>IF(N290="sníž. přenesená",J290,0)</f>
        <v>0</v>
      </c>
      <c r="BI290" s="175">
        <f>IF(N290="nulová",J290,0)</f>
        <v>0</v>
      </c>
      <c r="BJ290" s="15" t="s">
        <v>82</v>
      </c>
      <c r="BK290" s="175">
        <f>ROUND(I290*H290,2)</f>
        <v>0</v>
      </c>
      <c r="BL290" s="15" t="s">
        <v>202</v>
      </c>
      <c r="BM290" s="174" t="s">
        <v>715</v>
      </c>
    </row>
    <row r="291" spans="1:47" s="2" customFormat="1" ht="12">
      <c r="A291" s="32"/>
      <c r="B291" s="33"/>
      <c r="C291" s="34"/>
      <c r="D291" s="176" t="s">
        <v>129</v>
      </c>
      <c r="E291" s="34"/>
      <c r="F291" s="177" t="s">
        <v>714</v>
      </c>
      <c r="G291" s="34"/>
      <c r="H291" s="34"/>
      <c r="I291" s="178"/>
      <c r="J291" s="34"/>
      <c r="K291" s="34"/>
      <c r="L291" s="37"/>
      <c r="M291" s="179"/>
      <c r="N291" s="180"/>
      <c r="O291" s="62"/>
      <c r="P291" s="62"/>
      <c r="Q291" s="62"/>
      <c r="R291" s="62"/>
      <c r="S291" s="62"/>
      <c r="T291" s="63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T291" s="15" t="s">
        <v>129</v>
      </c>
      <c r="AU291" s="15" t="s">
        <v>84</v>
      </c>
    </row>
    <row r="292" spans="1:65" s="2" customFormat="1" ht="21.75" customHeight="1">
      <c r="A292" s="32"/>
      <c r="B292" s="33"/>
      <c r="C292" s="163" t="s">
        <v>716</v>
      </c>
      <c r="D292" s="163" t="s">
        <v>122</v>
      </c>
      <c r="E292" s="164" t="s">
        <v>717</v>
      </c>
      <c r="F292" s="165" t="s">
        <v>718</v>
      </c>
      <c r="G292" s="166" t="s">
        <v>223</v>
      </c>
      <c r="H292" s="167">
        <v>25</v>
      </c>
      <c r="I292" s="168"/>
      <c r="J292" s="169">
        <f>ROUND(I292*H292,2)</f>
        <v>0</v>
      </c>
      <c r="K292" s="165" t="s">
        <v>126</v>
      </c>
      <c r="L292" s="37"/>
      <c r="M292" s="170" t="s">
        <v>19</v>
      </c>
      <c r="N292" s="171" t="s">
        <v>46</v>
      </c>
      <c r="O292" s="62"/>
      <c r="P292" s="172">
        <f>O292*H292</f>
        <v>0</v>
      </c>
      <c r="Q292" s="172">
        <v>0.00027</v>
      </c>
      <c r="R292" s="172">
        <f>Q292*H292</f>
        <v>0.00675</v>
      </c>
      <c r="S292" s="172">
        <v>0</v>
      </c>
      <c r="T292" s="173">
        <f>S292*H292</f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4" t="s">
        <v>202</v>
      </c>
      <c r="AT292" s="174" t="s">
        <v>122</v>
      </c>
      <c r="AU292" s="174" t="s">
        <v>84</v>
      </c>
      <c r="AY292" s="15" t="s">
        <v>121</v>
      </c>
      <c r="BE292" s="175">
        <f>IF(N292="základní",J292,0)</f>
        <v>0</v>
      </c>
      <c r="BF292" s="175">
        <f>IF(N292="snížená",J292,0)</f>
        <v>0</v>
      </c>
      <c r="BG292" s="175">
        <f>IF(N292="zákl. přenesená",J292,0)</f>
        <v>0</v>
      </c>
      <c r="BH292" s="175">
        <f>IF(N292="sníž. přenesená",J292,0)</f>
        <v>0</v>
      </c>
      <c r="BI292" s="175">
        <f>IF(N292="nulová",J292,0)</f>
        <v>0</v>
      </c>
      <c r="BJ292" s="15" t="s">
        <v>82</v>
      </c>
      <c r="BK292" s="175">
        <f>ROUND(I292*H292,2)</f>
        <v>0</v>
      </c>
      <c r="BL292" s="15" t="s">
        <v>202</v>
      </c>
      <c r="BM292" s="174" t="s">
        <v>719</v>
      </c>
    </row>
    <row r="293" spans="1:47" s="2" customFormat="1" ht="38.4">
      <c r="A293" s="32"/>
      <c r="B293" s="33"/>
      <c r="C293" s="34"/>
      <c r="D293" s="176" t="s">
        <v>129</v>
      </c>
      <c r="E293" s="34"/>
      <c r="F293" s="177" t="s">
        <v>720</v>
      </c>
      <c r="G293" s="34"/>
      <c r="H293" s="34"/>
      <c r="I293" s="178"/>
      <c r="J293" s="34"/>
      <c r="K293" s="34"/>
      <c r="L293" s="37"/>
      <c r="M293" s="179"/>
      <c r="N293" s="180"/>
      <c r="O293" s="62"/>
      <c r="P293" s="62"/>
      <c r="Q293" s="62"/>
      <c r="R293" s="62"/>
      <c r="S293" s="62"/>
      <c r="T293" s="63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T293" s="15" t="s">
        <v>129</v>
      </c>
      <c r="AU293" s="15" t="s">
        <v>84</v>
      </c>
    </row>
    <row r="294" spans="1:47" s="2" customFormat="1" ht="19.2">
      <c r="A294" s="32"/>
      <c r="B294" s="33"/>
      <c r="C294" s="34"/>
      <c r="D294" s="176" t="s">
        <v>536</v>
      </c>
      <c r="E294" s="34"/>
      <c r="F294" s="217" t="s">
        <v>693</v>
      </c>
      <c r="G294" s="34"/>
      <c r="H294" s="34"/>
      <c r="I294" s="178"/>
      <c r="J294" s="34"/>
      <c r="K294" s="34"/>
      <c r="L294" s="37"/>
      <c r="M294" s="179"/>
      <c r="N294" s="180"/>
      <c r="O294" s="62"/>
      <c r="P294" s="62"/>
      <c r="Q294" s="62"/>
      <c r="R294" s="62"/>
      <c r="S294" s="62"/>
      <c r="T294" s="63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T294" s="15" t="s">
        <v>536</v>
      </c>
      <c r="AU294" s="15" t="s">
        <v>84</v>
      </c>
    </row>
    <row r="295" spans="2:51" s="13" customFormat="1" ht="12">
      <c r="B295" s="193"/>
      <c r="C295" s="194"/>
      <c r="D295" s="176" t="s">
        <v>168</v>
      </c>
      <c r="E295" s="195" t="s">
        <v>19</v>
      </c>
      <c r="F295" s="196" t="s">
        <v>721</v>
      </c>
      <c r="G295" s="194"/>
      <c r="H295" s="197">
        <v>25</v>
      </c>
      <c r="I295" s="198"/>
      <c r="J295" s="194"/>
      <c r="K295" s="194"/>
      <c r="L295" s="199"/>
      <c r="M295" s="200"/>
      <c r="N295" s="201"/>
      <c r="O295" s="201"/>
      <c r="P295" s="201"/>
      <c r="Q295" s="201"/>
      <c r="R295" s="201"/>
      <c r="S295" s="201"/>
      <c r="T295" s="202"/>
      <c r="AT295" s="203" t="s">
        <v>168</v>
      </c>
      <c r="AU295" s="203" t="s">
        <v>84</v>
      </c>
      <c r="AV295" s="13" t="s">
        <v>84</v>
      </c>
      <c r="AW295" s="13" t="s">
        <v>35</v>
      </c>
      <c r="AX295" s="13" t="s">
        <v>82</v>
      </c>
      <c r="AY295" s="203" t="s">
        <v>121</v>
      </c>
    </row>
    <row r="296" spans="1:65" s="2" customFormat="1" ht="22.8">
      <c r="A296" s="32"/>
      <c r="B296" s="33"/>
      <c r="C296" s="207" t="s">
        <v>722</v>
      </c>
      <c r="D296" s="207" t="s">
        <v>388</v>
      </c>
      <c r="E296" s="208" t="s">
        <v>723</v>
      </c>
      <c r="F296" s="209" t="s">
        <v>724</v>
      </c>
      <c r="G296" s="210" t="s">
        <v>223</v>
      </c>
      <c r="H296" s="211">
        <v>25</v>
      </c>
      <c r="I296" s="212"/>
      <c r="J296" s="213">
        <f>ROUND(I296*H296,2)</f>
        <v>0</v>
      </c>
      <c r="K296" s="209" t="s">
        <v>19</v>
      </c>
      <c r="L296" s="214"/>
      <c r="M296" s="215" t="s">
        <v>19</v>
      </c>
      <c r="N296" s="216" t="s">
        <v>46</v>
      </c>
      <c r="O296" s="62"/>
      <c r="P296" s="172">
        <f>O296*H296</f>
        <v>0</v>
      </c>
      <c r="Q296" s="172">
        <v>0.05299</v>
      </c>
      <c r="R296" s="172">
        <f>Q296*H296</f>
        <v>1.32475</v>
      </c>
      <c r="S296" s="172">
        <v>0</v>
      </c>
      <c r="T296" s="173">
        <f>S296*H296</f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4" t="s">
        <v>392</v>
      </c>
      <c r="AT296" s="174" t="s">
        <v>388</v>
      </c>
      <c r="AU296" s="174" t="s">
        <v>84</v>
      </c>
      <c r="AY296" s="15" t="s">
        <v>121</v>
      </c>
      <c r="BE296" s="175">
        <f>IF(N296="základní",J296,0)</f>
        <v>0</v>
      </c>
      <c r="BF296" s="175">
        <f>IF(N296="snížená",J296,0)</f>
        <v>0</v>
      </c>
      <c r="BG296" s="175">
        <f>IF(N296="zákl. přenesená",J296,0)</f>
        <v>0</v>
      </c>
      <c r="BH296" s="175">
        <f>IF(N296="sníž. přenesená",J296,0)</f>
        <v>0</v>
      </c>
      <c r="BI296" s="175">
        <f>IF(N296="nulová",J296,0)</f>
        <v>0</v>
      </c>
      <c r="BJ296" s="15" t="s">
        <v>82</v>
      </c>
      <c r="BK296" s="175">
        <f>ROUND(I296*H296,2)</f>
        <v>0</v>
      </c>
      <c r="BL296" s="15" t="s">
        <v>202</v>
      </c>
      <c r="BM296" s="174" t="s">
        <v>725</v>
      </c>
    </row>
    <row r="297" spans="1:47" s="2" customFormat="1" ht="12">
      <c r="A297" s="32"/>
      <c r="B297" s="33"/>
      <c r="C297" s="34"/>
      <c r="D297" s="176" t="s">
        <v>129</v>
      </c>
      <c r="E297" s="34"/>
      <c r="F297" s="177" t="s">
        <v>724</v>
      </c>
      <c r="G297" s="34"/>
      <c r="H297" s="34"/>
      <c r="I297" s="178"/>
      <c r="J297" s="34"/>
      <c r="K297" s="34"/>
      <c r="L297" s="37"/>
      <c r="M297" s="179"/>
      <c r="N297" s="180"/>
      <c r="O297" s="62"/>
      <c r="P297" s="62"/>
      <c r="Q297" s="62"/>
      <c r="R297" s="62"/>
      <c r="S297" s="62"/>
      <c r="T297" s="63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T297" s="15" t="s">
        <v>129</v>
      </c>
      <c r="AU297" s="15" t="s">
        <v>84</v>
      </c>
    </row>
    <row r="298" spans="1:65" s="2" customFormat="1" ht="24.15" customHeight="1">
      <c r="A298" s="32"/>
      <c r="B298" s="33"/>
      <c r="C298" s="207" t="s">
        <v>726</v>
      </c>
      <c r="D298" s="207" t="s">
        <v>388</v>
      </c>
      <c r="E298" s="208" t="s">
        <v>727</v>
      </c>
      <c r="F298" s="209" t="s">
        <v>728</v>
      </c>
      <c r="G298" s="210" t="s">
        <v>223</v>
      </c>
      <c r="H298" s="211">
        <v>25</v>
      </c>
      <c r="I298" s="212"/>
      <c r="J298" s="213">
        <f>ROUND(I298*H298,2)</f>
        <v>0</v>
      </c>
      <c r="K298" s="209" t="s">
        <v>19</v>
      </c>
      <c r="L298" s="214"/>
      <c r="M298" s="215" t="s">
        <v>19</v>
      </c>
      <c r="N298" s="216" t="s">
        <v>46</v>
      </c>
      <c r="O298" s="62"/>
      <c r="P298" s="172">
        <f>O298*H298</f>
        <v>0</v>
      </c>
      <c r="Q298" s="172">
        <v>0.0041</v>
      </c>
      <c r="R298" s="172">
        <f>Q298*H298</f>
        <v>0.10250000000000001</v>
      </c>
      <c r="S298" s="172">
        <v>0</v>
      </c>
      <c r="T298" s="173">
        <f>S298*H298</f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4" t="s">
        <v>392</v>
      </c>
      <c r="AT298" s="174" t="s">
        <v>388</v>
      </c>
      <c r="AU298" s="174" t="s">
        <v>84</v>
      </c>
      <c r="AY298" s="15" t="s">
        <v>121</v>
      </c>
      <c r="BE298" s="175">
        <f>IF(N298="základní",J298,0)</f>
        <v>0</v>
      </c>
      <c r="BF298" s="175">
        <f>IF(N298="snížená",J298,0)</f>
        <v>0</v>
      </c>
      <c r="BG298" s="175">
        <f>IF(N298="zákl. přenesená",J298,0)</f>
        <v>0</v>
      </c>
      <c r="BH298" s="175">
        <f>IF(N298="sníž. přenesená",J298,0)</f>
        <v>0</v>
      </c>
      <c r="BI298" s="175">
        <f>IF(N298="nulová",J298,0)</f>
        <v>0</v>
      </c>
      <c r="BJ298" s="15" t="s">
        <v>82</v>
      </c>
      <c r="BK298" s="175">
        <f>ROUND(I298*H298,2)</f>
        <v>0</v>
      </c>
      <c r="BL298" s="15" t="s">
        <v>202</v>
      </c>
      <c r="BM298" s="174" t="s">
        <v>729</v>
      </c>
    </row>
    <row r="299" spans="1:47" s="2" customFormat="1" ht="12">
      <c r="A299" s="32"/>
      <c r="B299" s="33"/>
      <c r="C299" s="34"/>
      <c r="D299" s="176" t="s">
        <v>129</v>
      </c>
      <c r="E299" s="34"/>
      <c r="F299" s="177" t="s">
        <v>728</v>
      </c>
      <c r="G299" s="34"/>
      <c r="H299" s="34"/>
      <c r="I299" s="178"/>
      <c r="J299" s="34"/>
      <c r="K299" s="34"/>
      <c r="L299" s="37"/>
      <c r="M299" s="179"/>
      <c r="N299" s="180"/>
      <c r="O299" s="62"/>
      <c r="P299" s="62"/>
      <c r="Q299" s="62"/>
      <c r="R299" s="62"/>
      <c r="S299" s="62"/>
      <c r="T299" s="63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T299" s="15" t="s">
        <v>129</v>
      </c>
      <c r="AU299" s="15" t="s">
        <v>84</v>
      </c>
    </row>
    <row r="300" spans="1:65" s="2" customFormat="1" ht="21.75" customHeight="1">
      <c r="A300" s="32"/>
      <c r="B300" s="33"/>
      <c r="C300" s="207" t="s">
        <v>730</v>
      </c>
      <c r="D300" s="207" t="s">
        <v>388</v>
      </c>
      <c r="E300" s="208" t="s">
        <v>731</v>
      </c>
      <c r="F300" s="209" t="s">
        <v>732</v>
      </c>
      <c r="G300" s="210" t="s">
        <v>223</v>
      </c>
      <c r="H300" s="211">
        <v>25</v>
      </c>
      <c r="I300" s="212"/>
      <c r="J300" s="213">
        <f>ROUND(I300*H300,2)</f>
        <v>0</v>
      </c>
      <c r="K300" s="209" t="s">
        <v>126</v>
      </c>
      <c r="L300" s="214"/>
      <c r="M300" s="215" t="s">
        <v>19</v>
      </c>
      <c r="N300" s="216" t="s">
        <v>46</v>
      </c>
      <c r="O300" s="62"/>
      <c r="P300" s="172">
        <f>O300*H300</f>
        <v>0</v>
      </c>
      <c r="Q300" s="172">
        <v>0.00086</v>
      </c>
      <c r="R300" s="172">
        <f>Q300*H300</f>
        <v>0.0215</v>
      </c>
      <c r="S300" s="172">
        <v>0</v>
      </c>
      <c r="T300" s="173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4" t="s">
        <v>392</v>
      </c>
      <c r="AT300" s="174" t="s">
        <v>388</v>
      </c>
      <c r="AU300" s="174" t="s">
        <v>84</v>
      </c>
      <c r="AY300" s="15" t="s">
        <v>121</v>
      </c>
      <c r="BE300" s="175">
        <f>IF(N300="základní",J300,0)</f>
        <v>0</v>
      </c>
      <c r="BF300" s="175">
        <f>IF(N300="snížená",J300,0)</f>
        <v>0</v>
      </c>
      <c r="BG300" s="175">
        <f>IF(N300="zákl. přenesená",J300,0)</f>
        <v>0</v>
      </c>
      <c r="BH300" s="175">
        <f>IF(N300="sníž. přenesená",J300,0)</f>
        <v>0</v>
      </c>
      <c r="BI300" s="175">
        <f>IF(N300="nulová",J300,0)</f>
        <v>0</v>
      </c>
      <c r="BJ300" s="15" t="s">
        <v>82</v>
      </c>
      <c r="BK300" s="175">
        <f>ROUND(I300*H300,2)</f>
        <v>0</v>
      </c>
      <c r="BL300" s="15" t="s">
        <v>202</v>
      </c>
      <c r="BM300" s="174" t="s">
        <v>733</v>
      </c>
    </row>
    <row r="301" spans="1:47" s="2" customFormat="1" ht="12">
      <c r="A301" s="32"/>
      <c r="B301" s="33"/>
      <c r="C301" s="34"/>
      <c r="D301" s="176" t="s">
        <v>129</v>
      </c>
      <c r="E301" s="34"/>
      <c r="F301" s="177" t="s">
        <v>732</v>
      </c>
      <c r="G301" s="34"/>
      <c r="H301" s="34"/>
      <c r="I301" s="178"/>
      <c r="J301" s="34"/>
      <c r="K301" s="34"/>
      <c r="L301" s="37"/>
      <c r="M301" s="179"/>
      <c r="N301" s="180"/>
      <c r="O301" s="62"/>
      <c r="P301" s="62"/>
      <c r="Q301" s="62"/>
      <c r="R301" s="62"/>
      <c r="S301" s="62"/>
      <c r="T301" s="63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T301" s="15" t="s">
        <v>129</v>
      </c>
      <c r="AU301" s="15" t="s">
        <v>84</v>
      </c>
    </row>
    <row r="302" spans="1:65" s="2" customFormat="1" ht="16.5" customHeight="1">
      <c r="A302" s="32"/>
      <c r="B302" s="33"/>
      <c r="C302" s="207" t="s">
        <v>734</v>
      </c>
      <c r="D302" s="207" t="s">
        <v>388</v>
      </c>
      <c r="E302" s="208" t="s">
        <v>735</v>
      </c>
      <c r="F302" s="209" t="s">
        <v>736</v>
      </c>
      <c r="G302" s="210" t="s">
        <v>710</v>
      </c>
      <c r="H302" s="211">
        <v>25</v>
      </c>
      <c r="I302" s="212"/>
      <c r="J302" s="213">
        <f>ROUND(I302*H302,2)</f>
        <v>0</v>
      </c>
      <c r="K302" s="209" t="s">
        <v>126</v>
      </c>
      <c r="L302" s="214"/>
      <c r="M302" s="215" t="s">
        <v>19</v>
      </c>
      <c r="N302" s="216" t="s">
        <v>46</v>
      </c>
      <c r="O302" s="62"/>
      <c r="P302" s="172">
        <f>O302*H302</f>
        <v>0</v>
      </c>
      <c r="Q302" s="172">
        <v>0.0039</v>
      </c>
      <c r="R302" s="172">
        <f>Q302*H302</f>
        <v>0.09749999999999999</v>
      </c>
      <c r="S302" s="172">
        <v>0</v>
      </c>
      <c r="T302" s="173">
        <f>S302*H302</f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4" t="s">
        <v>392</v>
      </c>
      <c r="AT302" s="174" t="s">
        <v>388</v>
      </c>
      <c r="AU302" s="174" t="s">
        <v>84</v>
      </c>
      <c r="AY302" s="15" t="s">
        <v>121</v>
      </c>
      <c r="BE302" s="175">
        <f>IF(N302="základní",J302,0)</f>
        <v>0</v>
      </c>
      <c r="BF302" s="175">
        <f>IF(N302="snížená",J302,0)</f>
        <v>0</v>
      </c>
      <c r="BG302" s="175">
        <f>IF(N302="zákl. přenesená",J302,0)</f>
        <v>0</v>
      </c>
      <c r="BH302" s="175">
        <f>IF(N302="sníž. přenesená",J302,0)</f>
        <v>0</v>
      </c>
      <c r="BI302" s="175">
        <f>IF(N302="nulová",J302,0)</f>
        <v>0</v>
      </c>
      <c r="BJ302" s="15" t="s">
        <v>82</v>
      </c>
      <c r="BK302" s="175">
        <f>ROUND(I302*H302,2)</f>
        <v>0</v>
      </c>
      <c r="BL302" s="15" t="s">
        <v>202</v>
      </c>
      <c r="BM302" s="174" t="s">
        <v>737</v>
      </c>
    </row>
    <row r="303" spans="1:47" s="2" customFormat="1" ht="12">
      <c r="A303" s="32"/>
      <c r="B303" s="33"/>
      <c r="C303" s="34"/>
      <c r="D303" s="176" t="s">
        <v>129</v>
      </c>
      <c r="E303" s="34"/>
      <c r="F303" s="177" t="s">
        <v>736</v>
      </c>
      <c r="G303" s="34"/>
      <c r="H303" s="34"/>
      <c r="I303" s="178"/>
      <c r="J303" s="34"/>
      <c r="K303" s="34"/>
      <c r="L303" s="37"/>
      <c r="M303" s="179"/>
      <c r="N303" s="180"/>
      <c r="O303" s="62"/>
      <c r="P303" s="62"/>
      <c r="Q303" s="62"/>
      <c r="R303" s="62"/>
      <c r="S303" s="62"/>
      <c r="T303" s="63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T303" s="15" t="s">
        <v>129</v>
      </c>
      <c r="AU303" s="15" t="s">
        <v>84</v>
      </c>
    </row>
    <row r="304" spans="1:65" s="2" customFormat="1" ht="16.5" customHeight="1">
      <c r="A304" s="32"/>
      <c r="B304" s="33"/>
      <c r="C304" s="207" t="s">
        <v>738</v>
      </c>
      <c r="D304" s="207" t="s">
        <v>388</v>
      </c>
      <c r="E304" s="208" t="s">
        <v>739</v>
      </c>
      <c r="F304" s="209" t="s">
        <v>740</v>
      </c>
      <c r="G304" s="210" t="s">
        <v>223</v>
      </c>
      <c r="H304" s="211">
        <v>25</v>
      </c>
      <c r="I304" s="212"/>
      <c r="J304" s="213">
        <f>ROUND(I304*H304,2)</f>
        <v>0</v>
      </c>
      <c r="K304" s="209" t="s">
        <v>126</v>
      </c>
      <c r="L304" s="214"/>
      <c r="M304" s="215" t="s">
        <v>19</v>
      </c>
      <c r="N304" s="216" t="s">
        <v>46</v>
      </c>
      <c r="O304" s="62"/>
      <c r="P304" s="172">
        <f>O304*H304</f>
        <v>0</v>
      </c>
      <c r="Q304" s="172">
        <v>0.001</v>
      </c>
      <c r="R304" s="172">
        <f>Q304*H304</f>
        <v>0.025</v>
      </c>
      <c r="S304" s="172">
        <v>0</v>
      </c>
      <c r="T304" s="173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4" t="s">
        <v>392</v>
      </c>
      <c r="AT304" s="174" t="s">
        <v>388</v>
      </c>
      <c r="AU304" s="174" t="s">
        <v>84</v>
      </c>
      <c r="AY304" s="15" t="s">
        <v>121</v>
      </c>
      <c r="BE304" s="175">
        <f>IF(N304="základní",J304,0)</f>
        <v>0</v>
      </c>
      <c r="BF304" s="175">
        <f>IF(N304="snížená",J304,0)</f>
        <v>0</v>
      </c>
      <c r="BG304" s="175">
        <f>IF(N304="zákl. přenesená",J304,0)</f>
        <v>0</v>
      </c>
      <c r="BH304" s="175">
        <f>IF(N304="sníž. přenesená",J304,0)</f>
        <v>0</v>
      </c>
      <c r="BI304" s="175">
        <f>IF(N304="nulová",J304,0)</f>
        <v>0</v>
      </c>
      <c r="BJ304" s="15" t="s">
        <v>82</v>
      </c>
      <c r="BK304" s="175">
        <f>ROUND(I304*H304,2)</f>
        <v>0</v>
      </c>
      <c r="BL304" s="15" t="s">
        <v>202</v>
      </c>
      <c r="BM304" s="174" t="s">
        <v>741</v>
      </c>
    </row>
    <row r="305" spans="1:47" s="2" customFormat="1" ht="12">
      <c r="A305" s="32"/>
      <c r="B305" s="33"/>
      <c r="C305" s="34"/>
      <c r="D305" s="176" t="s">
        <v>129</v>
      </c>
      <c r="E305" s="34"/>
      <c r="F305" s="177" t="s">
        <v>740</v>
      </c>
      <c r="G305" s="34"/>
      <c r="H305" s="34"/>
      <c r="I305" s="178"/>
      <c r="J305" s="34"/>
      <c r="K305" s="34"/>
      <c r="L305" s="37"/>
      <c r="M305" s="179"/>
      <c r="N305" s="180"/>
      <c r="O305" s="62"/>
      <c r="P305" s="62"/>
      <c r="Q305" s="62"/>
      <c r="R305" s="62"/>
      <c r="S305" s="62"/>
      <c r="T305" s="63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T305" s="15" t="s">
        <v>129</v>
      </c>
      <c r="AU305" s="15" t="s">
        <v>84</v>
      </c>
    </row>
    <row r="306" spans="1:65" s="2" customFormat="1" ht="21.75" customHeight="1">
      <c r="A306" s="32"/>
      <c r="B306" s="33"/>
      <c r="C306" s="163" t="s">
        <v>742</v>
      </c>
      <c r="D306" s="163" t="s">
        <v>122</v>
      </c>
      <c r="E306" s="164" t="s">
        <v>717</v>
      </c>
      <c r="F306" s="165" t="s">
        <v>718</v>
      </c>
      <c r="G306" s="166" t="s">
        <v>223</v>
      </c>
      <c r="H306" s="167">
        <v>1</v>
      </c>
      <c r="I306" s="168"/>
      <c r="J306" s="169">
        <f>ROUND(I306*H306,2)</f>
        <v>0</v>
      </c>
      <c r="K306" s="165" t="s">
        <v>126</v>
      </c>
      <c r="L306" s="37"/>
      <c r="M306" s="170" t="s">
        <v>19</v>
      </c>
      <c r="N306" s="171" t="s">
        <v>46</v>
      </c>
      <c r="O306" s="62"/>
      <c r="P306" s="172">
        <f>O306*H306</f>
        <v>0</v>
      </c>
      <c r="Q306" s="172">
        <v>0.00027</v>
      </c>
      <c r="R306" s="172">
        <f>Q306*H306</f>
        <v>0.00027</v>
      </c>
      <c r="S306" s="172">
        <v>0</v>
      </c>
      <c r="T306" s="173">
        <f>S306*H306</f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4" t="s">
        <v>202</v>
      </c>
      <c r="AT306" s="174" t="s">
        <v>122</v>
      </c>
      <c r="AU306" s="174" t="s">
        <v>84</v>
      </c>
      <c r="AY306" s="15" t="s">
        <v>121</v>
      </c>
      <c r="BE306" s="175">
        <f>IF(N306="základní",J306,0)</f>
        <v>0</v>
      </c>
      <c r="BF306" s="175">
        <f>IF(N306="snížená",J306,0)</f>
        <v>0</v>
      </c>
      <c r="BG306" s="175">
        <f>IF(N306="zákl. přenesená",J306,0)</f>
        <v>0</v>
      </c>
      <c r="BH306" s="175">
        <f>IF(N306="sníž. přenesená",J306,0)</f>
        <v>0</v>
      </c>
      <c r="BI306" s="175">
        <f>IF(N306="nulová",J306,0)</f>
        <v>0</v>
      </c>
      <c r="BJ306" s="15" t="s">
        <v>82</v>
      </c>
      <c r="BK306" s="175">
        <f>ROUND(I306*H306,2)</f>
        <v>0</v>
      </c>
      <c r="BL306" s="15" t="s">
        <v>202</v>
      </c>
      <c r="BM306" s="174" t="s">
        <v>743</v>
      </c>
    </row>
    <row r="307" spans="1:47" s="2" customFormat="1" ht="38.4">
      <c r="A307" s="32"/>
      <c r="B307" s="33"/>
      <c r="C307" s="34"/>
      <c r="D307" s="176" t="s">
        <v>129</v>
      </c>
      <c r="E307" s="34"/>
      <c r="F307" s="177" t="s">
        <v>720</v>
      </c>
      <c r="G307" s="34"/>
      <c r="H307" s="34"/>
      <c r="I307" s="178"/>
      <c r="J307" s="34"/>
      <c r="K307" s="34"/>
      <c r="L307" s="37"/>
      <c r="M307" s="179"/>
      <c r="N307" s="180"/>
      <c r="O307" s="62"/>
      <c r="P307" s="62"/>
      <c r="Q307" s="62"/>
      <c r="R307" s="62"/>
      <c r="S307" s="62"/>
      <c r="T307" s="63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T307" s="15" t="s">
        <v>129</v>
      </c>
      <c r="AU307" s="15" t="s">
        <v>84</v>
      </c>
    </row>
    <row r="308" spans="1:47" s="2" customFormat="1" ht="19.2">
      <c r="A308" s="32"/>
      <c r="B308" s="33"/>
      <c r="C308" s="34"/>
      <c r="D308" s="176" t="s">
        <v>536</v>
      </c>
      <c r="E308" s="34"/>
      <c r="F308" s="217" t="s">
        <v>693</v>
      </c>
      <c r="G308" s="34"/>
      <c r="H308" s="34"/>
      <c r="I308" s="178"/>
      <c r="J308" s="34"/>
      <c r="K308" s="34"/>
      <c r="L308" s="37"/>
      <c r="M308" s="179"/>
      <c r="N308" s="180"/>
      <c r="O308" s="62"/>
      <c r="P308" s="62"/>
      <c r="Q308" s="62"/>
      <c r="R308" s="62"/>
      <c r="S308" s="62"/>
      <c r="T308" s="63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T308" s="15" t="s">
        <v>536</v>
      </c>
      <c r="AU308" s="15" t="s">
        <v>84</v>
      </c>
    </row>
    <row r="309" spans="2:51" s="13" customFormat="1" ht="12">
      <c r="B309" s="193"/>
      <c r="C309" s="194"/>
      <c r="D309" s="176" t="s">
        <v>168</v>
      </c>
      <c r="E309" s="195" t="s">
        <v>19</v>
      </c>
      <c r="F309" s="196" t="s">
        <v>744</v>
      </c>
      <c r="G309" s="194"/>
      <c r="H309" s="197">
        <v>1</v>
      </c>
      <c r="I309" s="198"/>
      <c r="J309" s="194"/>
      <c r="K309" s="194"/>
      <c r="L309" s="199"/>
      <c r="M309" s="200"/>
      <c r="N309" s="201"/>
      <c r="O309" s="201"/>
      <c r="P309" s="201"/>
      <c r="Q309" s="201"/>
      <c r="R309" s="201"/>
      <c r="S309" s="201"/>
      <c r="T309" s="202"/>
      <c r="AT309" s="203" t="s">
        <v>168</v>
      </c>
      <c r="AU309" s="203" t="s">
        <v>84</v>
      </c>
      <c r="AV309" s="13" t="s">
        <v>84</v>
      </c>
      <c r="AW309" s="13" t="s">
        <v>35</v>
      </c>
      <c r="AX309" s="13" t="s">
        <v>82</v>
      </c>
      <c r="AY309" s="203" t="s">
        <v>121</v>
      </c>
    </row>
    <row r="310" spans="1:65" s="2" customFormat="1" ht="22.8">
      <c r="A310" s="32"/>
      <c r="B310" s="33"/>
      <c r="C310" s="207" t="s">
        <v>745</v>
      </c>
      <c r="D310" s="207" t="s">
        <v>388</v>
      </c>
      <c r="E310" s="208" t="s">
        <v>746</v>
      </c>
      <c r="F310" s="209" t="s">
        <v>747</v>
      </c>
      <c r="G310" s="210" t="s">
        <v>223</v>
      </c>
      <c r="H310" s="211">
        <v>1</v>
      </c>
      <c r="I310" s="212"/>
      <c r="J310" s="213">
        <f>ROUND(I310*H310,2)</f>
        <v>0</v>
      </c>
      <c r="K310" s="209" t="s">
        <v>19</v>
      </c>
      <c r="L310" s="214"/>
      <c r="M310" s="215" t="s">
        <v>19</v>
      </c>
      <c r="N310" s="216" t="s">
        <v>46</v>
      </c>
      <c r="O310" s="62"/>
      <c r="P310" s="172">
        <f>O310*H310</f>
        <v>0</v>
      </c>
      <c r="Q310" s="172">
        <v>0.05552</v>
      </c>
      <c r="R310" s="172">
        <f>Q310*H310</f>
        <v>0.05552</v>
      </c>
      <c r="S310" s="172">
        <v>0</v>
      </c>
      <c r="T310" s="173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4" t="s">
        <v>392</v>
      </c>
      <c r="AT310" s="174" t="s">
        <v>388</v>
      </c>
      <c r="AU310" s="174" t="s">
        <v>84</v>
      </c>
      <c r="AY310" s="15" t="s">
        <v>121</v>
      </c>
      <c r="BE310" s="175">
        <f>IF(N310="základní",J310,0)</f>
        <v>0</v>
      </c>
      <c r="BF310" s="175">
        <f>IF(N310="snížená",J310,0)</f>
        <v>0</v>
      </c>
      <c r="BG310" s="175">
        <f>IF(N310="zákl. přenesená",J310,0)</f>
        <v>0</v>
      </c>
      <c r="BH310" s="175">
        <f>IF(N310="sníž. přenesená",J310,0)</f>
        <v>0</v>
      </c>
      <c r="BI310" s="175">
        <f>IF(N310="nulová",J310,0)</f>
        <v>0</v>
      </c>
      <c r="BJ310" s="15" t="s">
        <v>82</v>
      </c>
      <c r="BK310" s="175">
        <f>ROUND(I310*H310,2)</f>
        <v>0</v>
      </c>
      <c r="BL310" s="15" t="s">
        <v>202</v>
      </c>
      <c r="BM310" s="174" t="s">
        <v>748</v>
      </c>
    </row>
    <row r="311" spans="1:47" s="2" customFormat="1" ht="19.2">
      <c r="A311" s="32"/>
      <c r="B311" s="33"/>
      <c r="C311" s="34"/>
      <c r="D311" s="176" t="s">
        <v>129</v>
      </c>
      <c r="E311" s="34"/>
      <c r="F311" s="177" t="s">
        <v>747</v>
      </c>
      <c r="G311" s="34"/>
      <c r="H311" s="34"/>
      <c r="I311" s="178"/>
      <c r="J311" s="34"/>
      <c r="K311" s="34"/>
      <c r="L311" s="37"/>
      <c r="M311" s="179"/>
      <c r="N311" s="180"/>
      <c r="O311" s="62"/>
      <c r="P311" s="62"/>
      <c r="Q311" s="62"/>
      <c r="R311" s="62"/>
      <c r="S311" s="62"/>
      <c r="T311" s="63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T311" s="15" t="s">
        <v>129</v>
      </c>
      <c r="AU311" s="15" t="s">
        <v>84</v>
      </c>
    </row>
    <row r="312" spans="1:65" s="2" customFormat="1" ht="24.15" customHeight="1">
      <c r="A312" s="32"/>
      <c r="B312" s="33"/>
      <c r="C312" s="207" t="s">
        <v>749</v>
      </c>
      <c r="D312" s="207" t="s">
        <v>388</v>
      </c>
      <c r="E312" s="208" t="s">
        <v>727</v>
      </c>
      <c r="F312" s="209" t="s">
        <v>728</v>
      </c>
      <c r="G312" s="210" t="s">
        <v>223</v>
      </c>
      <c r="H312" s="211">
        <v>1</v>
      </c>
      <c r="I312" s="212"/>
      <c r="J312" s="213">
        <f>ROUND(I312*H312,2)</f>
        <v>0</v>
      </c>
      <c r="K312" s="209" t="s">
        <v>19</v>
      </c>
      <c r="L312" s="214"/>
      <c r="M312" s="215" t="s">
        <v>19</v>
      </c>
      <c r="N312" s="216" t="s">
        <v>46</v>
      </c>
      <c r="O312" s="62"/>
      <c r="P312" s="172">
        <f>O312*H312</f>
        <v>0</v>
      </c>
      <c r="Q312" s="172">
        <v>0.0041</v>
      </c>
      <c r="R312" s="172">
        <f>Q312*H312</f>
        <v>0.0041</v>
      </c>
      <c r="S312" s="172">
        <v>0</v>
      </c>
      <c r="T312" s="173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4" t="s">
        <v>392</v>
      </c>
      <c r="AT312" s="174" t="s">
        <v>388</v>
      </c>
      <c r="AU312" s="174" t="s">
        <v>84</v>
      </c>
      <c r="AY312" s="15" t="s">
        <v>121</v>
      </c>
      <c r="BE312" s="175">
        <f>IF(N312="základní",J312,0)</f>
        <v>0</v>
      </c>
      <c r="BF312" s="175">
        <f>IF(N312="snížená",J312,0)</f>
        <v>0</v>
      </c>
      <c r="BG312" s="175">
        <f>IF(N312="zákl. přenesená",J312,0)</f>
        <v>0</v>
      </c>
      <c r="BH312" s="175">
        <f>IF(N312="sníž. přenesená",J312,0)</f>
        <v>0</v>
      </c>
      <c r="BI312" s="175">
        <f>IF(N312="nulová",J312,0)</f>
        <v>0</v>
      </c>
      <c r="BJ312" s="15" t="s">
        <v>82</v>
      </c>
      <c r="BK312" s="175">
        <f>ROUND(I312*H312,2)</f>
        <v>0</v>
      </c>
      <c r="BL312" s="15" t="s">
        <v>202</v>
      </c>
      <c r="BM312" s="174" t="s">
        <v>750</v>
      </c>
    </row>
    <row r="313" spans="1:47" s="2" customFormat="1" ht="12">
      <c r="A313" s="32"/>
      <c r="B313" s="33"/>
      <c r="C313" s="34"/>
      <c r="D313" s="176" t="s">
        <v>129</v>
      </c>
      <c r="E313" s="34"/>
      <c r="F313" s="177" t="s">
        <v>728</v>
      </c>
      <c r="G313" s="34"/>
      <c r="H313" s="34"/>
      <c r="I313" s="178"/>
      <c r="J313" s="34"/>
      <c r="K313" s="34"/>
      <c r="L313" s="37"/>
      <c r="M313" s="179"/>
      <c r="N313" s="180"/>
      <c r="O313" s="62"/>
      <c r="P313" s="62"/>
      <c r="Q313" s="62"/>
      <c r="R313" s="62"/>
      <c r="S313" s="62"/>
      <c r="T313" s="63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T313" s="15" t="s">
        <v>129</v>
      </c>
      <c r="AU313" s="15" t="s">
        <v>84</v>
      </c>
    </row>
    <row r="314" spans="1:65" s="2" customFormat="1" ht="21.75" customHeight="1">
      <c r="A314" s="32"/>
      <c r="B314" s="33"/>
      <c r="C314" s="207" t="s">
        <v>751</v>
      </c>
      <c r="D314" s="207" t="s">
        <v>388</v>
      </c>
      <c r="E314" s="208" t="s">
        <v>731</v>
      </c>
      <c r="F314" s="209" t="s">
        <v>732</v>
      </c>
      <c r="G314" s="210" t="s">
        <v>223</v>
      </c>
      <c r="H314" s="211">
        <v>1</v>
      </c>
      <c r="I314" s="212"/>
      <c r="J314" s="213">
        <f>ROUND(I314*H314,2)</f>
        <v>0</v>
      </c>
      <c r="K314" s="209" t="s">
        <v>126</v>
      </c>
      <c r="L314" s="214"/>
      <c r="M314" s="215" t="s">
        <v>19</v>
      </c>
      <c r="N314" s="216" t="s">
        <v>46</v>
      </c>
      <c r="O314" s="62"/>
      <c r="P314" s="172">
        <f>O314*H314</f>
        <v>0</v>
      </c>
      <c r="Q314" s="172">
        <v>0.00086</v>
      </c>
      <c r="R314" s="172">
        <f>Q314*H314</f>
        <v>0.00086</v>
      </c>
      <c r="S314" s="172">
        <v>0</v>
      </c>
      <c r="T314" s="173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74" t="s">
        <v>392</v>
      </c>
      <c r="AT314" s="174" t="s">
        <v>388</v>
      </c>
      <c r="AU314" s="174" t="s">
        <v>84</v>
      </c>
      <c r="AY314" s="15" t="s">
        <v>121</v>
      </c>
      <c r="BE314" s="175">
        <f>IF(N314="základní",J314,0)</f>
        <v>0</v>
      </c>
      <c r="BF314" s="175">
        <f>IF(N314="snížená",J314,0)</f>
        <v>0</v>
      </c>
      <c r="BG314" s="175">
        <f>IF(N314="zákl. přenesená",J314,0)</f>
        <v>0</v>
      </c>
      <c r="BH314" s="175">
        <f>IF(N314="sníž. přenesená",J314,0)</f>
        <v>0</v>
      </c>
      <c r="BI314" s="175">
        <f>IF(N314="nulová",J314,0)</f>
        <v>0</v>
      </c>
      <c r="BJ314" s="15" t="s">
        <v>82</v>
      </c>
      <c r="BK314" s="175">
        <f>ROUND(I314*H314,2)</f>
        <v>0</v>
      </c>
      <c r="BL314" s="15" t="s">
        <v>202</v>
      </c>
      <c r="BM314" s="174" t="s">
        <v>752</v>
      </c>
    </row>
    <row r="315" spans="1:47" s="2" customFormat="1" ht="12">
      <c r="A315" s="32"/>
      <c r="B315" s="33"/>
      <c r="C315" s="34"/>
      <c r="D315" s="176" t="s">
        <v>129</v>
      </c>
      <c r="E315" s="34"/>
      <c r="F315" s="177" t="s">
        <v>732</v>
      </c>
      <c r="G315" s="34"/>
      <c r="H315" s="34"/>
      <c r="I315" s="178"/>
      <c r="J315" s="34"/>
      <c r="K315" s="34"/>
      <c r="L315" s="37"/>
      <c r="M315" s="179"/>
      <c r="N315" s="180"/>
      <c r="O315" s="62"/>
      <c r="P315" s="62"/>
      <c r="Q315" s="62"/>
      <c r="R315" s="62"/>
      <c r="S315" s="62"/>
      <c r="T315" s="63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T315" s="15" t="s">
        <v>129</v>
      </c>
      <c r="AU315" s="15" t="s">
        <v>84</v>
      </c>
    </row>
    <row r="316" spans="1:65" s="2" customFormat="1" ht="16.5" customHeight="1">
      <c r="A316" s="32"/>
      <c r="B316" s="33"/>
      <c r="C316" s="207" t="s">
        <v>753</v>
      </c>
      <c r="D316" s="207" t="s">
        <v>388</v>
      </c>
      <c r="E316" s="208" t="s">
        <v>735</v>
      </c>
      <c r="F316" s="209" t="s">
        <v>736</v>
      </c>
      <c r="G316" s="210" t="s">
        <v>710</v>
      </c>
      <c r="H316" s="211">
        <v>1</v>
      </c>
      <c r="I316" s="212"/>
      <c r="J316" s="213">
        <f>ROUND(I316*H316,2)</f>
        <v>0</v>
      </c>
      <c r="K316" s="209" t="s">
        <v>126</v>
      </c>
      <c r="L316" s="214"/>
      <c r="M316" s="215" t="s">
        <v>19</v>
      </c>
      <c r="N316" s="216" t="s">
        <v>46</v>
      </c>
      <c r="O316" s="62"/>
      <c r="P316" s="172">
        <f>O316*H316</f>
        <v>0</v>
      </c>
      <c r="Q316" s="172">
        <v>0.0039</v>
      </c>
      <c r="R316" s="172">
        <f>Q316*H316</f>
        <v>0.0039</v>
      </c>
      <c r="S316" s="172">
        <v>0</v>
      </c>
      <c r="T316" s="173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4" t="s">
        <v>392</v>
      </c>
      <c r="AT316" s="174" t="s">
        <v>388</v>
      </c>
      <c r="AU316" s="174" t="s">
        <v>84</v>
      </c>
      <c r="AY316" s="15" t="s">
        <v>121</v>
      </c>
      <c r="BE316" s="175">
        <f>IF(N316="základní",J316,0)</f>
        <v>0</v>
      </c>
      <c r="BF316" s="175">
        <f>IF(N316="snížená",J316,0)</f>
        <v>0</v>
      </c>
      <c r="BG316" s="175">
        <f>IF(N316="zákl. přenesená",J316,0)</f>
        <v>0</v>
      </c>
      <c r="BH316" s="175">
        <f>IF(N316="sníž. přenesená",J316,0)</f>
        <v>0</v>
      </c>
      <c r="BI316" s="175">
        <f>IF(N316="nulová",J316,0)</f>
        <v>0</v>
      </c>
      <c r="BJ316" s="15" t="s">
        <v>82</v>
      </c>
      <c r="BK316" s="175">
        <f>ROUND(I316*H316,2)</f>
        <v>0</v>
      </c>
      <c r="BL316" s="15" t="s">
        <v>202</v>
      </c>
      <c r="BM316" s="174" t="s">
        <v>754</v>
      </c>
    </row>
    <row r="317" spans="1:47" s="2" customFormat="1" ht="12">
      <c r="A317" s="32"/>
      <c r="B317" s="33"/>
      <c r="C317" s="34"/>
      <c r="D317" s="176" t="s">
        <v>129</v>
      </c>
      <c r="E317" s="34"/>
      <c r="F317" s="177" t="s">
        <v>736</v>
      </c>
      <c r="G317" s="34"/>
      <c r="H317" s="34"/>
      <c r="I317" s="178"/>
      <c r="J317" s="34"/>
      <c r="K317" s="34"/>
      <c r="L317" s="37"/>
      <c r="M317" s="179"/>
      <c r="N317" s="180"/>
      <c r="O317" s="62"/>
      <c r="P317" s="62"/>
      <c r="Q317" s="62"/>
      <c r="R317" s="62"/>
      <c r="S317" s="62"/>
      <c r="T317" s="63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T317" s="15" t="s">
        <v>129</v>
      </c>
      <c r="AU317" s="15" t="s">
        <v>84</v>
      </c>
    </row>
    <row r="318" spans="1:65" s="2" customFormat="1" ht="22.8">
      <c r="A318" s="32"/>
      <c r="B318" s="33"/>
      <c r="C318" s="207" t="s">
        <v>755</v>
      </c>
      <c r="D318" s="207" t="s">
        <v>388</v>
      </c>
      <c r="E318" s="208" t="s">
        <v>756</v>
      </c>
      <c r="F318" s="209" t="s">
        <v>757</v>
      </c>
      <c r="G318" s="210" t="s">
        <v>223</v>
      </c>
      <c r="H318" s="211">
        <v>1</v>
      </c>
      <c r="I318" s="212"/>
      <c r="J318" s="213">
        <f>ROUND(I318*H318,2)</f>
        <v>0</v>
      </c>
      <c r="K318" s="209" t="s">
        <v>19</v>
      </c>
      <c r="L318" s="214"/>
      <c r="M318" s="215" t="s">
        <v>19</v>
      </c>
      <c r="N318" s="216" t="s">
        <v>46</v>
      </c>
      <c r="O318" s="62"/>
      <c r="P318" s="172">
        <f>O318*H318</f>
        <v>0</v>
      </c>
      <c r="Q318" s="172">
        <v>0.00955</v>
      </c>
      <c r="R318" s="172">
        <f>Q318*H318</f>
        <v>0.00955</v>
      </c>
      <c r="S318" s="172">
        <v>0</v>
      </c>
      <c r="T318" s="173">
        <f>S318*H318</f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74" t="s">
        <v>392</v>
      </c>
      <c r="AT318" s="174" t="s">
        <v>388</v>
      </c>
      <c r="AU318" s="174" t="s">
        <v>84</v>
      </c>
      <c r="AY318" s="15" t="s">
        <v>121</v>
      </c>
      <c r="BE318" s="175">
        <f>IF(N318="základní",J318,0)</f>
        <v>0</v>
      </c>
      <c r="BF318" s="175">
        <f>IF(N318="snížená",J318,0)</f>
        <v>0</v>
      </c>
      <c r="BG318" s="175">
        <f>IF(N318="zákl. přenesená",J318,0)</f>
        <v>0</v>
      </c>
      <c r="BH318" s="175">
        <f>IF(N318="sníž. přenesená",J318,0)</f>
        <v>0</v>
      </c>
      <c r="BI318" s="175">
        <f>IF(N318="nulová",J318,0)</f>
        <v>0</v>
      </c>
      <c r="BJ318" s="15" t="s">
        <v>82</v>
      </c>
      <c r="BK318" s="175">
        <f>ROUND(I318*H318,2)</f>
        <v>0</v>
      </c>
      <c r="BL318" s="15" t="s">
        <v>202</v>
      </c>
      <c r="BM318" s="174" t="s">
        <v>758</v>
      </c>
    </row>
    <row r="319" spans="1:47" s="2" customFormat="1" ht="12">
      <c r="A319" s="32"/>
      <c r="B319" s="33"/>
      <c r="C319" s="34"/>
      <c r="D319" s="176" t="s">
        <v>129</v>
      </c>
      <c r="E319" s="34"/>
      <c r="F319" s="177" t="s">
        <v>757</v>
      </c>
      <c r="G319" s="34"/>
      <c r="H319" s="34"/>
      <c r="I319" s="178"/>
      <c r="J319" s="34"/>
      <c r="K319" s="34"/>
      <c r="L319" s="37"/>
      <c r="M319" s="179"/>
      <c r="N319" s="180"/>
      <c r="O319" s="62"/>
      <c r="P319" s="62"/>
      <c r="Q319" s="62"/>
      <c r="R319" s="62"/>
      <c r="S319" s="62"/>
      <c r="T319" s="63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T319" s="15" t="s">
        <v>129</v>
      </c>
      <c r="AU319" s="15" t="s">
        <v>84</v>
      </c>
    </row>
    <row r="320" spans="1:65" s="2" customFormat="1" ht="22.8">
      <c r="A320" s="32"/>
      <c r="B320" s="33"/>
      <c r="C320" s="163" t="s">
        <v>759</v>
      </c>
      <c r="D320" s="163" t="s">
        <v>122</v>
      </c>
      <c r="E320" s="164" t="s">
        <v>760</v>
      </c>
      <c r="F320" s="165" t="s">
        <v>761</v>
      </c>
      <c r="G320" s="166" t="s">
        <v>178</v>
      </c>
      <c r="H320" s="167">
        <v>2.969</v>
      </c>
      <c r="I320" s="168"/>
      <c r="J320" s="169">
        <f>ROUND(I320*H320,2)</f>
        <v>0</v>
      </c>
      <c r="K320" s="165" t="s">
        <v>126</v>
      </c>
      <c r="L320" s="37"/>
      <c r="M320" s="170" t="s">
        <v>19</v>
      </c>
      <c r="N320" s="171" t="s">
        <v>46</v>
      </c>
      <c r="O320" s="62"/>
      <c r="P320" s="172">
        <f>O320*H320</f>
        <v>0</v>
      </c>
      <c r="Q320" s="172">
        <v>0</v>
      </c>
      <c r="R320" s="172">
        <f>Q320*H320</f>
        <v>0</v>
      </c>
      <c r="S320" s="172">
        <v>0</v>
      </c>
      <c r="T320" s="173">
        <f>S320*H320</f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74" t="s">
        <v>202</v>
      </c>
      <c r="AT320" s="174" t="s">
        <v>122</v>
      </c>
      <c r="AU320" s="174" t="s">
        <v>84</v>
      </c>
      <c r="AY320" s="15" t="s">
        <v>121</v>
      </c>
      <c r="BE320" s="175">
        <f>IF(N320="základní",J320,0)</f>
        <v>0</v>
      </c>
      <c r="BF320" s="175">
        <f>IF(N320="snížená",J320,0)</f>
        <v>0</v>
      </c>
      <c r="BG320" s="175">
        <f>IF(N320="zákl. přenesená",J320,0)</f>
        <v>0</v>
      </c>
      <c r="BH320" s="175">
        <f>IF(N320="sníž. přenesená",J320,0)</f>
        <v>0</v>
      </c>
      <c r="BI320" s="175">
        <f>IF(N320="nulová",J320,0)</f>
        <v>0</v>
      </c>
      <c r="BJ320" s="15" t="s">
        <v>82</v>
      </c>
      <c r="BK320" s="175">
        <f>ROUND(I320*H320,2)</f>
        <v>0</v>
      </c>
      <c r="BL320" s="15" t="s">
        <v>202</v>
      </c>
      <c r="BM320" s="174" t="s">
        <v>762</v>
      </c>
    </row>
    <row r="321" spans="1:47" s="2" customFormat="1" ht="28.8">
      <c r="A321" s="32"/>
      <c r="B321" s="33"/>
      <c r="C321" s="34"/>
      <c r="D321" s="176" t="s">
        <v>129</v>
      </c>
      <c r="E321" s="34"/>
      <c r="F321" s="177" t="s">
        <v>763</v>
      </c>
      <c r="G321" s="34"/>
      <c r="H321" s="34"/>
      <c r="I321" s="178"/>
      <c r="J321" s="34"/>
      <c r="K321" s="34"/>
      <c r="L321" s="37"/>
      <c r="M321" s="179"/>
      <c r="N321" s="180"/>
      <c r="O321" s="62"/>
      <c r="P321" s="62"/>
      <c r="Q321" s="62"/>
      <c r="R321" s="62"/>
      <c r="S321" s="62"/>
      <c r="T321" s="63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T321" s="15" t="s">
        <v>129</v>
      </c>
      <c r="AU321" s="15" t="s">
        <v>84</v>
      </c>
    </row>
    <row r="322" spans="2:63" s="11" customFormat="1" ht="22.8" customHeight="1">
      <c r="B322" s="149"/>
      <c r="C322" s="150"/>
      <c r="D322" s="151" t="s">
        <v>74</v>
      </c>
      <c r="E322" s="191" t="s">
        <v>339</v>
      </c>
      <c r="F322" s="191" t="s">
        <v>340</v>
      </c>
      <c r="G322" s="150"/>
      <c r="H322" s="150"/>
      <c r="I322" s="153"/>
      <c r="J322" s="192">
        <f>BK322</f>
        <v>0</v>
      </c>
      <c r="K322" s="150"/>
      <c r="L322" s="155"/>
      <c r="M322" s="156"/>
      <c r="N322" s="157"/>
      <c r="O322" s="157"/>
      <c r="P322" s="158">
        <f>SUM(P323:P324)</f>
        <v>0</v>
      </c>
      <c r="Q322" s="157"/>
      <c r="R322" s="158">
        <f>SUM(R323:R324)</f>
        <v>0</v>
      </c>
      <c r="S322" s="157"/>
      <c r="T322" s="159">
        <f>SUM(T323:T324)</f>
        <v>0</v>
      </c>
      <c r="AR322" s="160" t="s">
        <v>84</v>
      </c>
      <c r="AT322" s="161" t="s">
        <v>74</v>
      </c>
      <c r="AU322" s="161" t="s">
        <v>82</v>
      </c>
      <c r="AY322" s="160" t="s">
        <v>121</v>
      </c>
      <c r="BK322" s="162">
        <f>SUM(BK323:BK324)</f>
        <v>0</v>
      </c>
    </row>
    <row r="323" spans="1:65" s="2" customFormat="1" ht="22.8">
      <c r="A323" s="32"/>
      <c r="B323" s="33"/>
      <c r="C323" s="163" t="s">
        <v>764</v>
      </c>
      <c r="D323" s="163" t="s">
        <v>122</v>
      </c>
      <c r="E323" s="164" t="s">
        <v>765</v>
      </c>
      <c r="F323" s="165" t="s">
        <v>766</v>
      </c>
      <c r="G323" s="166" t="s">
        <v>223</v>
      </c>
      <c r="H323" s="167">
        <v>3</v>
      </c>
      <c r="I323" s="168"/>
      <c r="J323" s="169">
        <f>ROUND(I323*H323,2)</f>
        <v>0</v>
      </c>
      <c r="K323" s="165" t="s">
        <v>19</v>
      </c>
      <c r="L323" s="37"/>
      <c r="M323" s="170" t="s">
        <v>19</v>
      </c>
      <c r="N323" s="171" t="s">
        <v>46</v>
      </c>
      <c r="O323" s="62"/>
      <c r="P323" s="172">
        <f>O323*H323</f>
        <v>0</v>
      </c>
      <c r="Q323" s="172">
        <v>0</v>
      </c>
      <c r="R323" s="172">
        <f>Q323*H323</f>
        <v>0</v>
      </c>
      <c r="S323" s="172">
        <v>0</v>
      </c>
      <c r="T323" s="173">
        <f>S323*H323</f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74" t="s">
        <v>202</v>
      </c>
      <c r="AT323" s="174" t="s">
        <v>122</v>
      </c>
      <c r="AU323" s="174" t="s">
        <v>84</v>
      </c>
      <c r="AY323" s="15" t="s">
        <v>121</v>
      </c>
      <c r="BE323" s="175">
        <f>IF(N323="základní",J323,0)</f>
        <v>0</v>
      </c>
      <c r="BF323" s="175">
        <f>IF(N323="snížená",J323,0)</f>
        <v>0</v>
      </c>
      <c r="BG323" s="175">
        <f>IF(N323="zákl. přenesená",J323,0)</f>
        <v>0</v>
      </c>
      <c r="BH323" s="175">
        <f>IF(N323="sníž. přenesená",J323,0)</f>
        <v>0</v>
      </c>
      <c r="BI323" s="175">
        <f>IF(N323="nulová",J323,0)</f>
        <v>0</v>
      </c>
      <c r="BJ323" s="15" t="s">
        <v>82</v>
      </c>
      <c r="BK323" s="175">
        <f>ROUND(I323*H323,2)</f>
        <v>0</v>
      </c>
      <c r="BL323" s="15" t="s">
        <v>202</v>
      </c>
      <c r="BM323" s="174" t="s">
        <v>767</v>
      </c>
    </row>
    <row r="324" spans="1:47" s="2" customFormat="1" ht="19.2">
      <c r="A324" s="32"/>
      <c r="B324" s="33"/>
      <c r="C324" s="34"/>
      <c r="D324" s="176" t="s">
        <v>129</v>
      </c>
      <c r="E324" s="34"/>
      <c r="F324" s="177" t="s">
        <v>766</v>
      </c>
      <c r="G324" s="34"/>
      <c r="H324" s="34"/>
      <c r="I324" s="178"/>
      <c r="J324" s="34"/>
      <c r="K324" s="34"/>
      <c r="L324" s="37"/>
      <c r="M324" s="179"/>
      <c r="N324" s="180"/>
      <c r="O324" s="62"/>
      <c r="P324" s="62"/>
      <c r="Q324" s="62"/>
      <c r="R324" s="62"/>
      <c r="S324" s="62"/>
      <c r="T324" s="63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T324" s="15" t="s">
        <v>129</v>
      </c>
      <c r="AU324" s="15" t="s">
        <v>84</v>
      </c>
    </row>
    <row r="325" spans="2:63" s="11" customFormat="1" ht="22.8" customHeight="1">
      <c r="B325" s="149"/>
      <c r="C325" s="150"/>
      <c r="D325" s="151" t="s">
        <v>74</v>
      </c>
      <c r="E325" s="191" t="s">
        <v>768</v>
      </c>
      <c r="F325" s="191" t="s">
        <v>769</v>
      </c>
      <c r="G325" s="150"/>
      <c r="H325" s="150"/>
      <c r="I325" s="153"/>
      <c r="J325" s="192">
        <f>BK325</f>
        <v>0</v>
      </c>
      <c r="K325" s="150"/>
      <c r="L325" s="155"/>
      <c r="M325" s="156"/>
      <c r="N325" s="157"/>
      <c r="O325" s="157"/>
      <c r="P325" s="158">
        <f>SUM(P326:P333)</f>
        <v>0</v>
      </c>
      <c r="Q325" s="157"/>
      <c r="R325" s="158">
        <f>SUM(R326:R333)</f>
        <v>0.0037080000000000004</v>
      </c>
      <c r="S325" s="157"/>
      <c r="T325" s="159">
        <f>SUM(T326:T333)</f>
        <v>0</v>
      </c>
      <c r="AR325" s="160" t="s">
        <v>84</v>
      </c>
      <c r="AT325" s="161" t="s">
        <v>74</v>
      </c>
      <c r="AU325" s="161" t="s">
        <v>82</v>
      </c>
      <c r="AY325" s="160" t="s">
        <v>121</v>
      </c>
      <c r="BK325" s="162">
        <f>SUM(BK326:BK333)</f>
        <v>0</v>
      </c>
    </row>
    <row r="326" spans="1:65" s="2" customFormat="1" ht="16.5" customHeight="1">
      <c r="A326" s="32"/>
      <c r="B326" s="33"/>
      <c r="C326" s="163" t="s">
        <v>770</v>
      </c>
      <c r="D326" s="163" t="s">
        <v>122</v>
      </c>
      <c r="E326" s="164" t="s">
        <v>771</v>
      </c>
      <c r="F326" s="165" t="s">
        <v>772</v>
      </c>
      <c r="G326" s="166" t="s">
        <v>165</v>
      </c>
      <c r="H326" s="167">
        <v>3.6</v>
      </c>
      <c r="I326" s="168"/>
      <c r="J326" s="169">
        <f>ROUND(I326*H326,2)</f>
        <v>0</v>
      </c>
      <c r="K326" s="165" t="s">
        <v>126</v>
      </c>
      <c r="L326" s="37"/>
      <c r="M326" s="170" t="s">
        <v>19</v>
      </c>
      <c r="N326" s="171" t="s">
        <v>46</v>
      </c>
      <c r="O326" s="62"/>
      <c r="P326" s="172">
        <f>O326*H326</f>
        <v>0</v>
      </c>
      <c r="Q326" s="172">
        <v>0</v>
      </c>
      <c r="R326" s="172">
        <f>Q326*H326</f>
        <v>0</v>
      </c>
      <c r="S326" s="172">
        <v>0</v>
      </c>
      <c r="T326" s="173">
        <f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4" t="s">
        <v>202</v>
      </c>
      <c r="AT326" s="174" t="s">
        <v>122</v>
      </c>
      <c r="AU326" s="174" t="s">
        <v>84</v>
      </c>
      <c r="AY326" s="15" t="s">
        <v>121</v>
      </c>
      <c r="BE326" s="175">
        <f>IF(N326="základní",J326,0)</f>
        <v>0</v>
      </c>
      <c r="BF326" s="175">
        <f>IF(N326="snížená",J326,0)</f>
        <v>0</v>
      </c>
      <c r="BG326" s="175">
        <f>IF(N326="zákl. přenesená",J326,0)</f>
        <v>0</v>
      </c>
      <c r="BH326" s="175">
        <f>IF(N326="sníž. přenesená",J326,0)</f>
        <v>0</v>
      </c>
      <c r="BI326" s="175">
        <f>IF(N326="nulová",J326,0)</f>
        <v>0</v>
      </c>
      <c r="BJ326" s="15" t="s">
        <v>82</v>
      </c>
      <c r="BK326" s="175">
        <f>ROUND(I326*H326,2)</f>
        <v>0</v>
      </c>
      <c r="BL326" s="15" t="s">
        <v>202</v>
      </c>
      <c r="BM326" s="174" t="s">
        <v>773</v>
      </c>
    </row>
    <row r="327" spans="1:47" s="2" customFormat="1" ht="12">
      <c r="A327" s="32"/>
      <c r="B327" s="33"/>
      <c r="C327" s="34"/>
      <c r="D327" s="176" t="s">
        <v>129</v>
      </c>
      <c r="E327" s="34"/>
      <c r="F327" s="177" t="s">
        <v>774</v>
      </c>
      <c r="G327" s="34"/>
      <c r="H327" s="34"/>
      <c r="I327" s="178"/>
      <c r="J327" s="34"/>
      <c r="K327" s="34"/>
      <c r="L327" s="37"/>
      <c r="M327" s="179"/>
      <c r="N327" s="180"/>
      <c r="O327" s="62"/>
      <c r="P327" s="62"/>
      <c r="Q327" s="62"/>
      <c r="R327" s="62"/>
      <c r="S327" s="62"/>
      <c r="T327" s="63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T327" s="15" t="s">
        <v>129</v>
      </c>
      <c r="AU327" s="15" t="s">
        <v>84</v>
      </c>
    </row>
    <row r="328" spans="1:65" s="2" customFormat="1" ht="22.8">
      <c r="A328" s="32"/>
      <c r="B328" s="33"/>
      <c r="C328" s="163" t="s">
        <v>775</v>
      </c>
      <c r="D328" s="163" t="s">
        <v>122</v>
      </c>
      <c r="E328" s="164" t="s">
        <v>776</v>
      </c>
      <c r="F328" s="165" t="s">
        <v>777</v>
      </c>
      <c r="G328" s="166" t="s">
        <v>165</v>
      </c>
      <c r="H328" s="167">
        <v>3.6</v>
      </c>
      <c r="I328" s="168"/>
      <c r="J328" s="169">
        <f>ROUND(I328*H328,2)</f>
        <v>0</v>
      </c>
      <c r="K328" s="165" t="s">
        <v>126</v>
      </c>
      <c r="L328" s="37"/>
      <c r="M328" s="170" t="s">
        <v>19</v>
      </c>
      <c r="N328" s="171" t="s">
        <v>46</v>
      </c>
      <c r="O328" s="62"/>
      <c r="P328" s="172">
        <f>O328*H328</f>
        <v>0</v>
      </c>
      <c r="Q328" s="172">
        <v>0.00011</v>
      </c>
      <c r="R328" s="172">
        <f>Q328*H328</f>
        <v>0.00039600000000000003</v>
      </c>
      <c r="S328" s="172">
        <v>0</v>
      </c>
      <c r="T328" s="173">
        <f>S328*H328</f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74" t="s">
        <v>202</v>
      </c>
      <c r="AT328" s="174" t="s">
        <v>122</v>
      </c>
      <c r="AU328" s="174" t="s">
        <v>84</v>
      </c>
      <c r="AY328" s="15" t="s">
        <v>121</v>
      </c>
      <c r="BE328" s="175">
        <f>IF(N328="základní",J328,0)</f>
        <v>0</v>
      </c>
      <c r="BF328" s="175">
        <f>IF(N328="snížená",J328,0)</f>
        <v>0</v>
      </c>
      <c r="BG328" s="175">
        <f>IF(N328="zákl. přenesená",J328,0)</f>
        <v>0</v>
      </c>
      <c r="BH328" s="175">
        <f>IF(N328="sníž. přenesená",J328,0)</f>
        <v>0</v>
      </c>
      <c r="BI328" s="175">
        <f>IF(N328="nulová",J328,0)</f>
        <v>0</v>
      </c>
      <c r="BJ328" s="15" t="s">
        <v>82</v>
      </c>
      <c r="BK328" s="175">
        <f>ROUND(I328*H328,2)</f>
        <v>0</v>
      </c>
      <c r="BL328" s="15" t="s">
        <v>202</v>
      </c>
      <c r="BM328" s="174" t="s">
        <v>778</v>
      </c>
    </row>
    <row r="329" spans="1:47" s="2" customFormat="1" ht="19.2">
      <c r="A329" s="32"/>
      <c r="B329" s="33"/>
      <c r="C329" s="34"/>
      <c r="D329" s="176" t="s">
        <v>129</v>
      </c>
      <c r="E329" s="34"/>
      <c r="F329" s="177" t="s">
        <v>779</v>
      </c>
      <c r="G329" s="34"/>
      <c r="H329" s="34"/>
      <c r="I329" s="178"/>
      <c r="J329" s="34"/>
      <c r="K329" s="34"/>
      <c r="L329" s="37"/>
      <c r="M329" s="179"/>
      <c r="N329" s="180"/>
      <c r="O329" s="62"/>
      <c r="P329" s="62"/>
      <c r="Q329" s="62"/>
      <c r="R329" s="62"/>
      <c r="S329" s="62"/>
      <c r="T329" s="63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T329" s="15" t="s">
        <v>129</v>
      </c>
      <c r="AU329" s="15" t="s">
        <v>84</v>
      </c>
    </row>
    <row r="330" spans="1:65" s="2" customFormat="1" ht="22.8">
      <c r="A330" s="32"/>
      <c r="B330" s="33"/>
      <c r="C330" s="163" t="s">
        <v>780</v>
      </c>
      <c r="D330" s="163" t="s">
        <v>122</v>
      </c>
      <c r="E330" s="164" t="s">
        <v>781</v>
      </c>
      <c r="F330" s="165" t="s">
        <v>782</v>
      </c>
      <c r="G330" s="166" t="s">
        <v>165</v>
      </c>
      <c r="H330" s="167">
        <v>3.6</v>
      </c>
      <c r="I330" s="168"/>
      <c r="J330" s="169">
        <f>ROUND(I330*H330,2)</f>
        <v>0</v>
      </c>
      <c r="K330" s="165" t="s">
        <v>126</v>
      </c>
      <c r="L330" s="37"/>
      <c r="M330" s="170" t="s">
        <v>19</v>
      </c>
      <c r="N330" s="171" t="s">
        <v>46</v>
      </c>
      <c r="O330" s="62"/>
      <c r="P330" s="172">
        <f>O330*H330</f>
        <v>0</v>
      </c>
      <c r="Q330" s="172">
        <v>0.0002</v>
      </c>
      <c r="R330" s="172">
        <f>Q330*H330</f>
        <v>0.00072</v>
      </c>
      <c r="S330" s="172">
        <v>0</v>
      </c>
      <c r="T330" s="173">
        <f>S330*H330</f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4" t="s">
        <v>202</v>
      </c>
      <c r="AT330" s="174" t="s">
        <v>122</v>
      </c>
      <c r="AU330" s="174" t="s">
        <v>84</v>
      </c>
      <c r="AY330" s="15" t="s">
        <v>121</v>
      </c>
      <c r="BE330" s="175">
        <f>IF(N330="základní",J330,0)</f>
        <v>0</v>
      </c>
      <c r="BF330" s="175">
        <f>IF(N330="snížená",J330,0)</f>
        <v>0</v>
      </c>
      <c r="BG330" s="175">
        <f>IF(N330="zákl. přenesená",J330,0)</f>
        <v>0</v>
      </c>
      <c r="BH330" s="175">
        <f>IF(N330="sníž. přenesená",J330,0)</f>
        <v>0</v>
      </c>
      <c r="BI330" s="175">
        <f>IF(N330="nulová",J330,0)</f>
        <v>0</v>
      </c>
      <c r="BJ330" s="15" t="s">
        <v>82</v>
      </c>
      <c r="BK330" s="175">
        <f>ROUND(I330*H330,2)</f>
        <v>0</v>
      </c>
      <c r="BL330" s="15" t="s">
        <v>202</v>
      </c>
      <c r="BM330" s="174" t="s">
        <v>783</v>
      </c>
    </row>
    <row r="331" spans="1:47" s="2" customFormat="1" ht="28.8">
      <c r="A331" s="32"/>
      <c r="B331" s="33"/>
      <c r="C331" s="34"/>
      <c r="D331" s="176" t="s">
        <v>129</v>
      </c>
      <c r="E331" s="34"/>
      <c r="F331" s="177" t="s">
        <v>784</v>
      </c>
      <c r="G331" s="34"/>
      <c r="H331" s="34"/>
      <c r="I331" s="178"/>
      <c r="J331" s="34"/>
      <c r="K331" s="34"/>
      <c r="L331" s="37"/>
      <c r="M331" s="179"/>
      <c r="N331" s="180"/>
      <c r="O331" s="62"/>
      <c r="P331" s="62"/>
      <c r="Q331" s="62"/>
      <c r="R331" s="62"/>
      <c r="S331" s="62"/>
      <c r="T331" s="63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T331" s="15" t="s">
        <v>129</v>
      </c>
      <c r="AU331" s="15" t="s">
        <v>84</v>
      </c>
    </row>
    <row r="332" spans="1:65" s="2" customFormat="1" ht="22.8">
      <c r="A332" s="32"/>
      <c r="B332" s="33"/>
      <c r="C332" s="163" t="s">
        <v>785</v>
      </c>
      <c r="D332" s="163" t="s">
        <v>122</v>
      </c>
      <c r="E332" s="164" t="s">
        <v>786</v>
      </c>
      <c r="F332" s="165" t="s">
        <v>787</v>
      </c>
      <c r="G332" s="166" t="s">
        <v>165</v>
      </c>
      <c r="H332" s="167">
        <v>3.6</v>
      </c>
      <c r="I332" s="168"/>
      <c r="J332" s="169">
        <f>ROUND(I332*H332,2)</f>
        <v>0</v>
      </c>
      <c r="K332" s="165" t="s">
        <v>126</v>
      </c>
      <c r="L332" s="37"/>
      <c r="M332" s="170" t="s">
        <v>19</v>
      </c>
      <c r="N332" s="171" t="s">
        <v>46</v>
      </c>
      <c r="O332" s="62"/>
      <c r="P332" s="172">
        <f>O332*H332</f>
        <v>0</v>
      </c>
      <c r="Q332" s="172">
        <v>0.00072</v>
      </c>
      <c r="R332" s="172">
        <f>Q332*H332</f>
        <v>0.002592</v>
      </c>
      <c r="S332" s="172">
        <v>0</v>
      </c>
      <c r="T332" s="173">
        <f>S332*H332</f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74" t="s">
        <v>202</v>
      </c>
      <c r="AT332" s="174" t="s">
        <v>122</v>
      </c>
      <c r="AU332" s="174" t="s">
        <v>84</v>
      </c>
      <c r="AY332" s="15" t="s">
        <v>121</v>
      </c>
      <c r="BE332" s="175">
        <f>IF(N332="základní",J332,0)</f>
        <v>0</v>
      </c>
      <c r="BF332" s="175">
        <f>IF(N332="snížená",J332,0)</f>
        <v>0</v>
      </c>
      <c r="BG332" s="175">
        <f>IF(N332="zákl. přenesená",J332,0)</f>
        <v>0</v>
      </c>
      <c r="BH332" s="175">
        <f>IF(N332="sníž. přenesená",J332,0)</f>
        <v>0</v>
      </c>
      <c r="BI332" s="175">
        <f>IF(N332="nulová",J332,0)</f>
        <v>0</v>
      </c>
      <c r="BJ332" s="15" t="s">
        <v>82</v>
      </c>
      <c r="BK332" s="175">
        <f>ROUND(I332*H332,2)</f>
        <v>0</v>
      </c>
      <c r="BL332" s="15" t="s">
        <v>202</v>
      </c>
      <c r="BM332" s="174" t="s">
        <v>788</v>
      </c>
    </row>
    <row r="333" spans="1:47" s="2" customFormat="1" ht="28.8">
      <c r="A333" s="32"/>
      <c r="B333" s="33"/>
      <c r="C333" s="34"/>
      <c r="D333" s="176" t="s">
        <v>129</v>
      </c>
      <c r="E333" s="34"/>
      <c r="F333" s="177" t="s">
        <v>789</v>
      </c>
      <c r="G333" s="34"/>
      <c r="H333" s="34"/>
      <c r="I333" s="178"/>
      <c r="J333" s="34"/>
      <c r="K333" s="34"/>
      <c r="L333" s="37"/>
      <c r="M333" s="179"/>
      <c r="N333" s="180"/>
      <c r="O333" s="62"/>
      <c r="P333" s="62"/>
      <c r="Q333" s="62"/>
      <c r="R333" s="62"/>
      <c r="S333" s="62"/>
      <c r="T333" s="63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T333" s="15" t="s">
        <v>129</v>
      </c>
      <c r="AU333" s="15" t="s">
        <v>84</v>
      </c>
    </row>
    <row r="334" spans="2:63" s="11" customFormat="1" ht="25.95" customHeight="1">
      <c r="B334" s="149"/>
      <c r="C334" s="150"/>
      <c r="D334" s="151" t="s">
        <v>74</v>
      </c>
      <c r="E334" s="152" t="s">
        <v>388</v>
      </c>
      <c r="F334" s="152" t="s">
        <v>790</v>
      </c>
      <c r="G334" s="150"/>
      <c r="H334" s="150"/>
      <c r="I334" s="153"/>
      <c r="J334" s="154">
        <f>BK334</f>
        <v>0</v>
      </c>
      <c r="K334" s="150"/>
      <c r="L334" s="155"/>
      <c r="M334" s="156"/>
      <c r="N334" s="157"/>
      <c r="O334" s="157"/>
      <c r="P334" s="158">
        <f>P335</f>
        <v>0</v>
      </c>
      <c r="Q334" s="157"/>
      <c r="R334" s="158">
        <f>R335</f>
        <v>0.006</v>
      </c>
      <c r="S334" s="157"/>
      <c r="T334" s="159">
        <f>T335</f>
        <v>0</v>
      </c>
      <c r="AR334" s="160" t="s">
        <v>133</v>
      </c>
      <c r="AT334" s="161" t="s">
        <v>74</v>
      </c>
      <c r="AU334" s="161" t="s">
        <v>75</v>
      </c>
      <c r="AY334" s="160" t="s">
        <v>121</v>
      </c>
      <c r="BK334" s="162">
        <f>BK335</f>
        <v>0</v>
      </c>
    </row>
    <row r="335" spans="2:63" s="11" customFormat="1" ht="22.8" customHeight="1">
      <c r="B335" s="149"/>
      <c r="C335" s="150"/>
      <c r="D335" s="151" t="s">
        <v>74</v>
      </c>
      <c r="E335" s="191" t="s">
        <v>791</v>
      </c>
      <c r="F335" s="191" t="s">
        <v>792</v>
      </c>
      <c r="G335" s="150"/>
      <c r="H335" s="150"/>
      <c r="I335" s="153"/>
      <c r="J335" s="192">
        <f>BK335</f>
        <v>0</v>
      </c>
      <c r="K335" s="150"/>
      <c r="L335" s="155"/>
      <c r="M335" s="156"/>
      <c r="N335" s="157"/>
      <c r="O335" s="157"/>
      <c r="P335" s="158">
        <f>SUM(P336:P337)</f>
        <v>0</v>
      </c>
      <c r="Q335" s="157"/>
      <c r="R335" s="158">
        <f>SUM(R336:R337)</f>
        <v>0.006</v>
      </c>
      <c r="S335" s="157"/>
      <c r="T335" s="159">
        <f>SUM(T336:T337)</f>
        <v>0</v>
      </c>
      <c r="AR335" s="160" t="s">
        <v>133</v>
      </c>
      <c r="AT335" s="161" t="s">
        <v>74</v>
      </c>
      <c r="AU335" s="161" t="s">
        <v>82</v>
      </c>
      <c r="AY335" s="160" t="s">
        <v>121</v>
      </c>
      <c r="BK335" s="162">
        <f>SUM(BK336:BK337)</f>
        <v>0</v>
      </c>
    </row>
    <row r="336" spans="1:65" s="2" customFormat="1" ht="44.25" customHeight="1">
      <c r="A336" s="32"/>
      <c r="B336" s="33"/>
      <c r="C336" s="163" t="s">
        <v>793</v>
      </c>
      <c r="D336" s="163" t="s">
        <v>122</v>
      </c>
      <c r="E336" s="164" t="s">
        <v>794</v>
      </c>
      <c r="F336" s="165" t="s">
        <v>795</v>
      </c>
      <c r="G336" s="166" t="s">
        <v>165</v>
      </c>
      <c r="H336" s="167">
        <v>300</v>
      </c>
      <c r="I336" s="168"/>
      <c r="J336" s="169">
        <f>ROUND(I336*H336,2)</f>
        <v>0</v>
      </c>
      <c r="K336" s="165" t="s">
        <v>126</v>
      </c>
      <c r="L336" s="37"/>
      <c r="M336" s="170" t="s">
        <v>19</v>
      </c>
      <c r="N336" s="171" t="s">
        <v>46</v>
      </c>
      <c r="O336" s="62"/>
      <c r="P336" s="172">
        <f>O336*H336</f>
        <v>0</v>
      </c>
      <c r="Q336" s="172">
        <v>2E-05</v>
      </c>
      <c r="R336" s="172">
        <f>Q336*H336</f>
        <v>0.006</v>
      </c>
      <c r="S336" s="172">
        <v>0</v>
      </c>
      <c r="T336" s="173">
        <f>S336*H336</f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74" t="s">
        <v>659</v>
      </c>
      <c r="AT336" s="174" t="s">
        <v>122</v>
      </c>
      <c r="AU336" s="174" t="s">
        <v>84</v>
      </c>
      <c r="AY336" s="15" t="s">
        <v>121</v>
      </c>
      <c r="BE336" s="175">
        <f>IF(N336="základní",J336,0)</f>
        <v>0</v>
      </c>
      <c r="BF336" s="175">
        <f>IF(N336="snížená",J336,0)</f>
        <v>0</v>
      </c>
      <c r="BG336" s="175">
        <f>IF(N336="zákl. přenesená",J336,0)</f>
        <v>0</v>
      </c>
      <c r="BH336" s="175">
        <f>IF(N336="sníž. přenesená",J336,0)</f>
        <v>0</v>
      </c>
      <c r="BI336" s="175">
        <f>IF(N336="nulová",J336,0)</f>
        <v>0</v>
      </c>
      <c r="BJ336" s="15" t="s">
        <v>82</v>
      </c>
      <c r="BK336" s="175">
        <f>ROUND(I336*H336,2)</f>
        <v>0</v>
      </c>
      <c r="BL336" s="15" t="s">
        <v>659</v>
      </c>
      <c r="BM336" s="174" t="s">
        <v>796</v>
      </c>
    </row>
    <row r="337" spans="1:47" s="2" customFormat="1" ht="28.8">
      <c r="A337" s="32"/>
      <c r="B337" s="33"/>
      <c r="C337" s="34"/>
      <c r="D337" s="176" t="s">
        <v>129</v>
      </c>
      <c r="E337" s="34"/>
      <c r="F337" s="177" t="s">
        <v>797</v>
      </c>
      <c r="G337" s="34"/>
      <c r="H337" s="34"/>
      <c r="I337" s="178"/>
      <c r="J337" s="34"/>
      <c r="K337" s="34"/>
      <c r="L337" s="37"/>
      <c r="M337" s="179"/>
      <c r="N337" s="180"/>
      <c r="O337" s="62"/>
      <c r="P337" s="62"/>
      <c r="Q337" s="62"/>
      <c r="R337" s="62"/>
      <c r="S337" s="62"/>
      <c r="T337" s="63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T337" s="15" t="s">
        <v>129</v>
      </c>
      <c r="AU337" s="15" t="s">
        <v>84</v>
      </c>
    </row>
    <row r="338" spans="2:63" s="11" customFormat="1" ht="25.95" customHeight="1">
      <c r="B338" s="149"/>
      <c r="C338" s="150"/>
      <c r="D338" s="151" t="s">
        <v>74</v>
      </c>
      <c r="E338" s="152" t="s">
        <v>346</v>
      </c>
      <c r="F338" s="152" t="s">
        <v>347</v>
      </c>
      <c r="G338" s="150"/>
      <c r="H338" s="150"/>
      <c r="I338" s="153"/>
      <c r="J338" s="154">
        <f>BK338</f>
        <v>0</v>
      </c>
      <c r="K338" s="150"/>
      <c r="L338" s="155"/>
      <c r="M338" s="156"/>
      <c r="N338" s="157"/>
      <c r="O338" s="157"/>
      <c r="P338" s="158">
        <f>SUM(P339:P344)</f>
        <v>0</v>
      </c>
      <c r="Q338" s="157"/>
      <c r="R338" s="158">
        <f>SUM(R339:R344)</f>
        <v>0</v>
      </c>
      <c r="S338" s="157"/>
      <c r="T338" s="159">
        <f>SUM(T339:T344)</f>
        <v>0</v>
      </c>
      <c r="AR338" s="160" t="s">
        <v>137</v>
      </c>
      <c r="AT338" s="161" t="s">
        <v>74</v>
      </c>
      <c r="AU338" s="161" t="s">
        <v>75</v>
      </c>
      <c r="AY338" s="160" t="s">
        <v>121</v>
      </c>
      <c r="BK338" s="162">
        <f>SUM(BK339:BK344)</f>
        <v>0</v>
      </c>
    </row>
    <row r="339" spans="1:65" s="2" customFormat="1" ht="16.5" customHeight="1">
      <c r="A339" s="32"/>
      <c r="B339" s="33"/>
      <c r="C339" s="163" t="s">
        <v>798</v>
      </c>
      <c r="D339" s="163" t="s">
        <v>122</v>
      </c>
      <c r="E339" s="164" t="s">
        <v>799</v>
      </c>
      <c r="F339" s="165" t="s">
        <v>800</v>
      </c>
      <c r="G339" s="166" t="s">
        <v>351</v>
      </c>
      <c r="H339" s="167">
        <v>40</v>
      </c>
      <c r="I339" s="168"/>
      <c r="J339" s="169">
        <f>ROUND(I339*H339,2)</f>
        <v>0</v>
      </c>
      <c r="K339" s="165" t="s">
        <v>126</v>
      </c>
      <c r="L339" s="37"/>
      <c r="M339" s="170" t="s">
        <v>19</v>
      </c>
      <c r="N339" s="171" t="s">
        <v>46</v>
      </c>
      <c r="O339" s="62"/>
      <c r="P339" s="172">
        <f>O339*H339</f>
        <v>0</v>
      </c>
      <c r="Q339" s="172">
        <v>0</v>
      </c>
      <c r="R339" s="172">
        <f>Q339*H339</f>
        <v>0</v>
      </c>
      <c r="S339" s="172">
        <v>0</v>
      </c>
      <c r="T339" s="173">
        <f>S339*H339</f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74" t="s">
        <v>352</v>
      </c>
      <c r="AT339" s="174" t="s">
        <v>122</v>
      </c>
      <c r="AU339" s="174" t="s">
        <v>82</v>
      </c>
      <c r="AY339" s="15" t="s">
        <v>121</v>
      </c>
      <c r="BE339" s="175">
        <f>IF(N339="základní",J339,0)</f>
        <v>0</v>
      </c>
      <c r="BF339" s="175">
        <f>IF(N339="snížená",J339,0)</f>
        <v>0</v>
      </c>
      <c r="BG339" s="175">
        <f>IF(N339="zákl. přenesená",J339,0)</f>
        <v>0</v>
      </c>
      <c r="BH339" s="175">
        <f>IF(N339="sníž. přenesená",J339,0)</f>
        <v>0</v>
      </c>
      <c r="BI339" s="175">
        <f>IF(N339="nulová",J339,0)</f>
        <v>0</v>
      </c>
      <c r="BJ339" s="15" t="s">
        <v>82</v>
      </c>
      <c r="BK339" s="175">
        <f>ROUND(I339*H339,2)</f>
        <v>0</v>
      </c>
      <c r="BL339" s="15" t="s">
        <v>352</v>
      </c>
      <c r="BM339" s="174" t="s">
        <v>801</v>
      </c>
    </row>
    <row r="340" spans="1:47" s="2" customFormat="1" ht="19.2">
      <c r="A340" s="32"/>
      <c r="B340" s="33"/>
      <c r="C340" s="34"/>
      <c r="D340" s="176" t="s">
        <v>129</v>
      </c>
      <c r="E340" s="34"/>
      <c r="F340" s="177" t="s">
        <v>802</v>
      </c>
      <c r="G340" s="34"/>
      <c r="H340" s="34"/>
      <c r="I340" s="178"/>
      <c r="J340" s="34"/>
      <c r="K340" s="34"/>
      <c r="L340" s="37"/>
      <c r="M340" s="179"/>
      <c r="N340" s="180"/>
      <c r="O340" s="62"/>
      <c r="P340" s="62"/>
      <c r="Q340" s="62"/>
      <c r="R340" s="62"/>
      <c r="S340" s="62"/>
      <c r="T340" s="63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T340" s="15" t="s">
        <v>129</v>
      </c>
      <c r="AU340" s="15" t="s">
        <v>82</v>
      </c>
    </row>
    <row r="341" spans="2:51" s="13" customFormat="1" ht="12">
      <c r="B341" s="193"/>
      <c r="C341" s="194"/>
      <c r="D341" s="176" t="s">
        <v>168</v>
      </c>
      <c r="E341" s="195" t="s">
        <v>19</v>
      </c>
      <c r="F341" s="196" t="s">
        <v>803</v>
      </c>
      <c r="G341" s="194"/>
      <c r="H341" s="197">
        <v>40</v>
      </c>
      <c r="I341" s="198"/>
      <c r="J341" s="194"/>
      <c r="K341" s="194"/>
      <c r="L341" s="199"/>
      <c r="M341" s="200"/>
      <c r="N341" s="201"/>
      <c r="O341" s="201"/>
      <c r="P341" s="201"/>
      <c r="Q341" s="201"/>
      <c r="R341" s="201"/>
      <c r="S341" s="201"/>
      <c r="T341" s="202"/>
      <c r="AT341" s="203" t="s">
        <v>168</v>
      </c>
      <c r="AU341" s="203" t="s">
        <v>82</v>
      </c>
      <c r="AV341" s="13" t="s">
        <v>84</v>
      </c>
      <c r="AW341" s="13" t="s">
        <v>35</v>
      </c>
      <c r="AX341" s="13" t="s">
        <v>82</v>
      </c>
      <c r="AY341" s="203" t="s">
        <v>121</v>
      </c>
    </row>
    <row r="342" spans="1:65" s="2" customFormat="1" ht="21.75" customHeight="1">
      <c r="A342" s="32"/>
      <c r="B342" s="33"/>
      <c r="C342" s="163" t="s">
        <v>804</v>
      </c>
      <c r="D342" s="163" t="s">
        <v>122</v>
      </c>
      <c r="E342" s="164" t="s">
        <v>805</v>
      </c>
      <c r="F342" s="165" t="s">
        <v>806</v>
      </c>
      <c r="G342" s="166" t="s">
        <v>351</v>
      </c>
      <c r="H342" s="167">
        <v>40</v>
      </c>
      <c r="I342" s="168"/>
      <c r="J342" s="169">
        <f>ROUND(I342*H342,2)</f>
        <v>0</v>
      </c>
      <c r="K342" s="165" t="s">
        <v>126</v>
      </c>
      <c r="L342" s="37"/>
      <c r="M342" s="170" t="s">
        <v>19</v>
      </c>
      <c r="N342" s="171" t="s">
        <v>46</v>
      </c>
      <c r="O342" s="62"/>
      <c r="P342" s="172">
        <f>O342*H342</f>
        <v>0</v>
      </c>
      <c r="Q342" s="172">
        <v>0</v>
      </c>
      <c r="R342" s="172">
        <f>Q342*H342</f>
        <v>0</v>
      </c>
      <c r="S342" s="172">
        <v>0</v>
      </c>
      <c r="T342" s="173">
        <f>S342*H342</f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74" t="s">
        <v>352</v>
      </c>
      <c r="AT342" s="174" t="s">
        <v>122</v>
      </c>
      <c r="AU342" s="174" t="s">
        <v>82</v>
      </c>
      <c r="AY342" s="15" t="s">
        <v>121</v>
      </c>
      <c r="BE342" s="175">
        <f>IF(N342="základní",J342,0)</f>
        <v>0</v>
      </c>
      <c r="BF342" s="175">
        <f>IF(N342="snížená",J342,0)</f>
        <v>0</v>
      </c>
      <c r="BG342" s="175">
        <f>IF(N342="zákl. přenesená",J342,0)</f>
        <v>0</v>
      </c>
      <c r="BH342" s="175">
        <f>IF(N342="sníž. přenesená",J342,0)</f>
        <v>0</v>
      </c>
      <c r="BI342" s="175">
        <f>IF(N342="nulová",J342,0)</f>
        <v>0</v>
      </c>
      <c r="BJ342" s="15" t="s">
        <v>82</v>
      </c>
      <c r="BK342" s="175">
        <f>ROUND(I342*H342,2)</f>
        <v>0</v>
      </c>
      <c r="BL342" s="15" t="s">
        <v>352</v>
      </c>
      <c r="BM342" s="174" t="s">
        <v>807</v>
      </c>
    </row>
    <row r="343" spans="1:47" s="2" customFormat="1" ht="19.2">
      <c r="A343" s="32"/>
      <c r="B343" s="33"/>
      <c r="C343" s="34"/>
      <c r="D343" s="176" t="s">
        <v>129</v>
      </c>
      <c r="E343" s="34"/>
      <c r="F343" s="177" t="s">
        <v>808</v>
      </c>
      <c r="G343" s="34"/>
      <c r="H343" s="34"/>
      <c r="I343" s="178"/>
      <c r="J343" s="34"/>
      <c r="K343" s="34"/>
      <c r="L343" s="37"/>
      <c r="M343" s="179"/>
      <c r="N343" s="180"/>
      <c r="O343" s="62"/>
      <c r="P343" s="62"/>
      <c r="Q343" s="62"/>
      <c r="R343" s="62"/>
      <c r="S343" s="62"/>
      <c r="T343" s="63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T343" s="15" t="s">
        <v>129</v>
      </c>
      <c r="AU343" s="15" t="s">
        <v>82</v>
      </c>
    </row>
    <row r="344" spans="2:51" s="13" customFormat="1" ht="12">
      <c r="B344" s="193"/>
      <c r="C344" s="194"/>
      <c r="D344" s="176" t="s">
        <v>168</v>
      </c>
      <c r="E344" s="195" t="s">
        <v>19</v>
      </c>
      <c r="F344" s="196" t="s">
        <v>803</v>
      </c>
      <c r="G344" s="194"/>
      <c r="H344" s="197">
        <v>40</v>
      </c>
      <c r="I344" s="198"/>
      <c r="J344" s="194"/>
      <c r="K344" s="194"/>
      <c r="L344" s="199"/>
      <c r="M344" s="204"/>
      <c r="N344" s="205"/>
      <c r="O344" s="205"/>
      <c r="P344" s="205"/>
      <c r="Q344" s="205"/>
      <c r="R344" s="205"/>
      <c r="S344" s="205"/>
      <c r="T344" s="206"/>
      <c r="AT344" s="203" t="s">
        <v>168</v>
      </c>
      <c r="AU344" s="203" t="s">
        <v>82</v>
      </c>
      <c r="AV344" s="13" t="s">
        <v>84</v>
      </c>
      <c r="AW344" s="13" t="s">
        <v>35</v>
      </c>
      <c r="AX344" s="13" t="s">
        <v>82</v>
      </c>
      <c r="AY344" s="203" t="s">
        <v>121</v>
      </c>
    </row>
    <row r="345" spans="1:31" s="2" customFormat="1" ht="6.9" customHeight="1">
      <c r="A345" s="32"/>
      <c r="B345" s="45"/>
      <c r="C345" s="46"/>
      <c r="D345" s="46"/>
      <c r="E345" s="46"/>
      <c r="F345" s="46"/>
      <c r="G345" s="46"/>
      <c r="H345" s="46"/>
      <c r="I345" s="46"/>
      <c r="J345" s="46"/>
      <c r="K345" s="46"/>
      <c r="L345" s="37"/>
      <c r="M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</row>
  </sheetData>
  <sheetProtection algorithmName="SHA-512" hashValue="I2FUgeCUbm2huaXwZCsvQ7hNIDFjAI3A8/p575HEYL9H7FlANqeczoNFY5WRQwJO60nrPN5rnPh4cTONf37ySA==" saltValue="NzMgOP1nhx/9fiXr+3BdUYD6sRhXff/1QHItfco3E/iXDMTS4o2vpv3T5X7FrhHa+RSnTRofXHCy7eqB/PR8/Q==" spinCount="100000" sheet="1" objects="1" scenarios="1" formatColumns="0" formatRows="0" autoFilter="0"/>
  <autoFilter ref="C93:K344"/>
  <mergeCells count="9">
    <mergeCell ref="E50:H50"/>
    <mergeCell ref="E84:H84"/>
    <mergeCell ref="E86:H8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5" t="s">
        <v>94</v>
      </c>
    </row>
    <row r="3" spans="2:46" s="1" customFormat="1" ht="6.9" customHeight="1" hidden="1"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18"/>
      <c r="AT3" s="15" t="s">
        <v>84</v>
      </c>
    </row>
    <row r="4" spans="2:46" s="1" customFormat="1" ht="24.9" customHeight="1" hidden="1">
      <c r="B4" s="18"/>
      <c r="D4" s="101" t="s">
        <v>98</v>
      </c>
      <c r="L4" s="18"/>
      <c r="M4" s="102" t="s">
        <v>10</v>
      </c>
      <c r="AT4" s="15" t="s">
        <v>4</v>
      </c>
    </row>
    <row r="5" spans="2:12" s="1" customFormat="1" ht="6.9" customHeight="1" hidden="1">
      <c r="B5" s="18"/>
      <c r="L5" s="18"/>
    </row>
    <row r="6" spans="2:12" s="1" customFormat="1" ht="12" customHeight="1" hidden="1">
      <c r="B6" s="18"/>
      <c r="D6" s="103" t="s">
        <v>16</v>
      </c>
      <c r="L6" s="18"/>
    </row>
    <row r="7" spans="2:12" s="1" customFormat="1" ht="16.5" customHeight="1" hidden="1">
      <c r="B7" s="18"/>
      <c r="E7" s="261" t="str">
        <f>'Rekapitulace stavby'!K6</f>
        <v>Rekonstrukce střechy na objektu ZŠ</v>
      </c>
      <c r="F7" s="262"/>
      <c r="G7" s="262"/>
      <c r="H7" s="262"/>
      <c r="L7" s="18"/>
    </row>
    <row r="8" spans="1:31" s="2" customFormat="1" ht="12" customHeight="1" hidden="1">
      <c r="A8" s="32"/>
      <c r="B8" s="37"/>
      <c r="C8" s="32"/>
      <c r="D8" s="103" t="s">
        <v>99</v>
      </c>
      <c r="E8" s="32"/>
      <c r="F8" s="32"/>
      <c r="G8" s="32"/>
      <c r="H8" s="32"/>
      <c r="I8" s="32"/>
      <c r="J8" s="32"/>
      <c r="K8" s="32"/>
      <c r="L8" s="104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 hidden="1">
      <c r="A9" s="32"/>
      <c r="B9" s="37"/>
      <c r="C9" s="32"/>
      <c r="D9" s="32"/>
      <c r="E9" s="263" t="s">
        <v>809</v>
      </c>
      <c r="F9" s="264"/>
      <c r="G9" s="264"/>
      <c r="H9" s="264"/>
      <c r="I9" s="32"/>
      <c r="J9" s="32"/>
      <c r="K9" s="32"/>
      <c r="L9" s="104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hidden="1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104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 hidden="1">
      <c r="A11" s="32"/>
      <c r="B11" s="37"/>
      <c r="C11" s="32"/>
      <c r="D11" s="103" t="s">
        <v>18</v>
      </c>
      <c r="E11" s="32"/>
      <c r="F11" s="105" t="s">
        <v>19</v>
      </c>
      <c r="G11" s="32"/>
      <c r="H11" s="32"/>
      <c r="I11" s="103" t="s">
        <v>20</v>
      </c>
      <c r="J11" s="105" t="s">
        <v>19</v>
      </c>
      <c r="K11" s="32"/>
      <c r="L11" s="104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 hidden="1">
      <c r="A12" s="32"/>
      <c r="B12" s="37"/>
      <c r="C12" s="32"/>
      <c r="D12" s="103" t="s">
        <v>21</v>
      </c>
      <c r="E12" s="32"/>
      <c r="F12" s="105" t="s">
        <v>22</v>
      </c>
      <c r="G12" s="32"/>
      <c r="H12" s="32"/>
      <c r="I12" s="103" t="s">
        <v>23</v>
      </c>
      <c r="J12" s="106" t="str">
        <f>'Rekapitulace stavby'!AN8</f>
        <v>8. 4. 2021</v>
      </c>
      <c r="K12" s="32"/>
      <c r="L12" s="104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 hidden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104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 hidden="1">
      <c r="A14" s="32"/>
      <c r="B14" s="37"/>
      <c r="C14" s="32"/>
      <c r="D14" s="103" t="s">
        <v>25</v>
      </c>
      <c r="E14" s="32"/>
      <c r="F14" s="32"/>
      <c r="G14" s="32"/>
      <c r="H14" s="32"/>
      <c r="I14" s="103" t="s">
        <v>26</v>
      </c>
      <c r="J14" s="105" t="s">
        <v>27</v>
      </c>
      <c r="K14" s="32"/>
      <c r="L14" s="104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 hidden="1">
      <c r="A15" s="32"/>
      <c r="B15" s="37"/>
      <c r="C15" s="32"/>
      <c r="D15" s="32"/>
      <c r="E15" s="105" t="s">
        <v>28</v>
      </c>
      <c r="F15" s="32"/>
      <c r="G15" s="32"/>
      <c r="H15" s="32"/>
      <c r="I15" s="103" t="s">
        <v>29</v>
      </c>
      <c r="J15" s="105" t="s">
        <v>19</v>
      </c>
      <c r="K15" s="32"/>
      <c r="L15" s="104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 hidden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104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 hidden="1">
      <c r="A17" s="32"/>
      <c r="B17" s="37"/>
      <c r="C17" s="32"/>
      <c r="D17" s="103" t="s">
        <v>30</v>
      </c>
      <c r="E17" s="32"/>
      <c r="F17" s="32"/>
      <c r="G17" s="32"/>
      <c r="H17" s="32"/>
      <c r="I17" s="103" t="s">
        <v>26</v>
      </c>
      <c r="J17" s="28" t="str">
        <f>'Rekapitulace stavby'!AN13</f>
        <v>Vyplň údaj</v>
      </c>
      <c r="K17" s="32"/>
      <c r="L17" s="104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 hidden="1">
      <c r="A18" s="32"/>
      <c r="B18" s="37"/>
      <c r="C18" s="32"/>
      <c r="D18" s="32"/>
      <c r="E18" s="265" t="str">
        <f>'Rekapitulace stavby'!E14</f>
        <v>Vyplň údaj</v>
      </c>
      <c r="F18" s="266"/>
      <c r="G18" s="266"/>
      <c r="H18" s="266"/>
      <c r="I18" s="103" t="s">
        <v>29</v>
      </c>
      <c r="J18" s="28" t="str">
        <f>'Rekapitulace stavby'!AN14</f>
        <v>Vyplň údaj</v>
      </c>
      <c r="K18" s="32"/>
      <c r="L18" s="104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 hidden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104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 hidden="1">
      <c r="A20" s="32"/>
      <c r="B20" s="37"/>
      <c r="C20" s="32"/>
      <c r="D20" s="103" t="s">
        <v>32</v>
      </c>
      <c r="E20" s="32"/>
      <c r="F20" s="32"/>
      <c r="G20" s="32"/>
      <c r="H20" s="32"/>
      <c r="I20" s="103" t="s">
        <v>26</v>
      </c>
      <c r="J20" s="105" t="s">
        <v>33</v>
      </c>
      <c r="K20" s="32"/>
      <c r="L20" s="104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 hidden="1">
      <c r="A21" s="32"/>
      <c r="B21" s="37"/>
      <c r="C21" s="32"/>
      <c r="D21" s="32"/>
      <c r="E21" s="105" t="s">
        <v>34</v>
      </c>
      <c r="F21" s="32"/>
      <c r="G21" s="32"/>
      <c r="H21" s="32"/>
      <c r="I21" s="103" t="s">
        <v>29</v>
      </c>
      <c r="J21" s="105" t="s">
        <v>19</v>
      </c>
      <c r="K21" s="32"/>
      <c r="L21" s="104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 hidden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104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 hidden="1">
      <c r="A23" s="32"/>
      <c r="B23" s="37"/>
      <c r="C23" s="32"/>
      <c r="D23" s="103" t="s">
        <v>36</v>
      </c>
      <c r="E23" s="32"/>
      <c r="F23" s="32"/>
      <c r="G23" s="32"/>
      <c r="H23" s="32"/>
      <c r="I23" s="103" t="s">
        <v>26</v>
      </c>
      <c r="J23" s="105" t="s">
        <v>37</v>
      </c>
      <c r="K23" s="32"/>
      <c r="L23" s="104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 hidden="1">
      <c r="A24" s="32"/>
      <c r="B24" s="37"/>
      <c r="C24" s="32"/>
      <c r="D24" s="32"/>
      <c r="E24" s="105" t="s">
        <v>38</v>
      </c>
      <c r="F24" s="32"/>
      <c r="G24" s="32"/>
      <c r="H24" s="32"/>
      <c r="I24" s="103" t="s">
        <v>29</v>
      </c>
      <c r="J24" s="105" t="s">
        <v>19</v>
      </c>
      <c r="K24" s="32"/>
      <c r="L24" s="104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 hidden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104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 hidden="1">
      <c r="A26" s="32"/>
      <c r="B26" s="37"/>
      <c r="C26" s="32"/>
      <c r="D26" s="103" t="s">
        <v>39</v>
      </c>
      <c r="E26" s="32"/>
      <c r="F26" s="32"/>
      <c r="G26" s="32"/>
      <c r="H26" s="32"/>
      <c r="I26" s="32"/>
      <c r="J26" s="32"/>
      <c r="K26" s="32"/>
      <c r="L26" s="104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 hidden="1">
      <c r="A27" s="107"/>
      <c r="B27" s="108"/>
      <c r="C27" s="107"/>
      <c r="D27" s="107"/>
      <c r="E27" s="267" t="s">
        <v>19</v>
      </c>
      <c r="F27" s="267"/>
      <c r="G27" s="267"/>
      <c r="H27" s="267"/>
      <c r="I27" s="107"/>
      <c r="J27" s="107"/>
      <c r="K27" s="107"/>
      <c r="L27" s="109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</row>
    <row r="28" spans="1:31" s="2" customFormat="1" ht="6.9" customHeight="1" hidden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104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 hidden="1">
      <c r="A29" s="32"/>
      <c r="B29" s="37"/>
      <c r="C29" s="32"/>
      <c r="D29" s="110"/>
      <c r="E29" s="110"/>
      <c r="F29" s="110"/>
      <c r="G29" s="110"/>
      <c r="H29" s="110"/>
      <c r="I29" s="110"/>
      <c r="J29" s="110"/>
      <c r="K29" s="110"/>
      <c r="L29" s="104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 hidden="1">
      <c r="A30" s="32"/>
      <c r="B30" s="37"/>
      <c r="C30" s="32"/>
      <c r="D30" s="111" t="s">
        <v>41</v>
      </c>
      <c r="E30" s="32"/>
      <c r="F30" s="32"/>
      <c r="G30" s="32"/>
      <c r="H30" s="32"/>
      <c r="I30" s="32"/>
      <c r="J30" s="112">
        <f>ROUND(J81,2)</f>
        <v>0</v>
      </c>
      <c r="K30" s="32"/>
      <c r="L30" s="104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 hidden="1">
      <c r="A31" s="32"/>
      <c r="B31" s="37"/>
      <c r="C31" s="32"/>
      <c r="D31" s="110"/>
      <c r="E31" s="110"/>
      <c r="F31" s="110"/>
      <c r="G31" s="110"/>
      <c r="H31" s="110"/>
      <c r="I31" s="110"/>
      <c r="J31" s="110"/>
      <c r="K31" s="110"/>
      <c r="L31" s="104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 hidden="1">
      <c r="A32" s="32"/>
      <c r="B32" s="37"/>
      <c r="C32" s="32"/>
      <c r="D32" s="32"/>
      <c r="E32" s="32"/>
      <c r="F32" s="113" t="s">
        <v>43</v>
      </c>
      <c r="G32" s="32"/>
      <c r="H32" s="32"/>
      <c r="I32" s="113" t="s">
        <v>42</v>
      </c>
      <c r="J32" s="113" t="s">
        <v>44</v>
      </c>
      <c r="K32" s="32"/>
      <c r="L32" s="104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 hidden="1">
      <c r="A33" s="32"/>
      <c r="B33" s="37"/>
      <c r="C33" s="32"/>
      <c r="D33" s="114" t="s">
        <v>45</v>
      </c>
      <c r="E33" s="103" t="s">
        <v>46</v>
      </c>
      <c r="F33" s="115">
        <f>ROUND((SUM(BE81:BE122)),2)</f>
        <v>0</v>
      </c>
      <c r="G33" s="32"/>
      <c r="H33" s="32"/>
      <c r="I33" s="116">
        <v>0.21</v>
      </c>
      <c r="J33" s="115">
        <f>ROUND(((SUM(BE81:BE122))*I33),2)</f>
        <v>0</v>
      </c>
      <c r="K33" s="32"/>
      <c r="L33" s="104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 hidden="1">
      <c r="A34" s="32"/>
      <c r="B34" s="37"/>
      <c r="C34" s="32"/>
      <c r="D34" s="32"/>
      <c r="E34" s="103" t="s">
        <v>47</v>
      </c>
      <c r="F34" s="115">
        <f>ROUND((SUM(BF81:BF122)),2)</f>
        <v>0</v>
      </c>
      <c r="G34" s="32"/>
      <c r="H34" s="32"/>
      <c r="I34" s="116">
        <v>0.15</v>
      </c>
      <c r="J34" s="115">
        <f>ROUND(((SUM(BF81:BF122))*I34),2)</f>
        <v>0</v>
      </c>
      <c r="K34" s="32"/>
      <c r="L34" s="104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7"/>
      <c r="C35" s="32"/>
      <c r="D35" s="32"/>
      <c r="E35" s="103" t="s">
        <v>48</v>
      </c>
      <c r="F35" s="115">
        <f>ROUND((SUM(BG81:BG122)),2)</f>
        <v>0</v>
      </c>
      <c r="G35" s="32"/>
      <c r="H35" s="32"/>
      <c r="I35" s="116">
        <v>0.21</v>
      </c>
      <c r="J35" s="115">
        <f>0</f>
        <v>0</v>
      </c>
      <c r="K35" s="32"/>
      <c r="L35" s="104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7"/>
      <c r="C36" s="32"/>
      <c r="D36" s="32"/>
      <c r="E36" s="103" t="s">
        <v>49</v>
      </c>
      <c r="F36" s="115">
        <f>ROUND((SUM(BH81:BH122)),2)</f>
        <v>0</v>
      </c>
      <c r="G36" s="32"/>
      <c r="H36" s="32"/>
      <c r="I36" s="116">
        <v>0.15</v>
      </c>
      <c r="J36" s="115">
        <f>0</f>
        <v>0</v>
      </c>
      <c r="K36" s="32"/>
      <c r="L36" s="104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7"/>
      <c r="C37" s="32"/>
      <c r="D37" s="32"/>
      <c r="E37" s="103" t="s">
        <v>50</v>
      </c>
      <c r="F37" s="115">
        <f>ROUND((SUM(BI81:BI122)),2)</f>
        <v>0</v>
      </c>
      <c r="G37" s="32"/>
      <c r="H37" s="32"/>
      <c r="I37" s="116">
        <v>0</v>
      </c>
      <c r="J37" s="115">
        <f>0</f>
        <v>0</v>
      </c>
      <c r="K37" s="32"/>
      <c r="L37" s="104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 hidden="1">
      <c r="A38" s="32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104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 hidden="1">
      <c r="A39" s="32"/>
      <c r="B39" s="37"/>
      <c r="C39" s="117"/>
      <c r="D39" s="118" t="s">
        <v>51</v>
      </c>
      <c r="E39" s="119"/>
      <c r="F39" s="119"/>
      <c r="G39" s="120" t="s">
        <v>52</v>
      </c>
      <c r="H39" s="121" t="s">
        <v>53</v>
      </c>
      <c r="I39" s="119"/>
      <c r="J39" s="122">
        <f>SUM(J30:J37)</f>
        <v>0</v>
      </c>
      <c r="K39" s="123"/>
      <c r="L39" s="104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 hidden="1">
      <c r="A40" s="32"/>
      <c r="B40" s="124"/>
      <c r="C40" s="125"/>
      <c r="D40" s="125"/>
      <c r="E40" s="125"/>
      <c r="F40" s="125"/>
      <c r="G40" s="125"/>
      <c r="H40" s="125"/>
      <c r="I40" s="125"/>
      <c r="J40" s="125"/>
      <c r="K40" s="125"/>
      <c r="L40" s="104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ht="12" hidden="1"/>
    <row r="42" ht="12" hidden="1"/>
    <row r="43" ht="12" hidden="1"/>
    <row r="44" spans="1:31" s="2" customFormat="1" ht="6.9" customHeight="1" hidden="1">
      <c r="A44" s="32"/>
      <c r="B44" s="126"/>
      <c r="C44" s="127"/>
      <c r="D44" s="127"/>
      <c r="E44" s="127"/>
      <c r="F44" s="127"/>
      <c r="G44" s="127"/>
      <c r="H44" s="127"/>
      <c r="I44" s="127"/>
      <c r="J44" s="127"/>
      <c r="K44" s="127"/>
      <c r="L44" s="104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24.9" customHeight="1" hidden="1">
      <c r="A45" s="32"/>
      <c r="B45" s="33"/>
      <c r="C45" s="21" t="s">
        <v>101</v>
      </c>
      <c r="D45" s="34"/>
      <c r="E45" s="34"/>
      <c r="F45" s="34"/>
      <c r="G45" s="34"/>
      <c r="H45" s="34"/>
      <c r="I45" s="34"/>
      <c r="J45" s="34"/>
      <c r="K45" s="34"/>
      <c r="L45" s="104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6.9" customHeight="1" hidden="1">
      <c r="A46" s="32"/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104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12" customHeight="1" hidden="1">
      <c r="A47" s="32"/>
      <c r="B47" s="33"/>
      <c r="C47" s="27" t="s">
        <v>16</v>
      </c>
      <c r="D47" s="34"/>
      <c r="E47" s="34"/>
      <c r="F47" s="34"/>
      <c r="G47" s="34"/>
      <c r="H47" s="34"/>
      <c r="I47" s="34"/>
      <c r="J47" s="34"/>
      <c r="K47" s="34"/>
      <c r="L47" s="104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16.5" customHeight="1" hidden="1">
      <c r="A48" s="32"/>
      <c r="B48" s="33"/>
      <c r="C48" s="34"/>
      <c r="D48" s="34"/>
      <c r="E48" s="259" t="str">
        <f>E7</f>
        <v>Rekonstrukce střechy na objektu ZŠ</v>
      </c>
      <c r="F48" s="260"/>
      <c r="G48" s="260"/>
      <c r="H48" s="260"/>
      <c r="I48" s="34"/>
      <c r="J48" s="34"/>
      <c r="K48" s="34"/>
      <c r="L48" s="104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2" customFormat="1" ht="12" customHeight="1" hidden="1">
      <c r="A49" s="32"/>
      <c r="B49" s="33"/>
      <c r="C49" s="27" t="s">
        <v>99</v>
      </c>
      <c r="D49" s="34"/>
      <c r="E49" s="34"/>
      <c r="F49" s="34"/>
      <c r="G49" s="34"/>
      <c r="H49" s="34"/>
      <c r="I49" s="34"/>
      <c r="J49" s="34"/>
      <c r="K49" s="34"/>
      <c r="L49" s="104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2" customFormat="1" ht="16.5" customHeight="1" hidden="1">
      <c r="A50" s="32"/>
      <c r="B50" s="33"/>
      <c r="C50" s="34"/>
      <c r="D50" s="34"/>
      <c r="E50" s="247" t="str">
        <f>E9</f>
        <v>0300 - PODKROVÍ</v>
      </c>
      <c r="F50" s="258"/>
      <c r="G50" s="258"/>
      <c r="H50" s="258"/>
      <c r="I50" s="34"/>
      <c r="J50" s="34"/>
      <c r="K50" s="34"/>
      <c r="L50" s="104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s="2" customFormat="1" ht="6.9" customHeight="1" hidden="1">
      <c r="A51" s="32"/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104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s="2" customFormat="1" ht="12" customHeight="1" hidden="1">
      <c r="A52" s="32"/>
      <c r="B52" s="33"/>
      <c r="C52" s="27" t="s">
        <v>21</v>
      </c>
      <c r="D52" s="34"/>
      <c r="E52" s="34"/>
      <c r="F52" s="25" t="str">
        <f>F12</f>
        <v>Pilská 5/9</v>
      </c>
      <c r="G52" s="34"/>
      <c r="H52" s="34"/>
      <c r="I52" s="27" t="s">
        <v>23</v>
      </c>
      <c r="J52" s="57" t="str">
        <f>IF(J12="","",J12)</f>
        <v>8. 4. 2021</v>
      </c>
      <c r="K52" s="34"/>
      <c r="L52" s="104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2" customFormat="1" ht="6.9" customHeight="1" hidden="1">
      <c r="A53" s="32"/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104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2" customFormat="1" ht="40.05" customHeight="1" hidden="1">
      <c r="A54" s="32"/>
      <c r="B54" s="33"/>
      <c r="C54" s="27" t="s">
        <v>25</v>
      </c>
      <c r="D54" s="34"/>
      <c r="E54" s="34"/>
      <c r="F54" s="25" t="str">
        <f>E15</f>
        <v>MČ Praha 14, Bratří Venclíků 1073/8, Praha</v>
      </c>
      <c r="G54" s="34"/>
      <c r="H54" s="34"/>
      <c r="I54" s="27" t="s">
        <v>32</v>
      </c>
      <c r="J54" s="30" t="str">
        <f>E21</f>
        <v>ARA spol. s r.o., Bořanovická 1873/30, Praha 8</v>
      </c>
      <c r="K54" s="34"/>
      <c r="L54" s="104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s="2" customFormat="1" ht="40.05" customHeight="1" hidden="1">
      <c r="A55" s="32"/>
      <c r="B55" s="33"/>
      <c r="C55" s="27" t="s">
        <v>30</v>
      </c>
      <c r="D55" s="34"/>
      <c r="E55" s="34"/>
      <c r="F55" s="25" t="str">
        <f>IF(E18="","",E18)</f>
        <v>Vyplň údaj</v>
      </c>
      <c r="G55" s="34"/>
      <c r="H55" s="34"/>
      <c r="I55" s="27" t="s">
        <v>36</v>
      </c>
      <c r="J55" s="30" t="str">
        <f>E24</f>
        <v>H. Urban, Papírenská 933/21, Č. Budějovice 7</v>
      </c>
      <c r="K55" s="34"/>
      <c r="L55" s="104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s="2" customFormat="1" ht="10.35" customHeight="1" hidden="1">
      <c r="A56" s="32"/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104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s="2" customFormat="1" ht="29.25" customHeight="1" hidden="1">
      <c r="A57" s="32"/>
      <c r="B57" s="33"/>
      <c r="C57" s="128" t="s">
        <v>102</v>
      </c>
      <c r="D57" s="129"/>
      <c r="E57" s="129"/>
      <c r="F57" s="129"/>
      <c r="G57" s="129"/>
      <c r="H57" s="129"/>
      <c r="I57" s="129"/>
      <c r="J57" s="130" t="s">
        <v>103</v>
      </c>
      <c r="K57" s="129"/>
      <c r="L57" s="104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s="2" customFormat="1" ht="10.35" customHeight="1" hidden="1">
      <c r="A58" s="32"/>
      <c r="B58" s="33"/>
      <c r="C58" s="34"/>
      <c r="D58" s="34"/>
      <c r="E58" s="34"/>
      <c r="F58" s="34"/>
      <c r="G58" s="34"/>
      <c r="H58" s="34"/>
      <c r="I58" s="34"/>
      <c r="J58" s="34"/>
      <c r="K58" s="34"/>
      <c r="L58" s="104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47" s="2" customFormat="1" ht="22.8" customHeight="1" hidden="1">
      <c r="A59" s="32"/>
      <c r="B59" s="33"/>
      <c r="C59" s="131" t="s">
        <v>73</v>
      </c>
      <c r="D59" s="34"/>
      <c r="E59" s="34"/>
      <c r="F59" s="34"/>
      <c r="G59" s="34"/>
      <c r="H59" s="34"/>
      <c r="I59" s="34"/>
      <c r="J59" s="75">
        <f>J81</f>
        <v>0</v>
      </c>
      <c r="K59" s="34"/>
      <c r="L59" s="104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U59" s="15" t="s">
        <v>104</v>
      </c>
    </row>
    <row r="60" spans="2:12" s="9" customFormat="1" ht="24.9" customHeight="1" hidden="1">
      <c r="B60" s="132"/>
      <c r="C60" s="133"/>
      <c r="D60" s="134" t="s">
        <v>148</v>
      </c>
      <c r="E60" s="135"/>
      <c r="F60" s="135"/>
      <c r="G60" s="135"/>
      <c r="H60" s="135"/>
      <c r="I60" s="135"/>
      <c r="J60" s="136">
        <f>J82</f>
        <v>0</v>
      </c>
      <c r="K60" s="133"/>
      <c r="L60" s="137"/>
    </row>
    <row r="61" spans="2:12" s="12" customFormat="1" ht="19.95" customHeight="1" hidden="1">
      <c r="B61" s="185"/>
      <c r="C61" s="186"/>
      <c r="D61" s="187" t="s">
        <v>153</v>
      </c>
      <c r="E61" s="188"/>
      <c r="F61" s="188"/>
      <c r="G61" s="188"/>
      <c r="H61" s="188"/>
      <c r="I61" s="188"/>
      <c r="J61" s="189">
        <f>J83</f>
        <v>0</v>
      </c>
      <c r="K61" s="186"/>
      <c r="L61" s="190"/>
    </row>
    <row r="62" spans="1:31" s="2" customFormat="1" ht="21.75" customHeight="1" hidden="1">
      <c r="A62" s="32"/>
      <c r="B62" s="33"/>
      <c r="C62" s="34"/>
      <c r="D62" s="34"/>
      <c r="E62" s="34"/>
      <c r="F62" s="34"/>
      <c r="G62" s="34"/>
      <c r="H62" s="34"/>
      <c r="I62" s="34"/>
      <c r="J62" s="34"/>
      <c r="K62" s="34"/>
      <c r="L62" s="104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spans="1:31" s="2" customFormat="1" ht="6.9" customHeight="1" hidden="1">
      <c r="A63" s="32"/>
      <c r="B63" s="45"/>
      <c r="C63" s="46"/>
      <c r="D63" s="46"/>
      <c r="E63" s="46"/>
      <c r="F63" s="46"/>
      <c r="G63" s="46"/>
      <c r="H63" s="46"/>
      <c r="I63" s="46"/>
      <c r="J63" s="46"/>
      <c r="K63" s="46"/>
      <c r="L63" s="104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</row>
    <row r="64" ht="12" hidden="1"/>
    <row r="65" ht="12" hidden="1"/>
    <row r="66" ht="12" hidden="1"/>
    <row r="67" spans="1:31" s="2" customFormat="1" ht="6.9" customHeight="1">
      <c r="A67" s="32"/>
      <c r="B67" s="47"/>
      <c r="C67" s="48"/>
      <c r="D67" s="48"/>
      <c r="E67" s="48"/>
      <c r="F67" s="48"/>
      <c r="G67" s="48"/>
      <c r="H67" s="48"/>
      <c r="I67" s="48"/>
      <c r="J67" s="48"/>
      <c r="K67" s="48"/>
      <c r="L67" s="104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s="2" customFormat="1" ht="24.9" customHeight="1">
      <c r="A68" s="32"/>
      <c r="B68" s="33"/>
      <c r="C68" s="21" t="s">
        <v>106</v>
      </c>
      <c r="D68" s="34"/>
      <c r="E68" s="34"/>
      <c r="F68" s="34"/>
      <c r="G68" s="34"/>
      <c r="H68" s="34"/>
      <c r="I68" s="34"/>
      <c r="J68" s="34"/>
      <c r="K68" s="34"/>
      <c r="L68" s="104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</row>
    <row r="69" spans="1:31" s="2" customFormat="1" ht="6.9" customHeight="1">
      <c r="A69" s="32"/>
      <c r="B69" s="33"/>
      <c r="C69" s="34"/>
      <c r="D69" s="34"/>
      <c r="E69" s="34"/>
      <c r="F69" s="34"/>
      <c r="G69" s="34"/>
      <c r="H69" s="34"/>
      <c r="I69" s="34"/>
      <c r="J69" s="34"/>
      <c r="K69" s="34"/>
      <c r="L69" s="104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1:31" s="2" customFormat="1" ht="12" customHeight="1">
      <c r="A70" s="32"/>
      <c r="B70" s="33"/>
      <c r="C70" s="27" t="s">
        <v>16</v>
      </c>
      <c r="D70" s="34"/>
      <c r="E70" s="34"/>
      <c r="F70" s="34"/>
      <c r="G70" s="34"/>
      <c r="H70" s="34"/>
      <c r="I70" s="34"/>
      <c r="J70" s="34"/>
      <c r="K70" s="34"/>
      <c r="L70" s="104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s="2" customFormat="1" ht="16.5" customHeight="1">
      <c r="A71" s="32"/>
      <c r="B71" s="33"/>
      <c r="C71" s="34"/>
      <c r="D71" s="34"/>
      <c r="E71" s="259" t="str">
        <f>E7</f>
        <v>Rekonstrukce střechy na objektu ZŠ</v>
      </c>
      <c r="F71" s="260"/>
      <c r="G71" s="260"/>
      <c r="H71" s="260"/>
      <c r="I71" s="34"/>
      <c r="J71" s="34"/>
      <c r="K71" s="34"/>
      <c r="L71" s="104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2" spans="1:31" s="2" customFormat="1" ht="12" customHeight="1">
      <c r="A72" s="32"/>
      <c r="B72" s="33"/>
      <c r="C72" s="27" t="s">
        <v>99</v>
      </c>
      <c r="D72" s="34"/>
      <c r="E72" s="34"/>
      <c r="F72" s="34"/>
      <c r="G72" s="34"/>
      <c r="H72" s="34"/>
      <c r="I72" s="34"/>
      <c r="J72" s="34"/>
      <c r="K72" s="34"/>
      <c r="L72" s="104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s="2" customFormat="1" ht="16.5" customHeight="1">
      <c r="A73" s="32"/>
      <c r="B73" s="33"/>
      <c r="C73" s="34"/>
      <c r="D73" s="34"/>
      <c r="E73" s="247" t="str">
        <f>E9</f>
        <v>0300 - PODKROVÍ</v>
      </c>
      <c r="F73" s="258"/>
      <c r="G73" s="258"/>
      <c r="H73" s="258"/>
      <c r="I73" s="34"/>
      <c r="J73" s="34"/>
      <c r="K73" s="34"/>
      <c r="L73" s="104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s="2" customFormat="1" ht="6.9" customHeight="1">
      <c r="A74" s="32"/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104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s="2" customFormat="1" ht="12" customHeight="1">
      <c r="A75" s="32"/>
      <c r="B75" s="33"/>
      <c r="C75" s="27" t="s">
        <v>21</v>
      </c>
      <c r="D75" s="34"/>
      <c r="E75" s="34"/>
      <c r="F75" s="25" t="str">
        <f>F12</f>
        <v>Pilská 5/9</v>
      </c>
      <c r="G75" s="34"/>
      <c r="H75" s="34"/>
      <c r="I75" s="27" t="s">
        <v>23</v>
      </c>
      <c r="J75" s="57" t="str">
        <f>IF(J12="","",J12)</f>
        <v>8. 4. 2021</v>
      </c>
      <c r="K75" s="34"/>
      <c r="L75" s="104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6.9" customHeight="1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104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40.05" customHeight="1">
      <c r="A77" s="32"/>
      <c r="B77" s="33"/>
      <c r="C77" s="27" t="s">
        <v>25</v>
      </c>
      <c r="D77" s="34"/>
      <c r="E77" s="34"/>
      <c r="F77" s="25" t="str">
        <f>E15</f>
        <v>MČ Praha 14, Bratří Venclíků 1073/8, Praha</v>
      </c>
      <c r="G77" s="34"/>
      <c r="H77" s="34"/>
      <c r="I77" s="27" t="s">
        <v>32</v>
      </c>
      <c r="J77" s="30" t="str">
        <f>E21</f>
        <v>ARA spol. s r.o., Bořanovická 1873/30, Praha 8</v>
      </c>
      <c r="K77" s="34"/>
      <c r="L77" s="104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2" customFormat="1" ht="40.05" customHeight="1">
      <c r="A78" s="32"/>
      <c r="B78" s="33"/>
      <c r="C78" s="27" t="s">
        <v>30</v>
      </c>
      <c r="D78" s="34"/>
      <c r="E78" s="34"/>
      <c r="F78" s="25" t="str">
        <f>IF(E18="","",E18)</f>
        <v>Vyplň údaj</v>
      </c>
      <c r="G78" s="34"/>
      <c r="H78" s="34"/>
      <c r="I78" s="27" t="s">
        <v>36</v>
      </c>
      <c r="J78" s="30" t="str">
        <f>E24</f>
        <v>H. Urban, Papírenská 933/21, Č. Budějovice 7</v>
      </c>
      <c r="K78" s="34"/>
      <c r="L78" s="104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s="2" customFormat="1" ht="10.35" customHeight="1">
      <c r="A79" s="32"/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104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s="10" customFormat="1" ht="29.25" customHeight="1">
      <c r="A80" s="138"/>
      <c r="B80" s="139"/>
      <c r="C80" s="140" t="s">
        <v>107</v>
      </c>
      <c r="D80" s="141" t="s">
        <v>60</v>
      </c>
      <c r="E80" s="141" t="s">
        <v>56</v>
      </c>
      <c r="F80" s="141" t="s">
        <v>57</v>
      </c>
      <c r="G80" s="141" t="s">
        <v>108</v>
      </c>
      <c r="H80" s="141" t="s">
        <v>109</v>
      </c>
      <c r="I80" s="141" t="s">
        <v>110</v>
      </c>
      <c r="J80" s="141" t="s">
        <v>103</v>
      </c>
      <c r="K80" s="142" t="s">
        <v>111</v>
      </c>
      <c r="L80" s="143"/>
      <c r="M80" s="66" t="s">
        <v>19</v>
      </c>
      <c r="N80" s="67" t="s">
        <v>45</v>
      </c>
      <c r="O80" s="67" t="s">
        <v>112</v>
      </c>
      <c r="P80" s="67" t="s">
        <v>113</v>
      </c>
      <c r="Q80" s="67" t="s">
        <v>114</v>
      </c>
      <c r="R80" s="67" t="s">
        <v>115</v>
      </c>
      <c r="S80" s="67" t="s">
        <v>116</v>
      </c>
      <c r="T80" s="68" t="s">
        <v>117</v>
      </c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</row>
    <row r="81" spans="1:63" s="2" customFormat="1" ht="22.8" customHeight="1">
      <c r="A81" s="32"/>
      <c r="B81" s="33"/>
      <c r="C81" s="73" t="s">
        <v>118</v>
      </c>
      <c r="D81" s="34"/>
      <c r="E81" s="34"/>
      <c r="F81" s="34"/>
      <c r="G81" s="34"/>
      <c r="H81" s="34"/>
      <c r="I81" s="34"/>
      <c r="J81" s="144">
        <f>BK81</f>
        <v>0</v>
      </c>
      <c r="K81" s="34"/>
      <c r="L81" s="37"/>
      <c r="M81" s="69"/>
      <c r="N81" s="145"/>
      <c r="O81" s="70"/>
      <c r="P81" s="146">
        <f>P82</f>
        <v>0</v>
      </c>
      <c r="Q81" s="70"/>
      <c r="R81" s="146">
        <f>R82</f>
        <v>10.55489291</v>
      </c>
      <c r="S81" s="70"/>
      <c r="T81" s="147">
        <f>T82</f>
        <v>0</v>
      </c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T81" s="15" t="s">
        <v>74</v>
      </c>
      <c r="AU81" s="15" t="s">
        <v>104</v>
      </c>
      <c r="BK81" s="148">
        <f>BK82</f>
        <v>0</v>
      </c>
    </row>
    <row r="82" spans="2:63" s="11" customFormat="1" ht="25.95" customHeight="1">
      <c r="B82" s="149"/>
      <c r="C82" s="150"/>
      <c r="D82" s="151" t="s">
        <v>74</v>
      </c>
      <c r="E82" s="152" t="s">
        <v>195</v>
      </c>
      <c r="F82" s="152" t="s">
        <v>196</v>
      </c>
      <c r="G82" s="150"/>
      <c r="H82" s="150"/>
      <c r="I82" s="153"/>
      <c r="J82" s="154">
        <f>BK82</f>
        <v>0</v>
      </c>
      <c r="K82" s="150"/>
      <c r="L82" s="155"/>
      <c r="M82" s="156"/>
      <c r="N82" s="157"/>
      <c r="O82" s="157"/>
      <c r="P82" s="158">
        <f>P83</f>
        <v>0</v>
      </c>
      <c r="Q82" s="157"/>
      <c r="R82" s="158">
        <f>R83</f>
        <v>10.55489291</v>
      </c>
      <c r="S82" s="157"/>
      <c r="T82" s="159">
        <f>T83</f>
        <v>0</v>
      </c>
      <c r="AR82" s="160" t="s">
        <v>84</v>
      </c>
      <c r="AT82" s="161" t="s">
        <v>74</v>
      </c>
      <c r="AU82" s="161" t="s">
        <v>75</v>
      </c>
      <c r="AY82" s="160" t="s">
        <v>121</v>
      </c>
      <c r="BK82" s="162">
        <f>BK83</f>
        <v>0</v>
      </c>
    </row>
    <row r="83" spans="2:63" s="11" customFormat="1" ht="22.8" customHeight="1">
      <c r="B83" s="149"/>
      <c r="C83" s="150"/>
      <c r="D83" s="151" t="s">
        <v>74</v>
      </c>
      <c r="E83" s="191" t="s">
        <v>257</v>
      </c>
      <c r="F83" s="191" t="s">
        <v>258</v>
      </c>
      <c r="G83" s="150"/>
      <c r="H83" s="150"/>
      <c r="I83" s="153"/>
      <c r="J83" s="192">
        <f>BK83</f>
        <v>0</v>
      </c>
      <c r="K83" s="150"/>
      <c r="L83" s="155"/>
      <c r="M83" s="156"/>
      <c r="N83" s="157"/>
      <c r="O83" s="157"/>
      <c r="P83" s="158">
        <f>SUM(P84:P122)</f>
        <v>0</v>
      </c>
      <c r="Q83" s="157"/>
      <c r="R83" s="158">
        <f>SUM(R84:R122)</f>
        <v>10.55489291</v>
      </c>
      <c r="S83" s="157"/>
      <c r="T83" s="159">
        <f>SUM(T84:T122)</f>
        <v>0</v>
      </c>
      <c r="AR83" s="160" t="s">
        <v>84</v>
      </c>
      <c r="AT83" s="161" t="s">
        <v>74</v>
      </c>
      <c r="AU83" s="161" t="s">
        <v>82</v>
      </c>
      <c r="AY83" s="160" t="s">
        <v>121</v>
      </c>
      <c r="BK83" s="162">
        <f>SUM(BK84:BK122)</f>
        <v>0</v>
      </c>
    </row>
    <row r="84" spans="1:65" s="2" customFormat="1" ht="16.5" customHeight="1">
      <c r="A84" s="32"/>
      <c r="B84" s="33"/>
      <c r="C84" s="163" t="s">
        <v>82</v>
      </c>
      <c r="D84" s="163" t="s">
        <v>122</v>
      </c>
      <c r="E84" s="164" t="s">
        <v>810</v>
      </c>
      <c r="F84" s="165" t="s">
        <v>811</v>
      </c>
      <c r="G84" s="166" t="s">
        <v>165</v>
      </c>
      <c r="H84" s="167">
        <v>506.486</v>
      </c>
      <c r="I84" s="168"/>
      <c r="J84" s="169">
        <f>ROUND(I84*H84,2)</f>
        <v>0</v>
      </c>
      <c r="K84" s="165" t="s">
        <v>126</v>
      </c>
      <c r="L84" s="37"/>
      <c r="M84" s="170" t="s">
        <v>19</v>
      </c>
      <c r="N84" s="171" t="s">
        <v>46</v>
      </c>
      <c r="O84" s="62"/>
      <c r="P84" s="172">
        <f>O84*H84</f>
        <v>0</v>
      </c>
      <c r="Q84" s="172">
        <v>0</v>
      </c>
      <c r="R84" s="172">
        <f>Q84*H84</f>
        <v>0</v>
      </c>
      <c r="S84" s="172">
        <v>0</v>
      </c>
      <c r="T84" s="173">
        <f>S84*H84</f>
        <v>0</v>
      </c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R84" s="174" t="s">
        <v>202</v>
      </c>
      <c r="AT84" s="174" t="s">
        <v>122</v>
      </c>
      <c r="AU84" s="174" t="s">
        <v>84</v>
      </c>
      <c r="AY84" s="15" t="s">
        <v>121</v>
      </c>
      <c r="BE84" s="175">
        <f>IF(N84="základní",J84,0)</f>
        <v>0</v>
      </c>
      <c r="BF84" s="175">
        <f>IF(N84="snížená",J84,0)</f>
        <v>0</v>
      </c>
      <c r="BG84" s="175">
        <f>IF(N84="zákl. přenesená",J84,0)</f>
        <v>0</v>
      </c>
      <c r="BH84" s="175">
        <f>IF(N84="sníž. přenesená",J84,0)</f>
        <v>0</v>
      </c>
      <c r="BI84" s="175">
        <f>IF(N84="nulová",J84,0)</f>
        <v>0</v>
      </c>
      <c r="BJ84" s="15" t="s">
        <v>82</v>
      </c>
      <c r="BK84" s="175">
        <f>ROUND(I84*H84,2)</f>
        <v>0</v>
      </c>
      <c r="BL84" s="15" t="s">
        <v>202</v>
      </c>
      <c r="BM84" s="174" t="s">
        <v>812</v>
      </c>
    </row>
    <row r="85" spans="1:47" s="2" customFormat="1" ht="28.8">
      <c r="A85" s="32"/>
      <c r="B85" s="33"/>
      <c r="C85" s="34"/>
      <c r="D85" s="176" t="s">
        <v>129</v>
      </c>
      <c r="E85" s="34"/>
      <c r="F85" s="177" t="s">
        <v>813</v>
      </c>
      <c r="G85" s="34"/>
      <c r="H85" s="34"/>
      <c r="I85" s="178"/>
      <c r="J85" s="34"/>
      <c r="K85" s="34"/>
      <c r="L85" s="37"/>
      <c r="M85" s="179"/>
      <c r="N85" s="180"/>
      <c r="O85" s="62"/>
      <c r="P85" s="62"/>
      <c r="Q85" s="62"/>
      <c r="R85" s="62"/>
      <c r="S85" s="62"/>
      <c r="T85" s="63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T85" s="15" t="s">
        <v>129</v>
      </c>
      <c r="AU85" s="15" t="s">
        <v>84</v>
      </c>
    </row>
    <row r="86" spans="2:51" s="13" customFormat="1" ht="12">
      <c r="B86" s="193"/>
      <c r="C86" s="194"/>
      <c r="D86" s="176" t="s">
        <v>168</v>
      </c>
      <c r="E86" s="195" t="s">
        <v>19</v>
      </c>
      <c r="F86" s="196" t="s">
        <v>814</v>
      </c>
      <c r="G86" s="194"/>
      <c r="H86" s="197">
        <v>506.486</v>
      </c>
      <c r="I86" s="198"/>
      <c r="J86" s="194"/>
      <c r="K86" s="194"/>
      <c r="L86" s="199"/>
      <c r="M86" s="200"/>
      <c r="N86" s="201"/>
      <c r="O86" s="201"/>
      <c r="P86" s="201"/>
      <c r="Q86" s="201"/>
      <c r="R86" s="201"/>
      <c r="S86" s="201"/>
      <c r="T86" s="202"/>
      <c r="AT86" s="203" t="s">
        <v>168</v>
      </c>
      <c r="AU86" s="203" t="s">
        <v>84</v>
      </c>
      <c r="AV86" s="13" t="s">
        <v>84</v>
      </c>
      <c r="AW86" s="13" t="s">
        <v>35</v>
      </c>
      <c r="AX86" s="13" t="s">
        <v>82</v>
      </c>
      <c r="AY86" s="203" t="s">
        <v>121</v>
      </c>
    </row>
    <row r="87" spans="1:65" s="2" customFormat="1" ht="22.8">
      <c r="A87" s="32"/>
      <c r="B87" s="33"/>
      <c r="C87" s="207" t="s">
        <v>84</v>
      </c>
      <c r="D87" s="207" t="s">
        <v>388</v>
      </c>
      <c r="E87" s="208" t="s">
        <v>815</v>
      </c>
      <c r="F87" s="209" t="s">
        <v>816</v>
      </c>
      <c r="G87" s="210" t="s">
        <v>165</v>
      </c>
      <c r="H87" s="211">
        <v>569.037</v>
      </c>
      <c r="I87" s="212"/>
      <c r="J87" s="213">
        <f>ROUND(I87*H87,2)</f>
        <v>0</v>
      </c>
      <c r="K87" s="209" t="s">
        <v>126</v>
      </c>
      <c r="L87" s="214"/>
      <c r="M87" s="215" t="s">
        <v>19</v>
      </c>
      <c r="N87" s="216" t="s">
        <v>46</v>
      </c>
      <c r="O87" s="62"/>
      <c r="P87" s="172">
        <f>O87*H87</f>
        <v>0</v>
      </c>
      <c r="Q87" s="172">
        <v>0.00016</v>
      </c>
      <c r="R87" s="172">
        <f>Q87*H87</f>
        <v>0.09104592000000002</v>
      </c>
      <c r="S87" s="172">
        <v>0</v>
      </c>
      <c r="T87" s="173">
        <f>S87*H87</f>
        <v>0</v>
      </c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R87" s="174" t="s">
        <v>392</v>
      </c>
      <c r="AT87" s="174" t="s">
        <v>388</v>
      </c>
      <c r="AU87" s="174" t="s">
        <v>84</v>
      </c>
      <c r="AY87" s="15" t="s">
        <v>121</v>
      </c>
      <c r="BE87" s="175">
        <f>IF(N87="základní",J87,0)</f>
        <v>0</v>
      </c>
      <c r="BF87" s="175">
        <f>IF(N87="snížená",J87,0)</f>
        <v>0</v>
      </c>
      <c r="BG87" s="175">
        <f>IF(N87="zákl. přenesená",J87,0)</f>
        <v>0</v>
      </c>
      <c r="BH87" s="175">
        <f>IF(N87="sníž. přenesená",J87,0)</f>
        <v>0</v>
      </c>
      <c r="BI87" s="175">
        <f>IF(N87="nulová",J87,0)</f>
        <v>0</v>
      </c>
      <c r="BJ87" s="15" t="s">
        <v>82</v>
      </c>
      <c r="BK87" s="175">
        <f>ROUND(I87*H87,2)</f>
        <v>0</v>
      </c>
      <c r="BL87" s="15" t="s">
        <v>202</v>
      </c>
      <c r="BM87" s="174" t="s">
        <v>817</v>
      </c>
    </row>
    <row r="88" spans="1:47" s="2" customFormat="1" ht="12">
      <c r="A88" s="32"/>
      <c r="B88" s="33"/>
      <c r="C88" s="34"/>
      <c r="D88" s="176" t="s">
        <v>129</v>
      </c>
      <c r="E88" s="34"/>
      <c r="F88" s="177" t="s">
        <v>816</v>
      </c>
      <c r="G88" s="34"/>
      <c r="H88" s="34"/>
      <c r="I88" s="178"/>
      <c r="J88" s="34"/>
      <c r="K88" s="34"/>
      <c r="L88" s="37"/>
      <c r="M88" s="179"/>
      <c r="N88" s="180"/>
      <c r="O88" s="62"/>
      <c r="P88" s="62"/>
      <c r="Q88" s="62"/>
      <c r="R88" s="62"/>
      <c r="S88" s="62"/>
      <c r="T88" s="63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T88" s="15" t="s">
        <v>129</v>
      </c>
      <c r="AU88" s="15" t="s">
        <v>84</v>
      </c>
    </row>
    <row r="89" spans="2:51" s="13" customFormat="1" ht="12">
      <c r="B89" s="193"/>
      <c r="C89" s="194"/>
      <c r="D89" s="176" t="s">
        <v>168</v>
      </c>
      <c r="E89" s="194"/>
      <c r="F89" s="196" t="s">
        <v>818</v>
      </c>
      <c r="G89" s="194"/>
      <c r="H89" s="197">
        <v>569.037</v>
      </c>
      <c r="I89" s="198"/>
      <c r="J89" s="194"/>
      <c r="K89" s="194"/>
      <c r="L89" s="199"/>
      <c r="M89" s="200"/>
      <c r="N89" s="201"/>
      <c r="O89" s="201"/>
      <c r="P89" s="201"/>
      <c r="Q89" s="201"/>
      <c r="R89" s="201"/>
      <c r="S89" s="201"/>
      <c r="T89" s="202"/>
      <c r="AT89" s="203" t="s">
        <v>168</v>
      </c>
      <c r="AU89" s="203" t="s">
        <v>84</v>
      </c>
      <c r="AV89" s="13" t="s">
        <v>84</v>
      </c>
      <c r="AW89" s="13" t="s">
        <v>4</v>
      </c>
      <c r="AX89" s="13" t="s">
        <v>82</v>
      </c>
      <c r="AY89" s="203" t="s">
        <v>121</v>
      </c>
    </row>
    <row r="90" spans="1:65" s="2" customFormat="1" ht="21.75" customHeight="1">
      <c r="A90" s="32"/>
      <c r="B90" s="33"/>
      <c r="C90" s="163" t="s">
        <v>133</v>
      </c>
      <c r="D90" s="163" t="s">
        <v>122</v>
      </c>
      <c r="E90" s="164" t="s">
        <v>819</v>
      </c>
      <c r="F90" s="165" t="s">
        <v>820</v>
      </c>
      <c r="G90" s="166" t="s">
        <v>165</v>
      </c>
      <c r="H90" s="167">
        <v>506.486</v>
      </c>
      <c r="I90" s="168"/>
      <c r="J90" s="169">
        <f>ROUND(I90*H90,2)</f>
        <v>0</v>
      </c>
      <c r="K90" s="165" t="s">
        <v>126</v>
      </c>
      <c r="L90" s="37"/>
      <c r="M90" s="170" t="s">
        <v>19</v>
      </c>
      <c r="N90" s="171" t="s">
        <v>46</v>
      </c>
      <c r="O90" s="62"/>
      <c r="P90" s="172">
        <f>O90*H90</f>
        <v>0</v>
      </c>
      <c r="Q90" s="172">
        <v>0</v>
      </c>
      <c r="R90" s="172">
        <f>Q90*H90</f>
        <v>0</v>
      </c>
      <c r="S90" s="172">
        <v>0</v>
      </c>
      <c r="T90" s="173">
        <f>S90*H90</f>
        <v>0</v>
      </c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R90" s="174" t="s">
        <v>202</v>
      </c>
      <c r="AT90" s="174" t="s">
        <v>122</v>
      </c>
      <c r="AU90" s="174" t="s">
        <v>84</v>
      </c>
      <c r="AY90" s="15" t="s">
        <v>121</v>
      </c>
      <c r="BE90" s="175">
        <f>IF(N90="základní",J90,0)</f>
        <v>0</v>
      </c>
      <c r="BF90" s="175">
        <f>IF(N90="snížená",J90,0)</f>
        <v>0</v>
      </c>
      <c r="BG90" s="175">
        <f>IF(N90="zákl. přenesená",J90,0)</f>
        <v>0</v>
      </c>
      <c r="BH90" s="175">
        <f>IF(N90="sníž. přenesená",J90,0)</f>
        <v>0</v>
      </c>
      <c r="BI90" s="175">
        <f>IF(N90="nulová",J90,0)</f>
        <v>0</v>
      </c>
      <c r="BJ90" s="15" t="s">
        <v>82</v>
      </c>
      <c r="BK90" s="175">
        <f>ROUND(I90*H90,2)</f>
        <v>0</v>
      </c>
      <c r="BL90" s="15" t="s">
        <v>202</v>
      </c>
      <c r="BM90" s="174" t="s">
        <v>821</v>
      </c>
    </row>
    <row r="91" spans="1:47" s="2" customFormat="1" ht="28.8">
      <c r="A91" s="32"/>
      <c r="B91" s="33"/>
      <c r="C91" s="34"/>
      <c r="D91" s="176" t="s">
        <v>129</v>
      </c>
      <c r="E91" s="34"/>
      <c r="F91" s="177" t="s">
        <v>822</v>
      </c>
      <c r="G91" s="34"/>
      <c r="H91" s="34"/>
      <c r="I91" s="178"/>
      <c r="J91" s="34"/>
      <c r="K91" s="34"/>
      <c r="L91" s="37"/>
      <c r="M91" s="179"/>
      <c r="N91" s="180"/>
      <c r="O91" s="62"/>
      <c r="P91" s="62"/>
      <c r="Q91" s="62"/>
      <c r="R91" s="62"/>
      <c r="S91" s="62"/>
      <c r="T91" s="63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T91" s="15" t="s">
        <v>129</v>
      </c>
      <c r="AU91" s="15" t="s">
        <v>84</v>
      </c>
    </row>
    <row r="92" spans="2:51" s="13" customFormat="1" ht="12">
      <c r="B92" s="193"/>
      <c r="C92" s="194"/>
      <c r="D92" s="176" t="s">
        <v>168</v>
      </c>
      <c r="E92" s="195" t="s">
        <v>19</v>
      </c>
      <c r="F92" s="196" t="s">
        <v>814</v>
      </c>
      <c r="G92" s="194"/>
      <c r="H92" s="197">
        <v>506.486</v>
      </c>
      <c r="I92" s="198"/>
      <c r="J92" s="194"/>
      <c r="K92" s="194"/>
      <c r="L92" s="199"/>
      <c r="M92" s="200"/>
      <c r="N92" s="201"/>
      <c r="O92" s="201"/>
      <c r="P92" s="201"/>
      <c r="Q92" s="201"/>
      <c r="R92" s="201"/>
      <c r="S92" s="201"/>
      <c r="T92" s="202"/>
      <c r="AT92" s="203" t="s">
        <v>168</v>
      </c>
      <c r="AU92" s="203" t="s">
        <v>84</v>
      </c>
      <c r="AV92" s="13" t="s">
        <v>84</v>
      </c>
      <c r="AW92" s="13" t="s">
        <v>35</v>
      </c>
      <c r="AX92" s="13" t="s">
        <v>82</v>
      </c>
      <c r="AY92" s="203" t="s">
        <v>121</v>
      </c>
    </row>
    <row r="93" spans="1:65" s="2" customFormat="1" ht="21.75" customHeight="1">
      <c r="A93" s="32"/>
      <c r="B93" s="33"/>
      <c r="C93" s="207" t="s">
        <v>137</v>
      </c>
      <c r="D93" s="207" t="s">
        <v>388</v>
      </c>
      <c r="E93" s="208" t="s">
        <v>823</v>
      </c>
      <c r="F93" s="209" t="s">
        <v>824</v>
      </c>
      <c r="G93" s="210" t="s">
        <v>165</v>
      </c>
      <c r="H93" s="211">
        <v>516.616</v>
      </c>
      <c r="I93" s="212"/>
      <c r="J93" s="213">
        <f>ROUND(I93*H93,2)</f>
        <v>0</v>
      </c>
      <c r="K93" s="209" t="s">
        <v>126</v>
      </c>
      <c r="L93" s="214"/>
      <c r="M93" s="215" t="s">
        <v>19</v>
      </c>
      <c r="N93" s="216" t="s">
        <v>46</v>
      </c>
      <c r="O93" s="62"/>
      <c r="P93" s="172">
        <f>O93*H93</f>
        <v>0</v>
      </c>
      <c r="Q93" s="172">
        <v>0.0028</v>
      </c>
      <c r="R93" s="172">
        <f>Q93*H93</f>
        <v>1.4465248</v>
      </c>
      <c r="S93" s="172">
        <v>0</v>
      </c>
      <c r="T93" s="173">
        <f>S93*H93</f>
        <v>0</v>
      </c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R93" s="174" t="s">
        <v>392</v>
      </c>
      <c r="AT93" s="174" t="s">
        <v>388</v>
      </c>
      <c r="AU93" s="174" t="s">
        <v>84</v>
      </c>
      <c r="AY93" s="15" t="s">
        <v>121</v>
      </c>
      <c r="BE93" s="175">
        <f>IF(N93="základní",J93,0)</f>
        <v>0</v>
      </c>
      <c r="BF93" s="175">
        <f>IF(N93="snížená",J93,0)</f>
        <v>0</v>
      </c>
      <c r="BG93" s="175">
        <f>IF(N93="zákl. přenesená",J93,0)</f>
        <v>0</v>
      </c>
      <c r="BH93" s="175">
        <f>IF(N93="sníž. přenesená",J93,0)</f>
        <v>0</v>
      </c>
      <c r="BI93" s="175">
        <f>IF(N93="nulová",J93,0)</f>
        <v>0</v>
      </c>
      <c r="BJ93" s="15" t="s">
        <v>82</v>
      </c>
      <c r="BK93" s="175">
        <f>ROUND(I93*H93,2)</f>
        <v>0</v>
      </c>
      <c r="BL93" s="15" t="s">
        <v>202</v>
      </c>
      <c r="BM93" s="174" t="s">
        <v>825</v>
      </c>
    </row>
    <row r="94" spans="1:47" s="2" customFormat="1" ht="12">
      <c r="A94" s="32"/>
      <c r="B94" s="33"/>
      <c r="C94" s="34"/>
      <c r="D94" s="176" t="s">
        <v>129</v>
      </c>
      <c r="E94" s="34"/>
      <c r="F94" s="177" t="s">
        <v>824</v>
      </c>
      <c r="G94" s="34"/>
      <c r="H94" s="34"/>
      <c r="I94" s="178"/>
      <c r="J94" s="34"/>
      <c r="K94" s="34"/>
      <c r="L94" s="37"/>
      <c r="M94" s="179"/>
      <c r="N94" s="180"/>
      <c r="O94" s="62"/>
      <c r="P94" s="62"/>
      <c r="Q94" s="62"/>
      <c r="R94" s="62"/>
      <c r="S94" s="62"/>
      <c r="T94" s="63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T94" s="15" t="s">
        <v>129</v>
      </c>
      <c r="AU94" s="15" t="s">
        <v>84</v>
      </c>
    </row>
    <row r="95" spans="2:51" s="13" customFormat="1" ht="12">
      <c r="B95" s="193"/>
      <c r="C95" s="194"/>
      <c r="D95" s="176" t="s">
        <v>168</v>
      </c>
      <c r="E95" s="194"/>
      <c r="F95" s="196" t="s">
        <v>826</v>
      </c>
      <c r="G95" s="194"/>
      <c r="H95" s="197">
        <v>516.616</v>
      </c>
      <c r="I95" s="198"/>
      <c r="J95" s="194"/>
      <c r="K95" s="194"/>
      <c r="L95" s="199"/>
      <c r="M95" s="200"/>
      <c r="N95" s="201"/>
      <c r="O95" s="201"/>
      <c r="P95" s="201"/>
      <c r="Q95" s="201"/>
      <c r="R95" s="201"/>
      <c r="S95" s="201"/>
      <c r="T95" s="202"/>
      <c r="AT95" s="203" t="s">
        <v>168</v>
      </c>
      <c r="AU95" s="203" t="s">
        <v>84</v>
      </c>
      <c r="AV95" s="13" t="s">
        <v>84</v>
      </c>
      <c r="AW95" s="13" t="s">
        <v>4</v>
      </c>
      <c r="AX95" s="13" t="s">
        <v>82</v>
      </c>
      <c r="AY95" s="203" t="s">
        <v>121</v>
      </c>
    </row>
    <row r="96" spans="1:65" s="2" customFormat="1" ht="21.75" customHeight="1">
      <c r="A96" s="32"/>
      <c r="B96" s="33"/>
      <c r="C96" s="163" t="s">
        <v>120</v>
      </c>
      <c r="D96" s="163" t="s">
        <v>122</v>
      </c>
      <c r="E96" s="164" t="s">
        <v>819</v>
      </c>
      <c r="F96" s="165" t="s">
        <v>820</v>
      </c>
      <c r="G96" s="166" t="s">
        <v>165</v>
      </c>
      <c r="H96" s="167">
        <v>466.486</v>
      </c>
      <c r="I96" s="168"/>
      <c r="J96" s="169">
        <f>ROUND(I96*H96,2)</f>
        <v>0</v>
      </c>
      <c r="K96" s="165" t="s">
        <v>126</v>
      </c>
      <c r="L96" s="37"/>
      <c r="M96" s="170" t="s">
        <v>19</v>
      </c>
      <c r="N96" s="171" t="s">
        <v>46</v>
      </c>
      <c r="O96" s="62"/>
      <c r="P96" s="172">
        <f>O96*H96</f>
        <v>0</v>
      </c>
      <c r="Q96" s="172">
        <v>0</v>
      </c>
      <c r="R96" s="172">
        <f>Q96*H96</f>
        <v>0</v>
      </c>
      <c r="S96" s="172">
        <v>0</v>
      </c>
      <c r="T96" s="173">
        <f>S96*H96</f>
        <v>0</v>
      </c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R96" s="174" t="s">
        <v>202</v>
      </c>
      <c r="AT96" s="174" t="s">
        <v>122</v>
      </c>
      <c r="AU96" s="174" t="s">
        <v>84</v>
      </c>
      <c r="AY96" s="15" t="s">
        <v>121</v>
      </c>
      <c r="BE96" s="175">
        <f>IF(N96="základní",J96,0)</f>
        <v>0</v>
      </c>
      <c r="BF96" s="175">
        <f>IF(N96="snížená",J96,0)</f>
        <v>0</v>
      </c>
      <c r="BG96" s="175">
        <f>IF(N96="zákl. přenesená",J96,0)</f>
        <v>0</v>
      </c>
      <c r="BH96" s="175">
        <f>IF(N96="sníž. přenesená",J96,0)</f>
        <v>0</v>
      </c>
      <c r="BI96" s="175">
        <f>IF(N96="nulová",J96,0)</f>
        <v>0</v>
      </c>
      <c r="BJ96" s="15" t="s">
        <v>82</v>
      </c>
      <c r="BK96" s="175">
        <f>ROUND(I96*H96,2)</f>
        <v>0</v>
      </c>
      <c r="BL96" s="15" t="s">
        <v>202</v>
      </c>
      <c r="BM96" s="174" t="s">
        <v>827</v>
      </c>
    </row>
    <row r="97" spans="1:47" s="2" customFormat="1" ht="28.8">
      <c r="A97" s="32"/>
      <c r="B97" s="33"/>
      <c r="C97" s="34"/>
      <c r="D97" s="176" t="s">
        <v>129</v>
      </c>
      <c r="E97" s="34"/>
      <c r="F97" s="177" t="s">
        <v>822</v>
      </c>
      <c r="G97" s="34"/>
      <c r="H97" s="34"/>
      <c r="I97" s="178"/>
      <c r="J97" s="34"/>
      <c r="K97" s="34"/>
      <c r="L97" s="37"/>
      <c r="M97" s="179"/>
      <c r="N97" s="180"/>
      <c r="O97" s="62"/>
      <c r="P97" s="62"/>
      <c r="Q97" s="62"/>
      <c r="R97" s="62"/>
      <c r="S97" s="62"/>
      <c r="T97" s="63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T97" s="15" t="s">
        <v>129</v>
      </c>
      <c r="AU97" s="15" t="s">
        <v>84</v>
      </c>
    </row>
    <row r="98" spans="2:51" s="13" customFormat="1" ht="12">
      <c r="B98" s="193"/>
      <c r="C98" s="194"/>
      <c r="D98" s="176" t="s">
        <v>168</v>
      </c>
      <c r="E98" s="195" t="s">
        <v>19</v>
      </c>
      <c r="F98" s="196" t="s">
        <v>814</v>
      </c>
      <c r="G98" s="194"/>
      <c r="H98" s="197">
        <v>506.486</v>
      </c>
      <c r="I98" s="198"/>
      <c r="J98" s="194"/>
      <c r="K98" s="194"/>
      <c r="L98" s="199"/>
      <c r="M98" s="200"/>
      <c r="N98" s="201"/>
      <c r="O98" s="201"/>
      <c r="P98" s="201"/>
      <c r="Q98" s="201"/>
      <c r="R98" s="201"/>
      <c r="S98" s="201"/>
      <c r="T98" s="202"/>
      <c r="AT98" s="203" t="s">
        <v>168</v>
      </c>
      <c r="AU98" s="203" t="s">
        <v>84</v>
      </c>
      <c r="AV98" s="13" t="s">
        <v>84</v>
      </c>
      <c r="AW98" s="13" t="s">
        <v>35</v>
      </c>
      <c r="AX98" s="13" t="s">
        <v>75</v>
      </c>
      <c r="AY98" s="203" t="s">
        <v>121</v>
      </c>
    </row>
    <row r="99" spans="2:51" s="13" customFormat="1" ht="12">
      <c r="B99" s="193"/>
      <c r="C99" s="194"/>
      <c r="D99" s="176" t="s">
        <v>168</v>
      </c>
      <c r="E99" s="195" t="s">
        <v>19</v>
      </c>
      <c r="F99" s="196" t="s">
        <v>828</v>
      </c>
      <c r="G99" s="194"/>
      <c r="H99" s="197">
        <v>-40</v>
      </c>
      <c r="I99" s="198"/>
      <c r="J99" s="194"/>
      <c r="K99" s="194"/>
      <c r="L99" s="199"/>
      <c r="M99" s="200"/>
      <c r="N99" s="201"/>
      <c r="O99" s="201"/>
      <c r="P99" s="201"/>
      <c r="Q99" s="201"/>
      <c r="R99" s="201"/>
      <c r="S99" s="201"/>
      <c r="T99" s="202"/>
      <c r="AT99" s="203" t="s">
        <v>168</v>
      </c>
      <c r="AU99" s="203" t="s">
        <v>84</v>
      </c>
      <c r="AV99" s="13" t="s">
        <v>84</v>
      </c>
      <c r="AW99" s="13" t="s">
        <v>35</v>
      </c>
      <c r="AX99" s="13" t="s">
        <v>75</v>
      </c>
      <c r="AY99" s="203" t="s">
        <v>121</v>
      </c>
    </row>
    <row r="100" spans="1:65" s="2" customFormat="1" ht="22.8">
      <c r="A100" s="32"/>
      <c r="B100" s="33"/>
      <c r="C100" s="207" t="s">
        <v>190</v>
      </c>
      <c r="D100" s="207" t="s">
        <v>388</v>
      </c>
      <c r="E100" s="208" t="s">
        <v>829</v>
      </c>
      <c r="F100" s="209" t="s">
        <v>830</v>
      </c>
      <c r="G100" s="210" t="s">
        <v>165</v>
      </c>
      <c r="H100" s="211">
        <v>475.816</v>
      </c>
      <c r="I100" s="212"/>
      <c r="J100" s="213">
        <f>ROUND(I100*H100,2)</f>
        <v>0</v>
      </c>
      <c r="K100" s="209" t="s">
        <v>126</v>
      </c>
      <c r="L100" s="214"/>
      <c r="M100" s="215" t="s">
        <v>19</v>
      </c>
      <c r="N100" s="216" t="s">
        <v>46</v>
      </c>
      <c r="O100" s="62"/>
      <c r="P100" s="172">
        <f>O100*H100</f>
        <v>0</v>
      </c>
      <c r="Q100" s="172">
        <v>0.0048</v>
      </c>
      <c r="R100" s="172">
        <f>Q100*H100</f>
        <v>2.2839167999999996</v>
      </c>
      <c r="S100" s="172">
        <v>0</v>
      </c>
      <c r="T100" s="173">
        <f>S100*H100</f>
        <v>0</v>
      </c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R100" s="174" t="s">
        <v>392</v>
      </c>
      <c r="AT100" s="174" t="s">
        <v>388</v>
      </c>
      <c r="AU100" s="174" t="s">
        <v>84</v>
      </c>
      <c r="AY100" s="15" t="s">
        <v>121</v>
      </c>
      <c r="BE100" s="175">
        <f>IF(N100="základní",J100,0)</f>
        <v>0</v>
      </c>
      <c r="BF100" s="175">
        <f>IF(N100="snížená",J100,0)</f>
        <v>0</v>
      </c>
      <c r="BG100" s="175">
        <f>IF(N100="zákl. přenesená",J100,0)</f>
        <v>0</v>
      </c>
      <c r="BH100" s="175">
        <f>IF(N100="sníž. přenesená",J100,0)</f>
        <v>0</v>
      </c>
      <c r="BI100" s="175">
        <f>IF(N100="nulová",J100,0)</f>
        <v>0</v>
      </c>
      <c r="BJ100" s="15" t="s">
        <v>82</v>
      </c>
      <c r="BK100" s="175">
        <f>ROUND(I100*H100,2)</f>
        <v>0</v>
      </c>
      <c r="BL100" s="15" t="s">
        <v>202</v>
      </c>
      <c r="BM100" s="174" t="s">
        <v>831</v>
      </c>
    </row>
    <row r="101" spans="1:47" s="2" customFormat="1" ht="12">
      <c r="A101" s="32"/>
      <c r="B101" s="33"/>
      <c r="C101" s="34"/>
      <c r="D101" s="176" t="s">
        <v>129</v>
      </c>
      <c r="E101" s="34"/>
      <c r="F101" s="177" t="s">
        <v>830</v>
      </c>
      <c r="G101" s="34"/>
      <c r="H101" s="34"/>
      <c r="I101" s="178"/>
      <c r="J101" s="34"/>
      <c r="K101" s="34"/>
      <c r="L101" s="37"/>
      <c r="M101" s="179"/>
      <c r="N101" s="180"/>
      <c r="O101" s="62"/>
      <c r="P101" s="62"/>
      <c r="Q101" s="62"/>
      <c r="R101" s="62"/>
      <c r="S101" s="62"/>
      <c r="T101" s="63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T101" s="15" t="s">
        <v>129</v>
      </c>
      <c r="AU101" s="15" t="s">
        <v>84</v>
      </c>
    </row>
    <row r="102" spans="2:51" s="13" customFormat="1" ht="12">
      <c r="B102" s="193"/>
      <c r="C102" s="194"/>
      <c r="D102" s="176" t="s">
        <v>168</v>
      </c>
      <c r="E102" s="194"/>
      <c r="F102" s="196" t="s">
        <v>832</v>
      </c>
      <c r="G102" s="194"/>
      <c r="H102" s="197">
        <v>475.816</v>
      </c>
      <c r="I102" s="198"/>
      <c r="J102" s="194"/>
      <c r="K102" s="194"/>
      <c r="L102" s="199"/>
      <c r="M102" s="200"/>
      <c r="N102" s="201"/>
      <c r="O102" s="201"/>
      <c r="P102" s="201"/>
      <c r="Q102" s="201"/>
      <c r="R102" s="201"/>
      <c r="S102" s="201"/>
      <c r="T102" s="202"/>
      <c r="AT102" s="203" t="s">
        <v>168</v>
      </c>
      <c r="AU102" s="203" t="s">
        <v>84</v>
      </c>
      <c r="AV102" s="13" t="s">
        <v>84</v>
      </c>
      <c r="AW102" s="13" t="s">
        <v>4</v>
      </c>
      <c r="AX102" s="13" t="s">
        <v>82</v>
      </c>
      <c r="AY102" s="203" t="s">
        <v>121</v>
      </c>
    </row>
    <row r="103" spans="1:65" s="2" customFormat="1" ht="21.75" customHeight="1">
      <c r="A103" s="32"/>
      <c r="B103" s="33"/>
      <c r="C103" s="163" t="s">
        <v>199</v>
      </c>
      <c r="D103" s="163" t="s">
        <v>122</v>
      </c>
      <c r="E103" s="164" t="s">
        <v>833</v>
      </c>
      <c r="F103" s="165" t="s">
        <v>834</v>
      </c>
      <c r="G103" s="166" t="s">
        <v>165</v>
      </c>
      <c r="H103" s="167">
        <v>506.486</v>
      </c>
      <c r="I103" s="168"/>
      <c r="J103" s="169">
        <f>ROUND(I103*H103,2)</f>
        <v>0</v>
      </c>
      <c r="K103" s="165" t="s">
        <v>126</v>
      </c>
      <c r="L103" s="37"/>
      <c r="M103" s="170" t="s">
        <v>19</v>
      </c>
      <c r="N103" s="171" t="s">
        <v>46</v>
      </c>
      <c r="O103" s="62"/>
      <c r="P103" s="172">
        <f>O103*H103</f>
        <v>0</v>
      </c>
      <c r="Q103" s="172">
        <v>0.0016</v>
      </c>
      <c r="R103" s="172">
        <f>Q103*H103</f>
        <v>0.8103776</v>
      </c>
      <c r="S103" s="172">
        <v>0</v>
      </c>
      <c r="T103" s="173">
        <f>S103*H103</f>
        <v>0</v>
      </c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R103" s="174" t="s">
        <v>202</v>
      </c>
      <c r="AT103" s="174" t="s">
        <v>122</v>
      </c>
      <c r="AU103" s="174" t="s">
        <v>84</v>
      </c>
      <c r="AY103" s="15" t="s">
        <v>121</v>
      </c>
      <c r="BE103" s="175">
        <f>IF(N103="základní",J103,0)</f>
        <v>0</v>
      </c>
      <c r="BF103" s="175">
        <f>IF(N103="snížená",J103,0)</f>
        <v>0</v>
      </c>
      <c r="BG103" s="175">
        <f>IF(N103="zákl. přenesená",J103,0)</f>
        <v>0</v>
      </c>
      <c r="BH103" s="175">
        <f>IF(N103="sníž. přenesená",J103,0)</f>
        <v>0</v>
      </c>
      <c r="BI103" s="175">
        <f>IF(N103="nulová",J103,0)</f>
        <v>0</v>
      </c>
      <c r="BJ103" s="15" t="s">
        <v>82</v>
      </c>
      <c r="BK103" s="175">
        <f>ROUND(I103*H103,2)</f>
        <v>0</v>
      </c>
      <c r="BL103" s="15" t="s">
        <v>202</v>
      </c>
      <c r="BM103" s="174" t="s">
        <v>835</v>
      </c>
    </row>
    <row r="104" spans="1:47" s="2" customFormat="1" ht="19.2">
      <c r="A104" s="32"/>
      <c r="B104" s="33"/>
      <c r="C104" s="34"/>
      <c r="D104" s="176" t="s">
        <v>129</v>
      </c>
      <c r="E104" s="34"/>
      <c r="F104" s="177" t="s">
        <v>836</v>
      </c>
      <c r="G104" s="34"/>
      <c r="H104" s="34"/>
      <c r="I104" s="178"/>
      <c r="J104" s="34"/>
      <c r="K104" s="34"/>
      <c r="L104" s="37"/>
      <c r="M104" s="179"/>
      <c r="N104" s="180"/>
      <c r="O104" s="62"/>
      <c r="P104" s="62"/>
      <c r="Q104" s="62"/>
      <c r="R104" s="62"/>
      <c r="S104" s="62"/>
      <c r="T104" s="63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T104" s="15" t="s">
        <v>129</v>
      </c>
      <c r="AU104" s="15" t="s">
        <v>84</v>
      </c>
    </row>
    <row r="105" spans="2:51" s="13" customFormat="1" ht="12">
      <c r="B105" s="193"/>
      <c r="C105" s="194"/>
      <c r="D105" s="176" t="s">
        <v>168</v>
      </c>
      <c r="E105" s="195" t="s">
        <v>19</v>
      </c>
      <c r="F105" s="196" t="s">
        <v>837</v>
      </c>
      <c r="G105" s="194"/>
      <c r="H105" s="197">
        <v>417.902</v>
      </c>
      <c r="I105" s="198"/>
      <c r="J105" s="194"/>
      <c r="K105" s="194"/>
      <c r="L105" s="199"/>
      <c r="M105" s="200"/>
      <c r="N105" s="201"/>
      <c r="O105" s="201"/>
      <c r="P105" s="201"/>
      <c r="Q105" s="201"/>
      <c r="R105" s="201"/>
      <c r="S105" s="201"/>
      <c r="T105" s="202"/>
      <c r="AT105" s="203" t="s">
        <v>168</v>
      </c>
      <c r="AU105" s="203" t="s">
        <v>84</v>
      </c>
      <c r="AV105" s="13" t="s">
        <v>84</v>
      </c>
      <c r="AW105" s="13" t="s">
        <v>35</v>
      </c>
      <c r="AX105" s="13" t="s">
        <v>75</v>
      </c>
      <c r="AY105" s="203" t="s">
        <v>121</v>
      </c>
    </row>
    <row r="106" spans="2:51" s="13" customFormat="1" ht="20.4">
      <c r="B106" s="193"/>
      <c r="C106" s="194"/>
      <c r="D106" s="176" t="s">
        <v>168</v>
      </c>
      <c r="E106" s="195" t="s">
        <v>19</v>
      </c>
      <c r="F106" s="196" t="s">
        <v>838</v>
      </c>
      <c r="G106" s="194"/>
      <c r="H106" s="197">
        <v>88.584</v>
      </c>
      <c r="I106" s="198"/>
      <c r="J106" s="194"/>
      <c r="K106" s="194"/>
      <c r="L106" s="199"/>
      <c r="M106" s="200"/>
      <c r="N106" s="201"/>
      <c r="O106" s="201"/>
      <c r="P106" s="201"/>
      <c r="Q106" s="201"/>
      <c r="R106" s="201"/>
      <c r="S106" s="201"/>
      <c r="T106" s="202"/>
      <c r="AT106" s="203" t="s">
        <v>168</v>
      </c>
      <c r="AU106" s="203" t="s">
        <v>84</v>
      </c>
      <c r="AV106" s="13" t="s">
        <v>84</v>
      </c>
      <c r="AW106" s="13" t="s">
        <v>35</v>
      </c>
      <c r="AX106" s="13" t="s">
        <v>75</v>
      </c>
      <c r="AY106" s="203" t="s">
        <v>121</v>
      </c>
    </row>
    <row r="107" spans="1:65" s="2" customFormat="1" ht="33" customHeight="1">
      <c r="A107" s="32"/>
      <c r="B107" s="33"/>
      <c r="C107" s="163" t="s">
        <v>206</v>
      </c>
      <c r="D107" s="163" t="s">
        <v>122</v>
      </c>
      <c r="E107" s="164" t="s">
        <v>839</v>
      </c>
      <c r="F107" s="165" t="s">
        <v>840</v>
      </c>
      <c r="G107" s="166" t="s">
        <v>165</v>
      </c>
      <c r="H107" s="167">
        <v>394.709</v>
      </c>
      <c r="I107" s="168"/>
      <c r="J107" s="169">
        <f>ROUND(I107*H107,2)</f>
        <v>0</v>
      </c>
      <c r="K107" s="165" t="s">
        <v>126</v>
      </c>
      <c r="L107" s="37"/>
      <c r="M107" s="170" t="s">
        <v>19</v>
      </c>
      <c r="N107" s="171" t="s">
        <v>46</v>
      </c>
      <c r="O107" s="62"/>
      <c r="P107" s="172">
        <f>O107*H107</f>
        <v>0</v>
      </c>
      <c r="Q107" s="172">
        <v>0.01158</v>
      </c>
      <c r="R107" s="172">
        <f>Q107*H107</f>
        <v>4.57073022</v>
      </c>
      <c r="S107" s="172">
        <v>0</v>
      </c>
      <c r="T107" s="173">
        <f>S107*H107</f>
        <v>0</v>
      </c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R107" s="174" t="s">
        <v>202</v>
      </c>
      <c r="AT107" s="174" t="s">
        <v>122</v>
      </c>
      <c r="AU107" s="174" t="s">
        <v>84</v>
      </c>
      <c r="AY107" s="15" t="s">
        <v>121</v>
      </c>
      <c r="BE107" s="175">
        <f>IF(N107="základní",J107,0)</f>
        <v>0</v>
      </c>
      <c r="BF107" s="175">
        <f>IF(N107="snížená",J107,0)</f>
        <v>0</v>
      </c>
      <c r="BG107" s="175">
        <f>IF(N107="zákl. přenesená",J107,0)</f>
        <v>0</v>
      </c>
      <c r="BH107" s="175">
        <f>IF(N107="sníž. přenesená",J107,0)</f>
        <v>0</v>
      </c>
      <c r="BI107" s="175">
        <f>IF(N107="nulová",J107,0)</f>
        <v>0</v>
      </c>
      <c r="BJ107" s="15" t="s">
        <v>82</v>
      </c>
      <c r="BK107" s="175">
        <f>ROUND(I107*H107,2)</f>
        <v>0</v>
      </c>
      <c r="BL107" s="15" t="s">
        <v>202</v>
      </c>
      <c r="BM107" s="174" t="s">
        <v>841</v>
      </c>
    </row>
    <row r="108" spans="1:47" s="2" customFormat="1" ht="38.4">
      <c r="A108" s="32"/>
      <c r="B108" s="33"/>
      <c r="C108" s="34"/>
      <c r="D108" s="176" t="s">
        <v>129</v>
      </c>
      <c r="E108" s="34"/>
      <c r="F108" s="177" t="s">
        <v>842</v>
      </c>
      <c r="G108" s="34"/>
      <c r="H108" s="34"/>
      <c r="I108" s="178"/>
      <c r="J108" s="34"/>
      <c r="K108" s="34"/>
      <c r="L108" s="37"/>
      <c r="M108" s="179"/>
      <c r="N108" s="180"/>
      <c r="O108" s="62"/>
      <c r="P108" s="62"/>
      <c r="Q108" s="62"/>
      <c r="R108" s="62"/>
      <c r="S108" s="62"/>
      <c r="T108" s="63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T108" s="15" t="s">
        <v>129</v>
      </c>
      <c r="AU108" s="15" t="s">
        <v>84</v>
      </c>
    </row>
    <row r="109" spans="2:51" s="13" customFormat="1" ht="12">
      <c r="B109" s="193"/>
      <c r="C109" s="194"/>
      <c r="D109" s="176" t="s">
        <v>168</v>
      </c>
      <c r="E109" s="195" t="s">
        <v>19</v>
      </c>
      <c r="F109" s="196" t="s">
        <v>843</v>
      </c>
      <c r="G109" s="194"/>
      <c r="H109" s="197">
        <v>140.6</v>
      </c>
      <c r="I109" s="198"/>
      <c r="J109" s="194"/>
      <c r="K109" s="194"/>
      <c r="L109" s="199"/>
      <c r="M109" s="200"/>
      <c r="N109" s="201"/>
      <c r="O109" s="201"/>
      <c r="P109" s="201"/>
      <c r="Q109" s="201"/>
      <c r="R109" s="201"/>
      <c r="S109" s="201"/>
      <c r="T109" s="202"/>
      <c r="AT109" s="203" t="s">
        <v>168</v>
      </c>
      <c r="AU109" s="203" t="s">
        <v>84</v>
      </c>
      <c r="AV109" s="13" t="s">
        <v>84</v>
      </c>
      <c r="AW109" s="13" t="s">
        <v>35</v>
      </c>
      <c r="AX109" s="13" t="s">
        <v>75</v>
      </c>
      <c r="AY109" s="203" t="s">
        <v>121</v>
      </c>
    </row>
    <row r="110" spans="2:51" s="13" customFormat="1" ht="12">
      <c r="B110" s="193"/>
      <c r="C110" s="194"/>
      <c r="D110" s="176" t="s">
        <v>168</v>
      </c>
      <c r="E110" s="195" t="s">
        <v>19</v>
      </c>
      <c r="F110" s="196" t="s">
        <v>844</v>
      </c>
      <c r="G110" s="194"/>
      <c r="H110" s="197">
        <v>78.573</v>
      </c>
      <c r="I110" s="198"/>
      <c r="J110" s="194"/>
      <c r="K110" s="194"/>
      <c r="L110" s="199"/>
      <c r="M110" s="200"/>
      <c r="N110" s="201"/>
      <c r="O110" s="201"/>
      <c r="P110" s="201"/>
      <c r="Q110" s="201"/>
      <c r="R110" s="201"/>
      <c r="S110" s="201"/>
      <c r="T110" s="202"/>
      <c r="AT110" s="203" t="s">
        <v>168</v>
      </c>
      <c r="AU110" s="203" t="s">
        <v>84</v>
      </c>
      <c r="AV110" s="13" t="s">
        <v>84</v>
      </c>
      <c r="AW110" s="13" t="s">
        <v>35</v>
      </c>
      <c r="AX110" s="13" t="s">
        <v>75</v>
      </c>
      <c r="AY110" s="203" t="s">
        <v>121</v>
      </c>
    </row>
    <row r="111" spans="2:51" s="13" customFormat="1" ht="12">
      <c r="B111" s="193"/>
      <c r="C111" s="194"/>
      <c r="D111" s="176" t="s">
        <v>168</v>
      </c>
      <c r="E111" s="195" t="s">
        <v>19</v>
      </c>
      <c r="F111" s="196" t="s">
        <v>845</v>
      </c>
      <c r="G111" s="194"/>
      <c r="H111" s="197">
        <v>189.789</v>
      </c>
      <c r="I111" s="198"/>
      <c r="J111" s="194"/>
      <c r="K111" s="194"/>
      <c r="L111" s="199"/>
      <c r="M111" s="200"/>
      <c r="N111" s="201"/>
      <c r="O111" s="201"/>
      <c r="P111" s="201"/>
      <c r="Q111" s="201"/>
      <c r="R111" s="201"/>
      <c r="S111" s="201"/>
      <c r="T111" s="202"/>
      <c r="AT111" s="203" t="s">
        <v>168</v>
      </c>
      <c r="AU111" s="203" t="s">
        <v>84</v>
      </c>
      <c r="AV111" s="13" t="s">
        <v>84</v>
      </c>
      <c r="AW111" s="13" t="s">
        <v>35</v>
      </c>
      <c r="AX111" s="13" t="s">
        <v>75</v>
      </c>
      <c r="AY111" s="203" t="s">
        <v>121</v>
      </c>
    </row>
    <row r="112" spans="2:51" s="13" customFormat="1" ht="12">
      <c r="B112" s="193"/>
      <c r="C112" s="194"/>
      <c r="D112" s="176" t="s">
        <v>168</v>
      </c>
      <c r="E112" s="195" t="s">
        <v>19</v>
      </c>
      <c r="F112" s="196" t="s">
        <v>846</v>
      </c>
      <c r="G112" s="194"/>
      <c r="H112" s="197">
        <v>48.728</v>
      </c>
      <c r="I112" s="198"/>
      <c r="J112" s="194"/>
      <c r="K112" s="194"/>
      <c r="L112" s="199"/>
      <c r="M112" s="200"/>
      <c r="N112" s="201"/>
      <c r="O112" s="201"/>
      <c r="P112" s="201"/>
      <c r="Q112" s="201"/>
      <c r="R112" s="201"/>
      <c r="S112" s="201"/>
      <c r="T112" s="202"/>
      <c r="AT112" s="203" t="s">
        <v>168</v>
      </c>
      <c r="AU112" s="203" t="s">
        <v>84</v>
      </c>
      <c r="AV112" s="13" t="s">
        <v>84</v>
      </c>
      <c r="AW112" s="13" t="s">
        <v>35</v>
      </c>
      <c r="AX112" s="13" t="s">
        <v>75</v>
      </c>
      <c r="AY112" s="203" t="s">
        <v>121</v>
      </c>
    </row>
    <row r="113" spans="2:51" s="13" customFormat="1" ht="20.4">
      <c r="B113" s="193"/>
      <c r="C113" s="194"/>
      <c r="D113" s="176" t="s">
        <v>168</v>
      </c>
      <c r="E113" s="195" t="s">
        <v>19</v>
      </c>
      <c r="F113" s="196" t="s">
        <v>847</v>
      </c>
      <c r="G113" s="194"/>
      <c r="H113" s="197">
        <v>-62.981</v>
      </c>
      <c r="I113" s="198"/>
      <c r="J113" s="194"/>
      <c r="K113" s="194"/>
      <c r="L113" s="199"/>
      <c r="M113" s="200"/>
      <c r="N113" s="201"/>
      <c r="O113" s="201"/>
      <c r="P113" s="201"/>
      <c r="Q113" s="201"/>
      <c r="R113" s="201"/>
      <c r="S113" s="201"/>
      <c r="T113" s="202"/>
      <c r="AT113" s="203" t="s">
        <v>168</v>
      </c>
      <c r="AU113" s="203" t="s">
        <v>84</v>
      </c>
      <c r="AV113" s="13" t="s">
        <v>84</v>
      </c>
      <c r="AW113" s="13" t="s">
        <v>35</v>
      </c>
      <c r="AX113" s="13" t="s">
        <v>75</v>
      </c>
      <c r="AY113" s="203" t="s">
        <v>121</v>
      </c>
    </row>
    <row r="114" spans="1:65" s="2" customFormat="1" ht="34.2">
      <c r="A114" s="32"/>
      <c r="B114" s="33"/>
      <c r="C114" s="163" t="s">
        <v>161</v>
      </c>
      <c r="D114" s="163" t="s">
        <v>122</v>
      </c>
      <c r="E114" s="164" t="s">
        <v>848</v>
      </c>
      <c r="F114" s="165" t="s">
        <v>849</v>
      </c>
      <c r="G114" s="166" t="s">
        <v>165</v>
      </c>
      <c r="H114" s="167">
        <v>23.193</v>
      </c>
      <c r="I114" s="168"/>
      <c r="J114" s="169">
        <f>ROUND(I114*H114,2)</f>
        <v>0</v>
      </c>
      <c r="K114" s="165" t="s">
        <v>126</v>
      </c>
      <c r="L114" s="37"/>
      <c r="M114" s="170" t="s">
        <v>19</v>
      </c>
      <c r="N114" s="171" t="s">
        <v>46</v>
      </c>
      <c r="O114" s="62"/>
      <c r="P114" s="172">
        <f>O114*H114</f>
        <v>0</v>
      </c>
      <c r="Q114" s="172">
        <v>0.01189</v>
      </c>
      <c r="R114" s="172">
        <f>Q114*H114</f>
        <v>0.27576477</v>
      </c>
      <c r="S114" s="172">
        <v>0</v>
      </c>
      <c r="T114" s="173">
        <f>S114*H114</f>
        <v>0</v>
      </c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R114" s="174" t="s">
        <v>202</v>
      </c>
      <c r="AT114" s="174" t="s">
        <v>122</v>
      </c>
      <c r="AU114" s="174" t="s">
        <v>84</v>
      </c>
      <c r="AY114" s="15" t="s">
        <v>121</v>
      </c>
      <c r="BE114" s="175">
        <f>IF(N114="základní",J114,0)</f>
        <v>0</v>
      </c>
      <c r="BF114" s="175">
        <f>IF(N114="snížená",J114,0)</f>
        <v>0</v>
      </c>
      <c r="BG114" s="175">
        <f>IF(N114="zákl. přenesená",J114,0)</f>
        <v>0</v>
      </c>
      <c r="BH114" s="175">
        <f>IF(N114="sníž. přenesená",J114,0)</f>
        <v>0</v>
      </c>
      <c r="BI114" s="175">
        <f>IF(N114="nulová",J114,0)</f>
        <v>0</v>
      </c>
      <c r="BJ114" s="15" t="s">
        <v>82</v>
      </c>
      <c r="BK114" s="175">
        <f>ROUND(I114*H114,2)</f>
        <v>0</v>
      </c>
      <c r="BL114" s="15" t="s">
        <v>202</v>
      </c>
      <c r="BM114" s="174" t="s">
        <v>850</v>
      </c>
    </row>
    <row r="115" spans="1:47" s="2" customFormat="1" ht="38.4">
      <c r="A115" s="32"/>
      <c r="B115" s="33"/>
      <c r="C115" s="34"/>
      <c r="D115" s="176" t="s">
        <v>129</v>
      </c>
      <c r="E115" s="34"/>
      <c r="F115" s="177" t="s">
        <v>851</v>
      </c>
      <c r="G115" s="34"/>
      <c r="H115" s="34"/>
      <c r="I115" s="178"/>
      <c r="J115" s="34"/>
      <c r="K115" s="34"/>
      <c r="L115" s="37"/>
      <c r="M115" s="179"/>
      <c r="N115" s="180"/>
      <c r="O115" s="62"/>
      <c r="P115" s="62"/>
      <c r="Q115" s="62"/>
      <c r="R115" s="62"/>
      <c r="S115" s="62"/>
      <c r="T115" s="63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T115" s="15" t="s">
        <v>129</v>
      </c>
      <c r="AU115" s="15" t="s">
        <v>84</v>
      </c>
    </row>
    <row r="116" spans="2:51" s="13" customFormat="1" ht="12">
      <c r="B116" s="193"/>
      <c r="C116" s="194"/>
      <c r="D116" s="176" t="s">
        <v>168</v>
      </c>
      <c r="E116" s="195" t="s">
        <v>19</v>
      </c>
      <c r="F116" s="196" t="s">
        <v>852</v>
      </c>
      <c r="G116" s="194"/>
      <c r="H116" s="197">
        <v>6.5</v>
      </c>
      <c r="I116" s="198"/>
      <c r="J116" s="194"/>
      <c r="K116" s="194"/>
      <c r="L116" s="199"/>
      <c r="M116" s="200"/>
      <c r="N116" s="201"/>
      <c r="O116" s="201"/>
      <c r="P116" s="201"/>
      <c r="Q116" s="201"/>
      <c r="R116" s="201"/>
      <c r="S116" s="201"/>
      <c r="T116" s="202"/>
      <c r="AT116" s="203" t="s">
        <v>168</v>
      </c>
      <c r="AU116" s="203" t="s">
        <v>84</v>
      </c>
      <c r="AV116" s="13" t="s">
        <v>84</v>
      </c>
      <c r="AW116" s="13" t="s">
        <v>35</v>
      </c>
      <c r="AX116" s="13" t="s">
        <v>75</v>
      </c>
      <c r="AY116" s="203" t="s">
        <v>121</v>
      </c>
    </row>
    <row r="117" spans="2:51" s="13" customFormat="1" ht="12">
      <c r="B117" s="193"/>
      <c r="C117" s="194"/>
      <c r="D117" s="176" t="s">
        <v>168</v>
      </c>
      <c r="E117" s="195" t="s">
        <v>19</v>
      </c>
      <c r="F117" s="196" t="s">
        <v>853</v>
      </c>
      <c r="G117" s="194"/>
      <c r="H117" s="197">
        <v>16.693</v>
      </c>
      <c r="I117" s="198"/>
      <c r="J117" s="194"/>
      <c r="K117" s="194"/>
      <c r="L117" s="199"/>
      <c r="M117" s="200"/>
      <c r="N117" s="201"/>
      <c r="O117" s="201"/>
      <c r="P117" s="201"/>
      <c r="Q117" s="201"/>
      <c r="R117" s="201"/>
      <c r="S117" s="201"/>
      <c r="T117" s="202"/>
      <c r="AT117" s="203" t="s">
        <v>168</v>
      </c>
      <c r="AU117" s="203" t="s">
        <v>84</v>
      </c>
      <c r="AV117" s="13" t="s">
        <v>84</v>
      </c>
      <c r="AW117" s="13" t="s">
        <v>35</v>
      </c>
      <c r="AX117" s="13" t="s">
        <v>75</v>
      </c>
      <c r="AY117" s="203" t="s">
        <v>121</v>
      </c>
    </row>
    <row r="118" spans="1:65" s="2" customFormat="1" ht="22.8">
      <c r="A118" s="32"/>
      <c r="B118" s="33"/>
      <c r="C118" s="163" t="s">
        <v>220</v>
      </c>
      <c r="D118" s="163" t="s">
        <v>122</v>
      </c>
      <c r="E118" s="164" t="s">
        <v>854</v>
      </c>
      <c r="F118" s="165" t="s">
        <v>855</v>
      </c>
      <c r="G118" s="166" t="s">
        <v>216</v>
      </c>
      <c r="H118" s="167">
        <v>194.32</v>
      </c>
      <c r="I118" s="168"/>
      <c r="J118" s="169">
        <f>ROUND(I118*H118,2)</f>
        <v>0</v>
      </c>
      <c r="K118" s="165" t="s">
        <v>126</v>
      </c>
      <c r="L118" s="37"/>
      <c r="M118" s="170" t="s">
        <v>19</v>
      </c>
      <c r="N118" s="171" t="s">
        <v>46</v>
      </c>
      <c r="O118" s="62"/>
      <c r="P118" s="172">
        <f>O118*H118</f>
        <v>0</v>
      </c>
      <c r="Q118" s="172">
        <v>0.00554</v>
      </c>
      <c r="R118" s="172">
        <f>Q118*H118</f>
        <v>1.0765327999999998</v>
      </c>
      <c r="S118" s="172">
        <v>0</v>
      </c>
      <c r="T118" s="173">
        <f>S118*H118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R118" s="174" t="s">
        <v>202</v>
      </c>
      <c r="AT118" s="174" t="s">
        <v>122</v>
      </c>
      <c r="AU118" s="174" t="s">
        <v>84</v>
      </c>
      <c r="AY118" s="15" t="s">
        <v>121</v>
      </c>
      <c r="BE118" s="175">
        <f>IF(N118="základní",J118,0)</f>
        <v>0</v>
      </c>
      <c r="BF118" s="175">
        <f>IF(N118="snížená",J118,0)</f>
        <v>0</v>
      </c>
      <c r="BG118" s="175">
        <f>IF(N118="zákl. přenesená",J118,0)</f>
        <v>0</v>
      </c>
      <c r="BH118" s="175">
        <f>IF(N118="sníž. přenesená",J118,0)</f>
        <v>0</v>
      </c>
      <c r="BI118" s="175">
        <f>IF(N118="nulová",J118,0)</f>
        <v>0</v>
      </c>
      <c r="BJ118" s="15" t="s">
        <v>82</v>
      </c>
      <c r="BK118" s="175">
        <f>ROUND(I118*H118,2)</f>
        <v>0</v>
      </c>
      <c r="BL118" s="15" t="s">
        <v>202</v>
      </c>
      <c r="BM118" s="174" t="s">
        <v>856</v>
      </c>
    </row>
    <row r="119" spans="1:47" s="2" customFormat="1" ht="28.8">
      <c r="A119" s="32"/>
      <c r="B119" s="33"/>
      <c r="C119" s="34"/>
      <c r="D119" s="176" t="s">
        <v>129</v>
      </c>
      <c r="E119" s="34"/>
      <c r="F119" s="177" t="s">
        <v>857</v>
      </c>
      <c r="G119" s="34"/>
      <c r="H119" s="34"/>
      <c r="I119" s="178"/>
      <c r="J119" s="34"/>
      <c r="K119" s="34"/>
      <c r="L119" s="37"/>
      <c r="M119" s="179"/>
      <c r="N119" s="180"/>
      <c r="O119" s="62"/>
      <c r="P119" s="62"/>
      <c r="Q119" s="62"/>
      <c r="R119" s="62"/>
      <c r="S119" s="62"/>
      <c r="T119" s="63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T119" s="15" t="s">
        <v>129</v>
      </c>
      <c r="AU119" s="15" t="s">
        <v>84</v>
      </c>
    </row>
    <row r="120" spans="2:51" s="13" customFormat="1" ht="12">
      <c r="B120" s="193"/>
      <c r="C120" s="194"/>
      <c r="D120" s="176" t="s">
        <v>168</v>
      </c>
      <c r="E120" s="195" t="s">
        <v>19</v>
      </c>
      <c r="F120" s="196" t="s">
        <v>858</v>
      </c>
      <c r="G120" s="194"/>
      <c r="H120" s="197">
        <v>194.32</v>
      </c>
      <c r="I120" s="198"/>
      <c r="J120" s="194"/>
      <c r="K120" s="194"/>
      <c r="L120" s="199"/>
      <c r="M120" s="200"/>
      <c r="N120" s="201"/>
      <c r="O120" s="201"/>
      <c r="P120" s="201"/>
      <c r="Q120" s="201"/>
      <c r="R120" s="201"/>
      <c r="S120" s="201"/>
      <c r="T120" s="202"/>
      <c r="AT120" s="203" t="s">
        <v>168</v>
      </c>
      <c r="AU120" s="203" t="s">
        <v>84</v>
      </c>
      <c r="AV120" s="13" t="s">
        <v>84</v>
      </c>
      <c r="AW120" s="13" t="s">
        <v>35</v>
      </c>
      <c r="AX120" s="13" t="s">
        <v>82</v>
      </c>
      <c r="AY120" s="203" t="s">
        <v>121</v>
      </c>
    </row>
    <row r="121" spans="1:65" s="2" customFormat="1" ht="22.8">
      <c r="A121" s="32"/>
      <c r="B121" s="33"/>
      <c r="C121" s="163" t="s">
        <v>227</v>
      </c>
      <c r="D121" s="163" t="s">
        <v>122</v>
      </c>
      <c r="E121" s="164" t="s">
        <v>859</v>
      </c>
      <c r="F121" s="165" t="s">
        <v>860</v>
      </c>
      <c r="G121" s="166" t="s">
        <v>178</v>
      </c>
      <c r="H121" s="167">
        <v>10.555</v>
      </c>
      <c r="I121" s="168"/>
      <c r="J121" s="169">
        <f>ROUND(I121*H121,2)</f>
        <v>0</v>
      </c>
      <c r="K121" s="165" t="s">
        <v>126</v>
      </c>
      <c r="L121" s="37"/>
      <c r="M121" s="170" t="s">
        <v>19</v>
      </c>
      <c r="N121" s="171" t="s">
        <v>46</v>
      </c>
      <c r="O121" s="62"/>
      <c r="P121" s="172">
        <f>O121*H121</f>
        <v>0</v>
      </c>
      <c r="Q121" s="172">
        <v>0</v>
      </c>
      <c r="R121" s="172">
        <f>Q121*H121</f>
        <v>0</v>
      </c>
      <c r="S121" s="172">
        <v>0</v>
      </c>
      <c r="T121" s="173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74" t="s">
        <v>202</v>
      </c>
      <c r="AT121" s="174" t="s">
        <v>122</v>
      </c>
      <c r="AU121" s="174" t="s">
        <v>84</v>
      </c>
      <c r="AY121" s="15" t="s">
        <v>121</v>
      </c>
      <c r="BE121" s="175">
        <f>IF(N121="základní",J121,0)</f>
        <v>0</v>
      </c>
      <c r="BF121" s="175">
        <f>IF(N121="snížená",J121,0)</f>
        <v>0</v>
      </c>
      <c r="BG121" s="175">
        <f>IF(N121="zákl. přenesená",J121,0)</f>
        <v>0</v>
      </c>
      <c r="BH121" s="175">
        <f>IF(N121="sníž. přenesená",J121,0)</f>
        <v>0</v>
      </c>
      <c r="BI121" s="175">
        <f>IF(N121="nulová",J121,0)</f>
        <v>0</v>
      </c>
      <c r="BJ121" s="15" t="s">
        <v>82</v>
      </c>
      <c r="BK121" s="175">
        <f>ROUND(I121*H121,2)</f>
        <v>0</v>
      </c>
      <c r="BL121" s="15" t="s">
        <v>202</v>
      </c>
      <c r="BM121" s="174" t="s">
        <v>861</v>
      </c>
    </row>
    <row r="122" spans="1:47" s="2" customFormat="1" ht="48">
      <c r="A122" s="32"/>
      <c r="B122" s="33"/>
      <c r="C122" s="34"/>
      <c r="D122" s="176" t="s">
        <v>129</v>
      </c>
      <c r="E122" s="34"/>
      <c r="F122" s="177" t="s">
        <v>862</v>
      </c>
      <c r="G122" s="34"/>
      <c r="H122" s="34"/>
      <c r="I122" s="178"/>
      <c r="J122" s="34"/>
      <c r="K122" s="34"/>
      <c r="L122" s="37"/>
      <c r="M122" s="181"/>
      <c r="N122" s="182"/>
      <c r="O122" s="183"/>
      <c r="P122" s="183"/>
      <c r="Q122" s="183"/>
      <c r="R122" s="183"/>
      <c r="S122" s="183"/>
      <c r="T122" s="184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5" t="s">
        <v>129</v>
      </c>
      <c r="AU122" s="15" t="s">
        <v>84</v>
      </c>
    </row>
    <row r="123" spans="1:31" s="2" customFormat="1" ht="6.9" customHeight="1">
      <c r="A123" s="32"/>
      <c r="B123" s="45"/>
      <c r="C123" s="46"/>
      <c r="D123" s="46"/>
      <c r="E123" s="46"/>
      <c r="F123" s="46"/>
      <c r="G123" s="46"/>
      <c r="H123" s="46"/>
      <c r="I123" s="46"/>
      <c r="J123" s="46"/>
      <c r="K123" s="46"/>
      <c r="L123" s="37"/>
      <c r="M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</sheetData>
  <sheetProtection algorithmName="SHA-512" hashValue="hnzBtTaiUUiBjwt2Yl/x1fjW1h13reRkBINj+2+RAqzxGGDcVL7T+sJegbeW8Zr6ASVWGCTDV/3Q1fmg9fHhMA==" saltValue="0Hd5Svn+EVAIO0iNUiKoPdnZnBDHexmT42ivy3dIpKZ1oS4ezFE+ntXDAQVEA+H07XGoQuhodczPeJ3Qya+PJQ==" spinCount="100000" sheet="1" objects="1" scenarios="1" formatColumns="0" formatRows="0" autoFilter="0"/>
  <autoFilter ref="C80:K122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5" t="s">
        <v>97</v>
      </c>
    </row>
    <row r="3" spans="2:46" s="1" customFormat="1" ht="6.9" customHeight="1" hidden="1"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18"/>
      <c r="AT3" s="15" t="s">
        <v>84</v>
      </c>
    </row>
    <row r="4" spans="2:46" s="1" customFormat="1" ht="24.9" customHeight="1" hidden="1">
      <c r="B4" s="18"/>
      <c r="D4" s="101" t="s">
        <v>98</v>
      </c>
      <c r="L4" s="18"/>
      <c r="M4" s="102" t="s">
        <v>10</v>
      </c>
      <c r="AT4" s="15" t="s">
        <v>4</v>
      </c>
    </row>
    <row r="5" spans="2:12" s="1" customFormat="1" ht="6.9" customHeight="1" hidden="1">
      <c r="B5" s="18"/>
      <c r="L5" s="18"/>
    </row>
    <row r="6" spans="2:12" s="1" customFormat="1" ht="12" customHeight="1" hidden="1">
      <c r="B6" s="18"/>
      <c r="D6" s="103" t="s">
        <v>16</v>
      </c>
      <c r="L6" s="18"/>
    </row>
    <row r="7" spans="2:12" s="1" customFormat="1" ht="16.5" customHeight="1" hidden="1">
      <c r="B7" s="18"/>
      <c r="E7" s="261" t="str">
        <f>'Rekapitulace stavby'!K6</f>
        <v>Rekonstrukce střechy na objektu ZŠ</v>
      </c>
      <c r="F7" s="262"/>
      <c r="G7" s="262"/>
      <c r="H7" s="262"/>
      <c r="L7" s="18"/>
    </row>
    <row r="8" spans="1:31" s="2" customFormat="1" ht="12" customHeight="1" hidden="1">
      <c r="A8" s="32"/>
      <c r="B8" s="37"/>
      <c r="C8" s="32"/>
      <c r="D8" s="103" t="s">
        <v>99</v>
      </c>
      <c r="E8" s="32"/>
      <c r="F8" s="32"/>
      <c r="G8" s="32"/>
      <c r="H8" s="32"/>
      <c r="I8" s="32"/>
      <c r="J8" s="32"/>
      <c r="K8" s="32"/>
      <c r="L8" s="104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 hidden="1">
      <c r="A9" s="32"/>
      <c r="B9" s="37"/>
      <c r="C9" s="32"/>
      <c r="D9" s="32"/>
      <c r="E9" s="263" t="s">
        <v>863</v>
      </c>
      <c r="F9" s="264"/>
      <c r="G9" s="264"/>
      <c r="H9" s="264"/>
      <c r="I9" s="32"/>
      <c r="J9" s="32"/>
      <c r="K9" s="32"/>
      <c r="L9" s="104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hidden="1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104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 hidden="1">
      <c r="A11" s="32"/>
      <c r="B11" s="37"/>
      <c r="C11" s="32"/>
      <c r="D11" s="103" t="s">
        <v>18</v>
      </c>
      <c r="E11" s="32"/>
      <c r="F11" s="105" t="s">
        <v>19</v>
      </c>
      <c r="G11" s="32"/>
      <c r="H11" s="32"/>
      <c r="I11" s="103" t="s">
        <v>20</v>
      </c>
      <c r="J11" s="105" t="s">
        <v>19</v>
      </c>
      <c r="K11" s="32"/>
      <c r="L11" s="104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 hidden="1">
      <c r="A12" s="32"/>
      <c r="B12" s="37"/>
      <c r="C12" s="32"/>
      <c r="D12" s="103" t="s">
        <v>21</v>
      </c>
      <c r="E12" s="32"/>
      <c r="F12" s="105" t="s">
        <v>22</v>
      </c>
      <c r="G12" s="32"/>
      <c r="H12" s="32"/>
      <c r="I12" s="103" t="s">
        <v>23</v>
      </c>
      <c r="J12" s="106" t="str">
        <f>'Rekapitulace stavby'!AN8</f>
        <v>8. 4. 2021</v>
      </c>
      <c r="K12" s="32"/>
      <c r="L12" s="104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 hidden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104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 hidden="1">
      <c r="A14" s="32"/>
      <c r="B14" s="37"/>
      <c r="C14" s="32"/>
      <c r="D14" s="103" t="s">
        <v>25</v>
      </c>
      <c r="E14" s="32"/>
      <c r="F14" s="32"/>
      <c r="G14" s="32"/>
      <c r="H14" s="32"/>
      <c r="I14" s="103" t="s">
        <v>26</v>
      </c>
      <c r="J14" s="105" t="s">
        <v>27</v>
      </c>
      <c r="K14" s="32"/>
      <c r="L14" s="104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 hidden="1">
      <c r="A15" s="32"/>
      <c r="B15" s="37"/>
      <c r="C15" s="32"/>
      <c r="D15" s="32"/>
      <c r="E15" s="105" t="s">
        <v>28</v>
      </c>
      <c r="F15" s="32"/>
      <c r="G15" s="32"/>
      <c r="H15" s="32"/>
      <c r="I15" s="103" t="s">
        <v>29</v>
      </c>
      <c r="J15" s="105" t="s">
        <v>19</v>
      </c>
      <c r="K15" s="32"/>
      <c r="L15" s="104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" customHeight="1" hidden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104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 hidden="1">
      <c r="A17" s="32"/>
      <c r="B17" s="37"/>
      <c r="C17" s="32"/>
      <c r="D17" s="103" t="s">
        <v>30</v>
      </c>
      <c r="E17" s="32"/>
      <c r="F17" s="32"/>
      <c r="G17" s="32"/>
      <c r="H17" s="32"/>
      <c r="I17" s="103" t="s">
        <v>26</v>
      </c>
      <c r="J17" s="28" t="str">
        <f>'Rekapitulace stavby'!AN13</f>
        <v>Vyplň údaj</v>
      </c>
      <c r="K17" s="32"/>
      <c r="L17" s="104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 hidden="1">
      <c r="A18" s="32"/>
      <c r="B18" s="37"/>
      <c r="C18" s="32"/>
      <c r="D18" s="32"/>
      <c r="E18" s="265" t="str">
        <f>'Rekapitulace stavby'!E14</f>
        <v>Vyplň údaj</v>
      </c>
      <c r="F18" s="266"/>
      <c r="G18" s="266"/>
      <c r="H18" s="266"/>
      <c r="I18" s="103" t="s">
        <v>29</v>
      </c>
      <c r="J18" s="28" t="str">
        <f>'Rekapitulace stavby'!AN14</f>
        <v>Vyplň údaj</v>
      </c>
      <c r="K18" s="32"/>
      <c r="L18" s="104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" customHeight="1" hidden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104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 hidden="1">
      <c r="A20" s="32"/>
      <c r="B20" s="37"/>
      <c r="C20" s="32"/>
      <c r="D20" s="103" t="s">
        <v>32</v>
      </c>
      <c r="E20" s="32"/>
      <c r="F20" s="32"/>
      <c r="G20" s="32"/>
      <c r="H20" s="32"/>
      <c r="I20" s="103" t="s">
        <v>26</v>
      </c>
      <c r="J20" s="105" t="s">
        <v>33</v>
      </c>
      <c r="K20" s="32"/>
      <c r="L20" s="104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 hidden="1">
      <c r="A21" s="32"/>
      <c r="B21" s="37"/>
      <c r="C21" s="32"/>
      <c r="D21" s="32"/>
      <c r="E21" s="105" t="s">
        <v>34</v>
      </c>
      <c r="F21" s="32"/>
      <c r="G21" s="32"/>
      <c r="H21" s="32"/>
      <c r="I21" s="103" t="s">
        <v>29</v>
      </c>
      <c r="J21" s="105" t="s">
        <v>19</v>
      </c>
      <c r="K21" s="32"/>
      <c r="L21" s="104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" customHeight="1" hidden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104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 hidden="1">
      <c r="A23" s="32"/>
      <c r="B23" s="37"/>
      <c r="C23" s="32"/>
      <c r="D23" s="103" t="s">
        <v>36</v>
      </c>
      <c r="E23" s="32"/>
      <c r="F23" s="32"/>
      <c r="G23" s="32"/>
      <c r="H23" s="32"/>
      <c r="I23" s="103" t="s">
        <v>26</v>
      </c>
      <c r="J23" s="105" t="s">
        <v>37</v>
      </c>
      <c r="K23" s="32"/>
      <c r="L23" s="104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 hidden="1">
      <c r="A24" s="32"/>
      <c r="B24" s="37"/>
      <c r="C24" s="32"/>
      <c r="D24" s="32"/>
      <c r="E24" s="105" t="s">
        <v>38</v>
      </c>
      <c r="F24" s="32"/>
      <c r="G24" s="32"/>
      <c r="H24" s="32"/>
      <c r="I24" s="103" t="s">
        <v>29</v>
      </c>
      <c r="J24" s="105" t="s">
        <v>19</v>
      </c>
      <c r="K24" s="32"/>
      <c r="L24" s="104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" customHeight="1" hidden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104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 hidden="1">
      <c r="A26" s="32"/>
      <c r="B26" s="37"/>
      <c r="C26" s="32"/>
      <c r="D26" s="103" t="s">
        <v>39</v>
      </c>
      <c r="E26" s="32"/>
      <c r="F26" s="32"/>
      <c r="G26" s="32"/>
      <c r="H26" s="32"/>
      <c r="I26" s="32"/>
      <c r="J26" s="32"/>
      <c r="K26" s="32"/>
      <c r="L26" s="104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 hidden="1">
      <c r="A27" s="107"/>
      <c r="B27" s="108"/>
      <c r="C27" s="107"/>
      <c r="D27" s="107"/>
      <c r="E27" s="267" t="s">
        <v>19</v>
      </c>
      <c r="F27" s="267"/>
      <c r="G27" s="267"/>
      <c r="H27" s="267"/>
      <c r="I27" s="107"/>
      <c r="J27" s="107"/>
      <c r="K27" s="107"/>
      <c r="L27" s="109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</row>
    <row r="28" spans="1:31" s="2" customFormat="1" ht="6.9" customHeight="1" hidden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104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" customHeight="1" hidden="1">
      <c r="A29" s="32"/>
      <c r="B29" s="37"/>
      <c r="C29" s="32"/>
      <c r="D29" s="110"/>
      <c r="E29" s="110"/>
      <c r="F29" s="110"/>
      <c r="G29" s="110"/>
      <c r="H29" s="110"/>
      <c r="I29" s="110"/>
      <c r="J29" s="110"/>
      <c r="K29" s="110"/>
      <c r="L29" s="104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 hidden="1">
      <c r="A30" s="32"/>
      <c r="B30" s="37"/>
      <c r="C30" s="32"/>
      <c r="D30" s="111" t="s">
        <v>41</v>
      </c>
      <c r="E30" s="32"/>
      <c r="F30" s="32"/>
      <c r="G30" s="32"/>
      <c r="H30" s="32"/>
      <c r="I30" s="32"/>
      <c r="J30" s="112">
        <f>ROUND(J81,2)</f>
        <v>0</v>
      </c>
      <c r="K30" s="32"/>
      <c r="L30" s="104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" customHeight="1" hidden="1">
      <c r="A31" s="32"/>
      <c r="B31" s="37"/>
      <c r="C31" s="32"/>
      <c r="D31" s="110"/>
      <c r="E31" s="110"/>
      <c r="F31" s="110"/>
      <c r="G31" s="110"/>
      <c r="H31" s="110"/>
      <c r="I31" s="110"/>
      <c r="J31" s="110"/>
      <c r="K31" s="110"/>
      <c r="L31" s="104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 hidden="1">
      <c r="A32" s="32"/>
      <c r="B32" s="37"/>
      <c r="C32" s="32"/>
      <c r="D32" s="32"/>
      <c r="E32" s="32"/>
      <c r="F32" s="113" t="s">
        <v>43</v>
      </c>
      <c r="G32" s="32"/>
      <c r="H32" s="32"/>
      <c r="I32" s="113" t="s">
        <v>42</v>
      </c>
      <c r="J32" s="113" t="s">
        <v>44</v>
      </c>
      <c r="K32" s="32"/>
      <c r="L32" s="104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 hidden="1">
      <c r="A33" s="32"/>
      <c r="B33" s="37"/>
      <c r="C33" s="32"/>
      <c r="D33" s="114" t="s">
        <v>45</v>
      </c>
      <c r="E33" s="103" t="s">
        <v>46</v>
      </c>
      <c r="F33" s="115">
        <f>ROUND((SUM(BE81:BE91)),2)</f>
        <v>0</v>
      </c>
      <c r="G33" s="32"/>
      <c r="H33" s="32"/>
      <c r="I33" s="116">
        <v>0.21</v>
      </c>
      <c r="J33" s="115">
        <f>ROUND(((SUM(BE81:BE91))*I33),2)</f>
        <v>0</v>
      </c>
      <c r="K33" s="32"/>
      <c r="L33" s="104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 hidden="1">
      <c r="A34" s="32"/>
      <c r="B34" s="37"/>
      <c r="C34" s="32"/>
      <c r="D34" s="32"/>
      <c r="E34" s="103" t="s">
        <v>47</v>
      </c>
      <c r="F34" s="115">
        <f>ROUND((SUM(BF81:BF91)),2)</f>
        <v>0</v>
      </c>
      <c r="G34" s="32"/>
      <c r="H34" s="32"/>
      <c r="I34" s="116">
        <v>0.15</v>
      </c>
      <c r="J34" s="115">
        <f>ROUND(((SUM(BF81:BF91))*I34),2)</f>
        <v>0</v>
      </c>
      <c r="K34" s="32"/>
      <c r="L34" s="104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7"/>
      <c r="C35" s="32"/>
      <c r="D35" s="32"/>
      <c r="E35" s="103" t="s">
        <v>48</v>
      </c>
      <c r="F35" s="115">
        <f>ROUND((SUM(BG81:BG91)),2)</f>
        <v>0</v>
      </c>
      <c r="G35" s="32"/>
      <c r="H35" s="32"/>
      <c r="I35" s="116">
        <v>0.21</v>
      </c>
      <c r="J35" s="115">
        <f>0</f>
        <v>0</v>
      </c>
      <c r="K35" s="32"/>
      <c r="L35" s="104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7"/>
      <c r="C36" s="32"/>
      <c r="D36" s="32"/>
      <c r="E36" s="103" t="s">
        <v>49</v>
      </c>
      <c r="F36" s="115">
        <f>ROUND((SUM(BH81:BH91)),2)</f>
        <v>0</v>
      </c>
      <c r="G36" s="32"/>
      <c r="H36" s="32"/>
      <c r="I36" s="116">
        <v>0.15</v>
      </c>
      <c r="J36" s="115">
        <f>0</f>
        <v>0</v>
      </c>
      <c r="K36" s="32"/>
      <c r="L36" s="104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7"/>
      <c r="C37" s="32"/>
      <c r="D37" s="32"/>
      <c r="E37" s="103" t="s">
        <v>50</v>
      </c>
      <c r="F37" s="115">
        <f>ROUND((SUM(BI81:BI91)),2)</f>
        <v>0</v>
      </c>
      <c r="G37" s="32"/>
      <c r="H37" s="32"/>
      <c r="I37" s="116">
        <v>0</v>
      </c>
      <c r="J37" s="115">
        <f>0</f>
        <v>0</v>
      </c>
      <c r="K37" s="32"/>
      <c r="L37" s="104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" customHeight="1" hidden="1">
      <c r="A38" s="32"/>
      <c r="B38" s="37"/>
      <c r="C38" s="32"/>
      <c r="D38" s="32"/>
      <c r="E38" s="32"/>
      <c r="F38" s="32"/>
      <c r="G38" s="32"/>
      <c r="H38" s="32"/>
      <c r="I38" s="32"/>
      <c r="J38" s="32"/>
      <c r="K38" s="32"/>
      <c r="L38" s="104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 hidden="1">
      <c r="A39" s="32"/>
      <c r="B39" s="37"/>
      <c r="C39" s="117"/>
      <c r="D39" s="118" t="s">
        <v>51</v>
      </c>
      <c r="E39" s="119"/>
      <c r="F39" s="119"/>
      <c r="G39" s="120" t="s">
        <v>52</v>
      </c>
      <c r="H39" s="121" t="s">
        <v>53</v>
      </c>
      <c r="I39" s="119"/>
      <c r="J39" s="122">
        <f>SUM(J30:J37)</f>
        <v>0</v>
      </c>
      <c r="K39" s="123"/>
      <c r="L39" s="104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 hidden="1">
      <c r="A40" s="32"/>
      <c r="B40" s="124"/>
      <c r="C40" s="125"/>
      <c r="D40" s="125"/>
      <c r="E40" s="125"/>
      <c r="F40" s="125"/>
      <c r="G40" s="125"/>
      <c r="H40" s="125"/>
      <c r="I40" s="125"/>
      <c r="J40" s="125"/>
      <c r="K40" s="125"/>
      <c r="L40" s="104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ht="12" hidden="1"/>
    <row r="42" ht="12" hidden="1"/>
    <row r="43" ht="12" hidden="1"/>
    <row r="44" spans="1:31" s="2" customFormat="1" ht="6.9" customHeight="1" hidden="1">
      <c r="A44" s="32"/>
      <c r="B44" s="126"/>
      <c r="C44" s="127"/>
      <c r="D44" s="127"/>
      <c r="E44" s="127"/>
      <c r="F44" s="127"/>
      <c r="G44" s="127"/>
      <c r="H44" s="127"/>
      <c r="I44" s="127"/>
      <c r="J44" s="127"/>
      <c r="K44" s="127"/>
      <c r="L44" s="104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24.9" customHeight="1" hidden="1">
      <c r="A45" s="32"/>
      <c r="B45" s="33"/>
      <c r="C45" s="21" t="s">
        <v>101</v>
      </c>
      <c r="D45" s="34"/>
      <c r="E45" s="34"/>
      <c r="F45" s="34"/>
      <c r="G45" s="34"/>
      <c r="H45" s="34"/>
      <c r="I45" s="34"/>
      <c r="J45" s="34"/>
      <c r="K45" s="34"/>
      <c r="L45" s="104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6.9" customHeight="1" hidden="1">
      <c r="A46" s="32"/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104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12" customHeight="1" hidden="1">
      <c r="A47" s="32"/>
      <c r="B47" s="33"/>
      <c r="C47" s="27" t="s">
        <v>16</v>
      </c>
      <c r="D47" s="34"/>
      <c r="E47" s="34"/>
      <c r="F47" s="34"/>
      <c r="G47" s="34"/>
      <c r="H47" s="34"/>
      <c r="I47" s="34"/>
      <c r="J47" s="34"/>
      <c r="K47" s="34"/>
      <c r="L47" s="104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16.5" customHeight="1" hidden="1">
      <c r="A48" s="32"/>
      <c r="B48" s="33"/>
      <c r="C48" s="34"/>
      <c r="D48" s="34"/>
      <c r="E48" s="259" t="str">
        <f>E7</f>
        <v>Rekonstrukce střechy na objektu ZŠ</v>
      </c>
      <c r="F48" s="260"/>
      <c r="G48" s="260"/>
      <c r="H48" s="260"/>
      <c r="I48" s="34"/>
      <c r="J48" s="34"/>
      <c r="K48" s="34"/>
      <c r="L48" s="104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2" customFormat="1" ht="12" customHeight="1" hidden="1">
      <c r="A49" s="32"/>
      <c r="B49" s="33"/>
      <c r="C49" s="27" t="s">
        <v>99</v>
      </c>
      <c r="D49" s="34"/>
      <c r="E49" s="34"/>
      <c r="F49" s="34"/>
      <c r="G49" s="34"/>
      <c r="H49" s="34"/>
      <c r="I49" s="34"/>
      <c r="J49" s="34"/>
      <c r="K49" s="34"/>
      <c r="L49" s="104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2" customFormat="1" ht="16.5" customHeight="1" hidden="1">
      <c r="A50" s="32"/>
      <c r="B50" s="33"/>
      <c r="C50" s="34"/>
      <c r="D50" s="34"/>
      <c r="E50" s="247" t="str">
        <f>E9</f>
        <v>0400 - SANACE</v>
      </c>
      <c r="F50" s="258"/>
      <c r="G50" s="258"/>
      <c r="H50" s="258"/>
      <c r="I50" s="34"/>
      <c r="J50" s="34"/>
      <c r="K50" s="34"/>
      <c r="L50" s="104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s="2" customFormat="1" ht="6.9" customHeight="1" hidden="1">
      <c r="A51" s="32"/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104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s="2" customFormat="1" ht="12" customHeight="1" hidden="1">
      <c r="A52" s="32"/>
      <c r="B52" s="33"/>
      <c r="C52" s="27" t="s">
        <v>21</v>
      </c>
      <c r="D52" s="34"/>
      <c r="E52" s="34"/>
      <c r="F52" s="25" t="str">
        <f>F12</f>
        <v>Pilská 5/9</v>
      </c>
      <c r="G52" s="34"/>
      <c r="H52" s="34"/>
      <c r="I52" s="27" t="s">
        <v>23</v>
      </c>
      <c r="J52" s="57" t="str">
        <f>IF(J12="","",J12)</f>
        <v>8. 4. 2021</v>
      </c>
      <c r="K52" s="34"/>
      <c r="L52" s="104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2" customFormat="1" ht="6.9" customHeight="1" hidden="1">
      <c r="A53" s="32"/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104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2" customFormat="1" ht="40.05" customHeight="1" hidden="1">
      <c r="A54" s="32"/>
      <c r="B54" s="33"/>
      <c r="C54" s="27" t="s">
        <v>25</v>
      </c>
      <c r="D54" s="34"/>
      <c r="E54" s="34"/>
      <c r="F54" s="25" t="str">
        <f>E15</f>
        <v>MČ Praha 14, Bratří Venclíků 1073/8, Praha</v>
      </c>
      <c r="G54" s="34"/>
      <c r="H54" s="34"/>
      <c r="I54" s="27" t="s">
        <v>32</v>
      </c>
      <c r="J54" s="30" t="str">
        <f>E21</f>
        <v>ARA spol. s r.o., Bořanovická 1873/30, Praha 8</v>
      </c>
      <c r="K54" s="34"/>
      <c r="L54" s="104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s="2" customFormat="1" ht="40.05" customHeight="1" hidden="1">
      <c r="A55" s="32"/>
      <c r="B55" s="33"/>
      <c r="C55" s="27" t="s">
        <v>30</v>
      </c>
      <c r="D55" s="34"/>
      <c r="E55" s="34"/>
      <c r="F55" s="25" t="str">
        <f>IF(E18="","",E18)</f>
        <v>Vyplň údaj</v>
      </c>
      <c r="G55" s="34"/>
      <c r="H55" s="34"/>
      <c r="I55" s="27" t="s">
        <v>36</v>
      </c>
      <c r="J55" s="30" t="str">
        <f>E24</f>
        <v>H. Urban, Papírenská 933/21, Č. Budějovice 7</v>
      </c>
      <c r="K55" s="34"/>
      <c r="L55" s="104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s="2" customFormat="1" ht="10.35" customHeight="1" hidden="1">
      <c r="A56" s="32"/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104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s="2" customFormat="1" ht="29.25" customHeight="1" hidden="1">
      <c r="A57" s="32"/>
      <c r="B57" s="33"/>
      <c r="C57" s="128" t="s">
        <v>102</v>
      </c>
      <c r="D57" s="129"/>
      <c r="E57" s="129"/>
      <c r="F57" s="129"/>
      <c r="G57" s="129"/>
      <c r="H57" s="129"/>
      <c r="I57" s="129"/>
      <c r="J57" s="130" t="s">
        <v>103</v>
      </c>
      <c r="K57" s="129"/>
      <c r="L57" s="104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s="2" customFormat="1" ht="10.35" customHeight="1" hidden="1">
      <c r="A58" s="32"/>
      <c r="B58" s="33"/>
      <c r="C58" s="34"/>
      <c r="D58" s="34"/>
      <c r="E58" s="34"/>
      <c r="F58" s="34"/>
      <c r="G58" s="34"/>
      <c r="H58" s="34"/>
      <c r="I58" s="34"/>
      <c r="J58" s="34"/>
      <c r="K58" s="34"/>
      <c r="L58" s="104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47" s="2" customFormat="1" ht="22.8" customHeight="1" hidden="1">
      <c r="A59" s="32"/>
      <c r="B59" s="33"/>
      <c r="C59" s="131" t="s">
        <v>73</v>
      </c>
      <c r="D59" s="34"/>
      <c r="E59" s="34"/>
      <c r="F59" s="34"/>
      <c r="G59" s="34"/>
      <c r="H59" s="34"/>
      <c r="I59" s="34"/>
      <c r="J59" s="75">
        <f>J81</f>
        <v>0</v>
      </c>
      <c r="K59" s="34"/>
      <c r="L59" s="104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U59" s="15" t="s">
        <v>104</v>
      </c>
    </row>
    <row r="60" spans="2:12" s="9" customFormat="1" ht="24.9" customHeight="1" hidden="1">
      <c r="B60" s="132"/>
      <c r="C60" s="133"/>
      <c r="D60" s="134" t="s">
        <v>864</v>
      </c>
      <c r="E60" s="135"/>
      <c r="F60" s="135"/>
      <c r="G60" s="135"/>
      <c r="H60" s="135"/>
      <c r="I60" s="135"/>
      <c r="J60" s="136">
        <f>J82</f>
        <v>0</v>
      </c>
      <c r="K60" s="133"/>
      <c r="L60" s="137"/>
    </row>
    <row r="61" spans="2:12" s="12" customFormat="1" ht="19.95" customHeight="1" hidden="1">
      <c r="B61" s="185"/>
      <c r="C61" s="186"/>
      <c r="D61" s="187" t="s">
        <v>865</v>
      </c>
      <c r="E61" s="188"/>
      <c r="F61" s="188"/>
      <c r="G61" s="188"/>
      <c r="H61" s="188"/>
      <c r="I61" s="188"/>
      <c r="J61" s="189">
        <f>J83</f>
        <v>0</v>
      </c>
      <c r="K61" s="186"/>
      <c r="L61" s="190"/>
    </row>
    <row r="62" spans="1:31" s="2" customFormat="1" ht="21.75" customHeight="1" hidden="1">
      <c r="A62" s="32"/>
      <c r="B62" s="33"/>
      <c r="C62" s="34"/>
      <c r="D62" s="34"/>
      <c r="E62" s="34"/>
      <c r="F62" s="34"/>
      <c r="G62" s="34"/>
      <c r="H62" s="34"/>
      <c r="I62" s="34"/>
      <c r="J62" s="34"/>
      <c r="K62" s="34"/>
      <c r="L62" s="104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spans="1:31" s="2" customFormat="1" ht="6.9" customHeight="1" hidden="1">
      <c r="A63" s="32"/>
      <c r="B63" s="45"/>
      <c r="C63" s="46"/>
      <c r="D63" s="46"/>
      <c r="E63" s="46"/>
      <c r="F63" s="46"/>
      <c r="G63" s="46"/>
      <c r="H63" s="46"/>
      <c r="I63" s="46"/>
      <c r="J63" s="46"/>
      <c r="K63" s="46"/>
      <c r="L63" s="104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</row>
    <row r="64" ht="12" hidden="1"/>
    <row r="65" ht="12" hidden="1"/>
    <row r="66" ht="12" hidden="1"/>
    <row r="67" spans="1:31" s="2" customFormat="1" ht="6.9" customHeight="1">
      <c r="A67" s="32"/>
      <c r="B67" s="47"/>
      <c r="C67" s="48"/>
      <c r="D67" s="48"/>
      <c r="E67" s="48"/>
      <c r="F67" s="48"/>
      <c r="G67" s="48"/>
      <c r="H67" s="48"/>
      <c r="I67" s="48"/>
      <c r="J67" s="48"/>
      <c r="K67" s="48"/>
      <c r="L67" s="104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s="2" customFormat="1" ht="24.9" customHeight="1">
      <c r="A68" s="32"/>
      <c r="B68" s="33"/>
      <c r="C68" s="21" t="s">
        <v>106</v>
      </c>
      <c r="D68" s="34"/>
      <c r="E68" s="34"/>
      <c r="F68" s="34"/>
      <c r="G68" s="34"/>
      <c r="H68" s="34"/>
      <c r="I68" s="34"/>
      <c r="J68" s="34"/>
      <c r="K68" s="34"/>
      <c r="L68" s="104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</row>
    <row r="69" spans="1:31" s="2" customFormat="1" ht="6.9" customHeight="1">
      <c r="A69" s="32"/>
      <c r="B69" s="33"/>
      <c r="C69" s="34"/>
      <c r="D69" s="34"/>
      <c r="E69" s="34"/>
      <c r="F69" s="34"/>
      <c r="G69" s="34"/>
      <c r="H69" s="34"/>
      <c r="I69" s="34"/>
      <c r="J69" s="34"/>
      <c r="K69" s="34"/>
      <c r="L69" s="104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1:31" s="2" customFormat="1" ht="12" customHeight="1">
      <c r="A70" s="32"/>
      <c r="B70" s="33"/>
      <c r="C70" s="27" t="s">
        <v>16</v>
      </c>
      <c r="D70" s="34"/>
      <c r="E70" s="34"/>
      <c r="F70" s="34"/>
      <c r="G70" s="34"/>
      <c r="H70" s="34"/>
      <c r="I70" s="34"/>
      <c r="J70" s="34"/>
      <c r="K70" s="34"/>
      <c r="L70" s="104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s="2" customFormat="1" ht="16.5" customHeight="1">
      <c r="A71" s="32"/>
      <c r="B71" s="33"/>
      <c r="C71" s="34"/>
      <c r="D71" s="34"/>
      <c r="E71" s="259" t="str">
        <f>E7</f>
        <v>Rekonstrukce střechy na objektu ZŠ</v>
      </c>
      <c r="F71" s="260"/>
      <c r="G71" s="260"/>
      <c r="H71" s="260"/>
      <c r="I71" s="34"/>
      <c r="J71" s="34"/>
      <c r="K71" s="34"/>
      <c r="L71" s="104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2" spans="1:31" s="2" customFormat="1" ht="12" customHeight="1">
      <c r="A72" s="32"/>
      <c r="B72" s="33"/>
      <c r="C72" s="27" t="s">
        <v>99</v>
      </c>
      <c r="D72" s="34"/>
      <c r="E72" s="34"/>
      <c r="F72" s="34"/>
      <c r="G72" s="34"/>
      <c r="H72" s="34"/>
      <c r="I72" s="34"/>
      <c r="J72" s="34"/>
      <c r="K72" s="34"/>
      <c r="L72" s="104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s="2" customFormat="1" ht="16.5" customHeight="1">
      <c r="A73" s="32"/>
      <c r="B73" s="33"/>
      <c r="C73" s="34"/>
      <c r="D73" s="34"/>
      <c r="E73" s="247" t="str">
        <f>E9</f>
        <v>0400 - SANACE</v>
      </c>
      <c r="F73" s="258"/>
      <c r="G73" s="258"/>
      <c r="H73" s="258"/>
      <c r="I73" s="34"/>
      <c r="J73" s="34"/>
      <c r="K73" s="34"/>
      <c r="L73" s="104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s="2" customFormat="1" ht="6.9" customHeight="1">
      <c r="A74" s="32"/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104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s="2" customFormat="1" ht="12" customHeight="1">
      <c r="A75" s="32"/>
      <c r="B75" s="33"/>
      <c r="C75" s="27" t="s">
        <v>21</v>
      </c>
      <c r="D75" s="34"/>
      <c r="E75" s="34"/>
      <c r="F75" s="25" t="str">
        <f>F12</f>
        <v>Pilská 5/9</v>
      </c>
      <c r="G75" s="34"/>
      <c r="H75" s="34"/>
      <c r="I75" s="27" t="s">
        <v>23</v>
      </c>
      <c r="J75" s="57" t="str">
        <f>IF(J12="","",J12)</f>
        <v>8. 4. 2021</v>
      </c>
      <c r="K75" s="34"/>
      <c r="L75" s="104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6.9" customHeight="1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104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40.05" customHeight="1">
      <c r="A77" s="32"/>
      <c r="B77" s="33"/>
      <c r="C77" s="27" t="s">
        <v>25</v>
      </c>
      <c r="D77" s="34"/>
      <c r="E77" s="34"/>
      <c r="F77" s="25" t="str">
        <f>E15</f>
        <v>MČ Praha 14, Bratří Venclíků 1073/8, Praha</v>
      </c>
      <c r="G77" s="34"/>
      <c r="H77" s="34"/>
      <c r="I77" s="27" t="s">
        <v>32</v>
      </c>
      <c r="J77" s="30" t="str">
        <f>E21</f>
        <v>ARA spol. s r.o., Bořanovická 1873/30, Praha 8</v>
      </c>
      <c r="K77" s="34"/>
      <c r="L77" s="104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2" customFormat="1" ht="40.05" customHeight="1">
      <c r="A78" s="32"/>
      <c r="B78" s="33"/>
      <c r="C78" s="27" t="s">
        <v>30</v>
      </c>
      <c r="D78" s="34"/>
      <c r="E78" s="34"/>
      <c r="F78" s="25" t="str">
        <f>IF(E18="","",E18)</f>
        <v>Vyplň údaj</v>
      </c>
      <c r="G78" s="34"/>
      <c r="H78" s="34"/>
      <c r="I78" s="27" t="s">
        <v>36</v>
      </c>
      <c r="J78" s="30" t="str">
        <f>E24</f>
        <v>H. Urban, Papírenská 933/21, Č. Budějovice 7</v>
      </c>
      <c r="K78" s="34"/>
      <c r="L78" s="104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s="2" customFormat="1" ht="10.35" customHeight="1">
      <c r="A79" s="32"/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104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s="10" customFormat="1" ht="29.25" customHeight="1">
      <c r="A80" s="138"/>
      <c r="B80" s="139"/>
      <c r="C80" s="140" t="s">
        <v>107</v>
      </c>
      <c r="D80" s="141" t="s">
        <v>60</v>
      </c>
      <c r="E80" s="141" t="s">
        <v>56</v>
      </c>
      <c r="F80" s="141" t="s">
        <v>57</v>
      </c>
      <c r="G80" s="141" t="s">
        <v>108</v>
      </c>
      <c r="H80" s="141" t="s">
        <v>109</v>
      </c>
      <c r="I80" s="141" t="s">
        <v>110</v>
      </c>
      <c r="J80" s="141" t="s">
        <v>103</v>
      </c>
      <c r="K80" s="142" t="s">
        <v>111</v>
      </c>
      <c r="L80" s="143"/>
      <c r="M80" s="66" t="s">
        <v>19</v>
      </c>
      <c r="N80" s="67" t="s">
        <v>45</v>
      </c>
      <c r="O80" s="67" t="s">
        <v>112</v>
      </c>
      <c r="P80" s="67" t="s">
        <v>113</v>
      </c>
      <c r="Q80" s="67" t="s">
        <v>114</v>
      </c>
      <c r="R80" s="67" t="s">
        <v>115</v>
      </c>
      <c r="S80" s="67" t="s">
        <v>116</v>
      </c>
      <c r="T80" s="68" t="s">
        <v>117</v>
      </c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</row>
    <row r="81" spans="1:63" s="2" customFormat="1" ht="22.8" customHeight="1">
      <c r="A81" s="32"/>
      <c r="B81" s="33"/>
      <c r="C81" s="73" t="s">
        <v>118</v>
      </c>
      <c r="D81" s="34"/>
      <c r="E81" s="34"/>
      <c r="F81" s="34"/>
      <c r="G81" s="34"/>
      <c r="H81" s="34"/>
      <c r="I81" s="34"/>
      <c r="J81" s="144">
        <f>BK81</f>
        <v>0</v>
      </c>
      <c r="K81" s="34"/>
      <c r="L81" s="37"/>
      <c r="M81" s="69"/>
      <c r="N81" s="145"/>
      <c r="O81" s="70"/>
      <c r="P81" s="146">
        <f>P82</f>
        <v>0</v>
      </c>
      <c r="Q81" s="70"/>
      <c r="R81" s="146">
        <f>R82</f>
        <v>0</v>
      </c>
      <c r="S81" s="70"/>
      <c r="T81" s="147">
        <f>T82</f>
        <v>0</v>
      </c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T81" s="15" t="s">
        <v>74</v>
      </c>
      <c r="AU81" s="15" t="s">
        <v>104</v>
      </c>
      <c r="BK81" s="148">
        <f>BK82</f>
        <v>0</v>
      </c>
    </row>
    <row r="82" spans="2:63" s="11" customFormat="1" ht="25.95" customHeight="1">
      <c r="B82" s="149"/>
      <c r="C82" s="150"/>
      <c r="D82" s="151" t="s">
        <v>74</v>
      </c>
      <c r="E82" s="152" t="s">
        <v>195</v>
      </c>
      <c r="F82" s="152" t="s">
        <v>195</v>
      </c>
      <c r="G82" s="150"/>
      <c r="H82" s="150"/>
      <c r="I82" s="153"/>
      <c r="J82" s="154">
        <f>BK82</f>
        <v>0</v>
      </c>
      <c r="K82" s="150"/>
      <c r="L82" s="155"/>
      <c r="M82" s="156"/>
      <c r="N82" s="157"/>
      <c r="O82" s="157"/>
      <c r="P82" s="158">
        <f>P83</f>
        <v>0</v>
      </c>
      <c r="Q82" s="157"/>
      <c r="R82" s="158">
        <f>R83</f>
        <v>0</v>
      </c>
      <c r="S82" s="157"/>
      <c r="T82" s="159">
        <f>T83</f>
        <v>0</v>
      </c>
      <c r="AR82" s="160" t="s">
        <v>84</v>
      </c>
      <c r="AT82" s="161" t="s">
        <v>74</v>
      </c>
      <c r="AU82" s="161" t="s">
        <v>75</v>
      </c>
      <c r="AY82" s="160" t="s">
        <v>121</v>
      </c>
      <c r="BK82" s="162">
        <f>BK83</f>
        <v>0</v>
      </c>
    </row>
    <row r="83" spans="2:63" s="11" customFormat="1" ht="22.8" customHeight="1">
      <c r="B83" s="149"/>
      <c r="C83" s="150"/>
      <c r="D83" s="151" t="s">
        <v>74</v>
      </c>
      <c r="E83" s="191" t="s">
        <v>866</v>
      </c>
      <c r="F83" s="191" t="s">
        <v>867</v>
      </c>
      <c r="G83" s="150"/>
      <c r="H83" s="150"/>
      <c r="I83" s="153"/>
      <c r="J83" s="192">
        <f>BK83</f>
        <v>0</v>
      </c>
      <c r="K83" s="150"/>
      <c r="L83" s="155"/>
      <c r="M83" s="156"/>
      <c r="N83" s="157"/>
      <c r="O83" s="157"/>
      <c r="P83" s="158">
        <f>SUM(P84:P91)</f>
        <v>0</v>
      </c>
      <c r="Q83" s="157"/>
      <c r="R83" s="158">
        <f>SUM(R84:R91)</f>
        <v>0</v>
      </c>
      <c r="S83" s="157"/>
      <c r="T83" s="159">
        <f>SUM(T84:T91)</f>
        <v>0</v>
      </c>
      <c r="AR83" s="160" t="s">
        <v>84</v>
      </c>
      <c r="AT83" s="161" t="s">
        <v>74</v>
      </c>
      <c r="AU83" s="161" t="s">
        <v>82</v>
      </c>
      <c r="AY83" s="160" t="s">
        <v>121</v>
      </c>
      <c r="BK83" s="162">
        <f>SUM(BK84:BK91)</f>
        <v>0</v>
      </c>
    </row>
    <row r="84" spans="1:65" s="2" customFormat="1" ht="45.6">
      <c r="A84" s="32"/>
      <c r="B84" s="33"/>
      <c r="C84" s="163" t="s">
        <v>82</v>
      </c>
      <c r="D84" s="163" t="s">
        <v>122</v>
      </c>
      <c r="E84" s="164" t="s">
        <v>868</v>
      </c>
      <c r="F84" s="165" t="s">
        <v>869</v>
      </c>
      <c r="G84" s="166" t="s">
        <v>420</v>
      </c>
      <c r="H84" s="167">
        <v>1</v>
      </c>
      <c r="I84" s="168"/>
      <c r="J84" s="169">
        <f>ROUND(I84*H84,2)</f>
        <v>0</v>
      </c>
      <c r="K84" s="165" t="s">
        <v>19</v>
      </c>
      <c r="L84" s="37"/>
      <c r="M84" s="170" t="s">
        <v>19</v>
      </c>
      <c r="N84" s="171" t="s">
        <v>46</v>
      </c>
      <c r="O84" s="62"/>
      <c r="P84" s="172">
        <f>O84*H84</f>
        <v>0</v>
      </c>
      <c r="Q84" s="172">
        <v>0</v>
      </c>
      <c r="R84" s="172">
        <f>Q84*H84</f>
        <v>0</v>
      </c>
      <c r="S84" s="172">
        <v>0</v>
      </c>
      <c r="T84" s="173">
        <f>S84*H84</f>
        <v>0</v>
      </c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R84" s="174" t="s">
        <v>202</v>
      </c>
      <c r="AT84" s="174" t="s">
        <v>122</v>
      </c>
      <c r="AU84" s="174" t="s">
        <v>84</v>
      </c>
      <c r="AY84" s="15" t="s">
        <v>121</v>
      </c>
      <c r="BE84" s="175">
        <f>IF(N84="základní",J84,0)</f>
        <v>0</v>
      </c>
      <c r="BF84" s="175">
        <f>IF(N84="snížená",J84,0)</f>
        <v>0</v>
      </c>
      <c r="BG84" s="175">
        <f>IF(N84="zákl. přenesená",J84,0)</f>
        <v>0</v>
      </c>
      <c r="BH84" s="175">
        <f>IF(N84="sníž. přenesená",J84,0)</f>
        <v>0</v>
      </c>
      <c r="BI84" s="175">
        <f>IF(N84="nulová",J84,0)</f>
        <v>0</v>
      </c>
      <c r="BJ84" s="15" t="s">
        <v>82</v>
      </c>
      <c r="BK84" s="175">
        <f>ROUND(I84*H84,2)</f>
        <v>0</v>
      </c>
      <c r="BL84" s="15" t="s">
        <v>202</v>
      </c>
      <c r="BM84" s="174" t="s">
        <v>870</v>
      </c>
    </row>
    <row r="85" spans="1:47" s="2" customFormat="1" ht="38.4">
      <c r="A85" s="32"/>
      <c r="B85" s="33"/>
      <c r="C85" s="34"/>
      <c r="D85" s="176" t="s">
        <v>129</v>
      </c>
      <c r="E85" s="34"/>
      <c r="F85" s="177" t="s">
        <v>869</v>
      </c>
      <c r="G85" s="34"/>
      <c r="H85" s="34"/>
      <c r="I85" s="178"/>
      <c r="J85" s="34"/>
      <c r="K85" s="34"/>
      <c r="L85" s="37"/>
      <c r="M85" s="179"/>
      <c r="N85" s="180"/>
      <c r="O85" s="62"/>
      <c r="P85" s="62"/>
      <c r="Q85" s="62"/>
      <c r="R85" s="62"/>
      <c r="S85" s="62"/>
      <c r="T85" s="63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T85" s="15" t="s">
        <v>129</v>
      </c>
      <c r="AU85" s="15" t="s">
        <v>84</v>
      </c>
    </row>
    <row r="86" spans="1:65" s="2" customFormat="1" ht="33" customHeight="1">
      <c r="A86" s="32"/>
      <c r="B86" s="33"/>
      <c r="C86" s="163" t="s">
        <v>84</v>
      </c>
      <c r="D86" s="163" t="s">
        <v>122</v>
      </c>
      <c r="E86" s="164" t="s">
        <v>871</v>
      </c>
      <c r="F86" s="165" t="s">
        <v>872</v>
      </c>
      <c r="G86" s="166" t="s">
        <v>420</v>
      </c>
      <c r="H86" s="167">
        <v>1</v>
      </c>
      <c r="I86" s="168"/>
      <c r="J86" s="169">
        <f>ROUND(I86*H86,2)</f>
        <v>0</v>
      </c>
      <c r="K86" s="165" t="s">
        <v>19</v>
      </c>
      <c r="L86" s="37"/>
      <c r="M86" s="170" t="s">
        <v>19</v>
      </c>
      <c r="N86" s="171" t="s">
        <v>46</v>
      </c>
      <c r="O86" s="62"/>
      <c r="P86" s="172">
        <f>O86*H86</f>
        <v>0</v>
      </c>
      <c r="Q86" s="172">
        <v>0</v>
      </c>
      <c r="R86" s="172">
        <f>Q86*H86</f>
        <v>0</v>
      </c>
      <c r="S86" s="172">
        <v>0</v>
      </c>
      <c r="T86" s="173">
        <f>S86*H86</f>
        <v>0</v>
      </c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R86" s="174" t="s">
        <v>202</v>
      </c>
      <c r="AT86" s="174" t="s">
        <v>122</v>
      </c>
      <c r="AU86" s="174" t="s">
        <v>84</v>
      </c>
      <c r="AY86" s="15" t="s">
        <v>121</v>
      </c>
      <c r="BE86" s="175">
        <f>IF(N86="základní",J86,0)</f>
        <v>0</v>
      </c>
      <c r="BF86" s="175">
        <f>IF(N86="snížená",J86,0)</f>
        <v>0</v>
      </c>
      <c r="BG86" s="175">
        <f>IF(N86="zákl. přenesená",J86,0)</f>
        <v>0</v>
      </c>
      <c r="BH86" s="175">
        <f>IF(N86="sníž. přenesená",J86,0)</f>
        <v>0</v>
      </c>
      <c r="BI86" s="175">
        <f>IF(N86="nulová",J86,0)</f>
        <v>0</v>
      </c>
      <c r="BJ86" s="15" t="s">
        <v>82</v>
      </c>
      <c r="BK86" s="175">
        <f>ROUND(I86*H86,2)</f>
        <v>0</v>
      </c>
      <c r="BL86" s="15" t="s">
        <v>202</v>
      </c>
      <c r="BM86" s="174" t="s">
        <v>873</v>
      </c>
    </row>
    <row r="87" spans="1:47" s="2" customFormat="1" ht="19.2">
      <c r="A87" s="32"/>
      <c r="B87" s="33"/>
      <c r="C87" s="34"/>
      <c r="D87" s="176" t="s">
        <v>129</v>
      </c>
      <c r="E87" s="34"/>
      <c r="F87" s="177" t="s">
        <v>872</v>
      </c>
      <c r="G87" s="34"/>
      <c r="H87" s="34"/>
      <c r="I87" s="178"/>
      <c r="J87" s="34"/>
      <c r="K87" s="34"/>
      <c r="L87" s="37"/>
      <c r="M87" s="179"/>
      <c r="N87" s="180"/>
      <c r="O87" s="62"/>
      <c r="P87" s="62"/>
      <c r="Q87" s="62"/>
      <c r="R87" s="62"/>
      <c r="S87" s="62"/>
      <c r="T87" s="63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T87" s="15" t="s">
        <v>129</v>
      </c>
      <c r="AU87" s="15" t="s">
        <v>84</v>
      </c>
    </row>
    <row r="88" spans="1:65" s="2" customFormat="1" ht="16.5" customHeight="1">
      <c r="A88" s="32"/>
      <c r="B88" s="33"/>
      <c r="C88" s="163" t="s">
        <v>133</v>
      </c>
      <c r="D88" s="163" t="s">
        <v>122</v>
      </c>
      <c r="E88" s="164" t="s">
        <v>874</v>
      </c>
      <c r="F88" s="165" t="s">
        <v>875</v>
      </c>
      <c r="G88" s="166" t="s">
        <v>420</v>
      </c>
      <c r="H88" s="167">
        <v>1</v>
      </c>
      <c r="I88" s="168"/>
      <c r="J88" s="169">
        <f>ROUND(I88*H88,2)</f>
        <v>0</v>
      </c>
      <c r="K88" s="165" t="s">
        <v>19</v>
      </c>
      <c r="L88" s="37"/>
      <c r="M88" s="170" t="s">
        <v>19</v>
      </c>
      <c r="N88" s="171" t="s">
        <v>46</v>
      </c>
      <c r="O88" s="62"/>
      <c r="P88" s="172">
        <f>O88*H88</f>
        <v>0</v>
      </c>
      <c r="Q88" s="172">
        <v>0</v>
      </c>
      <c r="R88" s="172">
        <f>Q88*H88</f>
        <v>0</v>
      </c>
      <c r="S88" s="172">
        <v>0</v>
      </c>
      <c r="T88" s="173">
        <f>S88*H88</f>
        <v>0</v>
      </c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R88" s="174" t="s">
        <v>202</v>
      </c>
      <c r="AT88" s="174" t="s">
        <v>122</v>
      </c>
      <c r="AU88" s="174" t="s">
        <v>84</v>
      </c>
      <c r="AY88" s="15" t="s">
        <v>121</v>
      </c>
      <c r="BE88" s="175">
        <f>IF(N88="základní",J88,0)</f>
        <v>0</v>
      </c>
      <c r="BF88" s="175">
        <f>IF(N88="snížená",J88,0)</f>
        <v>0</v>
      </c>
      <c r="BG88" s="175">
        <f>IF(N88="zákl. přenesená",J88,0)</f>
        <v>0</v>
      </c>
      <c r="BH88" s="175">
        <f>IF(N88="sníž. přenesená",J88,0)</f>
        <v>0</v>
      </c>
      <c r="BI88" s="175">
        <f>IF(N88="nulová",J88,0)</f>
        <v>0</v>
      </c>
      <c r="BJ88" s="15" t="s">
        <v>82</v>
      </c>
      <c r="BK88" s="175">
        <f>ROUND(I88*H88,2)</f>
        <v>0</v>
      </c>
      <c r="BL88" s="15" t="s">
        <v>202</v>
      </c>
      <c r="BM88" s="174" t="s">
        <v>876</v>
      </c>
    </row>
    <row r="89" spans="1:47" s="2" customFormat="1" ht="12">
      <c r="A89" s="32"/>
      <c r="B89" s="33"/>
      <c r="C89" s="34"/>
      <c r="D89" s="176" t="s">
        <v>129</v>
      </c>
      <c r="E89" s="34"/>
      <c r="F89" s="177" t="s">
        <v>875</v>
      </c>
      <c r="G89" s="34"/>
      <c r="H89" s="34"/>
      <c r="I89" s="178"/>
      <c r="J89" s="34"/>
      <c r="K89" s="34"/>
      <c r="L89" s="37"/>
      <c r="M89" s="179"/>
      <c r="N89" s="180"/>
      <c r="O89" s="62"/>
      <c r="P89" s="62"/>
      <c r="Q89" s="62"/>
      <c r="R89" s="62"/>
      <c r="S89" s="62"/>
      <c r="T89" s="63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T89" s="15" t="s">
        <v>129</v>
      </c>
      <c r="AU89" s="15" t="s">
        <v>84</v>
      </c>
    </row>
    <row r="90" spans="1:65" s="2" customFormat="1" ht="44.25" customHeight="1">
      <c r="A90" s="32"/>
      <c r="B90" s="33"/>
      <c r="C90" s="163" t="s">
        <v>137</v>
      </c>
      <c r="D90" s="163" t="s">
        <v>122</v>
      </c>
      <c r="E90" s="164" t="s">
        <v>877</v>
      </c>
      <c r="F90" s="165" t="s">
        <v>878</v>
      </c>
      <c r="G90" s="166" t="s">
        <v>420</v>
      </c>
      <c r="H90" s="167">
        <v>1</v>
      </c>
      <c r="I90" s="168"/>
      <c r="J90" s="169">
        <f>ROUND(I90*H90,2)</f>
        <v>0</v>
      </c>
      <c r="K90" s="165" t="s">
        <v>19</v>
      </c>
      <c r="L90" s="37"/>
      <c r="M90" s="170" t="s">
        <v>19</v>
      </c>
      <c r="N90" s="171" t="s">
        <v>46</v>
      </c>
      <c r="O90" s="62"/>
      <c r="P90" s="172">
        <f>O90*H90</f>
        <v>0</v>
      </c>
      <c r="Q90" s="172">
        <v>0</v>
      </c>
      <c r="R90" s="172">
        <f>Q90*H90</f>
        <v>0</v>
      </c>
      <c r="S90" s="172">
        <v>0</v>
      </c>
      <c r="T90" s="173">
        <f>S90*H90</f>
        <v>0</v>
      </c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R90" s="174" t="s">
        <v>202</v>
      </c>
      <c r="AT90" s="174" t="s">
        <v>122</v>
      </c>
      <c r="AU90" s="174" t="s">
        <v>84</v>
      </c>
      <c r="AY90" s="15" t="s">
        <v>121</v>
      </c>
      <c r="BE90" s="175">
        <f>IF(N90="základní",J90,0)</f>
        <v>0</v>
      </c>
      <c r="BF90" s="175">
        <f>IF(N90="snížená",J90,0)</f>
        <v>0</v>
      </c>
      <c r="BG90" s="175">
        <f>IF(N90="zákl. přenesená",J90,0)</f>
        <v>0</v>
      </c>
      <c r="BH90" s="175">
        <f>IF(N90="sníž. přenesená",J90,0)</f>
        <v>0</v>
      </c>
      <c r="BI90" s="175">
        <f>IF(N90="nulová",J90,0)</f>
        <v>0</v>
      </c>
      <c r="BJ90" s="15" t="s">
        <v>82</v>
      </c>
      <c r="BK90" s="175">
        <f>ROUND(I90*H90,2)</f>
        <v>0</v>
      </c>
      <c r="BL90" s="15" t="s">
        <v>202</v>
      </c>
      <c r="BM90" s="174" t="s">
        <v>879</v>
      </c>
    </row>
    <row r="91" spans="1:47" s="2" customFormat="1" ht="28.8">
      <c r="A91" s="32"/>
      <c r="B91" s="33"/>
      <c r="C91" s="34"/>
      <c r="D91" s="176" t="s">
        <v>129</v>
      </c>
      <c r="E91" s="34"/>
      <c r="F91" s="177" t="s">
        <v>878</v>
      </c>
      <c r="G91" s="34"/>
      <c r="H91" s="34"/>
      <c r="I91" s="178"/>
      <c r="J91" s="34"/>
      <c r="K91" s="34"/>
      <c r="L91" s="37"/>
      <c r="M91" s="181"/>
      <c r="N91" s="182"/>
      <c r="O91" s="183"/>
      <c r="P91" s="183"/>
      <c r="Q91" s="183"/>
      <c r="R91" s="183"/>
      <c r="S91" s="183"/>
      <c r="T91" s="184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T91" s="15" t="s">
        <v>129</v>
      </c>
      <c r="AU91" s="15" t="s">
        <v>84</v>
      </c>
    </row>
    <row r="92" spans="1:31" s="2" customFormat="1" ht="6.9" customHeight="1">
      <c r="A92" s="32"/>
      <c r="B92" s="45"/>
      <c r="C92" s="46"/>
      <c r="D92" s="46"/>
      <c r="E92" s="46"/>
      <c r="F92" s="46"/>
      <c r="G92" s="46"/>
      <c r="H92" s="46"/>
      <c r="I92" s="46"/>
      <c r="J92" s="46"/>
      <c r="K92" s="46"/>
      <c r="L92" s="37"/>
      <c r="M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</sheetData>
  <sheetProtection algorithmName="SHA-512" hashValue="UuSumAzSys0MqiPccG1lThVEhwqG+YT5F4ZYhWx1jOB+NrpJGvnT1tvdE90WklacH8OVbDowJeKsdz/R9XrzRA==" saltValue="ZKrc4fH/Q0S5IsG0IZljeyv4HBUPqYcP8VdiZFM3V4/2iUT7rsUTUO4wkOzxPZjvwvyahsevAuo+aO+TW99qQQ==" spinCount="100000" sheet="1" objects="1" scenarios="1" formatColumns="0" formatRows="0" autoFilter="0"/>
  <autoFilter ref="C80:K91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ST01\st01</dc:creator>
  <cp:keywords/>
  <dc:description/>
  <cp:lastModifiedBy>JUDr. Tatiana Jirásková</cp:lastModifiedBy>
  <dcterms:created xsi:type="dcterms:W3CDTF">2021-04-12T14:04:55Z</dcterms:created>
  <dcterms:modified xsi:type="dcterms:W3CDTF">2021-06-09T11:40:21Z</dcterms:modified>
  <cp:category/>
  <cp:version/>
  <cp:contentType/>
  <cp:contentStatus/>
</cp:coreProperties>
</file>