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240" yWindow="570" windowWidth="28455" windowHeight="11955"/>
  </bookViews>
  <sheets>
    <sheet name="Rekapitulace stavby" sheetId="1" r:id="rId1"/>
    <sheet name="5-2019-D-s - Bourací a st..." sheetId="2" r:id="rId2"/>
    <sheet name="5-2019-DVz - Vzduchotechnika" sheetId="3" r:id="rId3"/>
    <sheet name="5-2019-Pr - Provedení dok..." sheetId="4" r:id="rId4"/>
    <sheet name="5-2019-N - Vzduchotechnik..." sheetId="5" r:id="rId5"/>
    <sheet name="Seznam figur" sheetId="6" r:id="rId6"/>
  </sheets>
  <definedNames>
    <definedName name="_xlnm._FilterDatabase" localSheetId="1" hidden="1">'5-2019-D-s - Bourací a st...'!$C$143:$K$255</definedName>
    <definedName name="_xlnm._FilterDatabase" localSheetId="2" hidden="1">'5-2019-DVz - Vzduchotechnika'!$C$126:$K$221</definedName>
    <definedName name="_xlnm._FilterDatabase" localSheetId="4" hidden="1">'5-2019-N - Vzduchotechnik...'!$C$125:$K$128</definedName>
    <definedName name="_xlnm._FilterDatabase" localSheetId="3" hidden="1">'5-2019-Pr - Provedení dok...'!$C$127:$K$131</definedName>
    <definedName name="_xlnm.Print_Titles" localSheetId="1">'5-2019-D-s - Bourací a st...'!$143:$143</definedName>
    <definedName name="_xlnm.Print_Titles" localSheetId="2">'5-2019-DVz - Vzduchotechnika'!$126:$126</definedName>
    <definedName name="_xlnm.Print_Titles" localSheetId="4">'5-2019-N - Vzduchotechnik...'!$125:$125</definedName>
    <definedName name="_xlnm.Print_Titles" localSheetId="3">'5-2019-Pr - Provedení dok...'!$127:$127</definedName>
    <definedName name="_xlnm.Print_Titles" localSheetId="0">'Rekapitulace stavby'!$92:$92</definedName>
    <definedName name="_xlnm.Print_Titles" localSheetId="5">'Seznam figur'!$9:$9</definedName>
    <definedName name="_xlnm.Print_Area" localSheetId="1">'5-2019-D-s - Bourací a st...'!$C$4:$J$76,'5-2019-D-s - Bourací a st...'!$C$82:$J$125,'5-2019-D-s - Bourací a st...'!$C$131:$J$255</definedName>
    <definedName name="_xlnm.Print_Area" localSheetId="2">'5-2019-DVz - Vzduchotechnika'!$C$4:$J$76,'5-2019-DVz - Vzduchotechnika'!$C$82:$J$108,'5-2019-DVz - Vzduchotechnika'!$C$114:$J$221</definedName>
    <definedName name="_xlnm.Print_Area" localSheetId="4">'5-2019-N - Vzduchotechnik...'!$C$4:$J$76,'5-2019-N - Vzduchotechnik...'!$C$82:$J$107,'5-2019-N - Vzduchotechnik...'!$C$113:$J$128</definedName>
    <definedName name="_xlnm.Print_Area" localSheetId="3">'5-2019-Pr - Provedení dok...'!$C$4:$J$76,'5-2019-Pr - Provedení dok...'!$C$82:$J$109,'5-2019-Pr - Provedení dok...'!$C$115:$J$131</definedName>
    <definedName name="_xlnm.Print_Area" localSheetId="0">'Rekapitulace stavby'!$D$4:$AO$76,'Rekapitulace stavby'!$C$82:$AQ$106</definedName>
    <definedName name="_xlnm.Print_Area" localSheetId="5">'Seznam figur'!$C$4:$G$46</definedName>
  </definedNames>
  <calcPr calcId="145621"/>
</workbook>
</file>

<file path=xl/calcChain.xml><?xml version="1.0" encoding="utf-8"?>
<calcChain xmlns="http://schemas.openxmlformats.org/spreadsheetml/2006/main">
  <c r="D7" i="6" l="1"/>
  <c r="J39" i="5"/>
  <c r="J38" i="5"/>
  <c r="AY98" i="1"/>
  <c r="J37" i="5"/>
  <c r="AX98" i="1" s="1"/>
  <c r="BI127" i="5"/>
  <c r="BH127" i="5"/>
  <c r="BG127" i="5"/>
  <c r="BF127" i="5"/>
  <c r="T127" i="5"/>
  <c r="T126" i="5"/>
  <c r="R127" i="5"/>
  <c r="R126" i="5"/>
  <c r="P127" i="5"/>
  <c r="P126" i="5"/>
  <c r="AU98" i="1" s="1"/>
  <c r="J123" i="5"/>
  <c r="J122" i="5"/>
  <c r="F122" i="5"/>
  <c r="F120" i="5"/>
  <c r="E118" i="5"/>
  <c r="BI105" i="5"/>
  <c r="BH105" i="5"/>
  <c r="BG105" i="5"/>
  <c r="BF105" i="5"/>
  <c r="BI104" i="5"/>
  <c r="BH104" i="5"/>
  <c r="BG104" i="5"/>
  <c r="BF104" i="5"/>
  <c r="BE104" i="5"/>
  <c r="BI103" i="5"/>
  <c r="BH103" i="5"/>
  <c r="BG103" i="5"/>
  <c r="BF103" i="5"/>
  <c r="BE103" i="5"/>
  <c r="BI102" i="5"/>
  <c r="BH102" i="5"/>
  <c r="BG102" i="5"/>
  <c r="BF102" i="5"/>
  <c r="BE102" i="5"/>
  <c r="BI101" i="5"/>
  <c r="BH101" i="5"/>
  <c r="BG101" i="5"/>
  <c r="BF101" i="5"/>
  <c r="BE101" i="5"/>
  <c r="BI100" i="5"/>
  <c r="BH100" i="5"/>
  <c r="BG100" i="5"/>
  <c r="BF100" i="5"/>
  <c r="BE100" i="5"/>
  <c r="J92" i="5"/>
  <c r="J91" i="5"/>
  <c r="F91" i="5"/>
  <c r="F89" i="5"/>
  <c r="E87" i="5"/>
  <c r="J18" i="5"/>
  <c r="E18" i="5"/>
  <c r="F123" i="5"/>
  <c r="J17" i="5"/>
  <c r="J12" i="5"/>
  <c r="J120" i="5" s="1"/>
  <c r="E7" i="5"/>
  <c r="E116" i="5" s="1"/>
  <c r="J39" i="4"/>
  <c r="J38" i="4"/>
  <c r="AY97" i="1"/>
  <c r="J37" i="4"/>
  <c r="AX97" i="1" s="1"/>
  <c r="BI131" i="4"/>
  <c r="BH131" i="4"/>
  <c r="BG131" i="4"/>
  <c r="BF131" i="4"/>
  <c r="T131" i="4"/>
  <c r="T130" i="4" s="1"/>
  <c r="T129" i="4" s="1"/>
  <c r="T128" i="4" s="1"/>
  <c r="R131" i="4"/>
  <c r="R130" i="4" s="1"/>
  <c r="R129" i="4" s="1"/>
  <c r="R128" i="4" s="1"/>
  <c r="P131" i="4"/>
  <c r="P130" i="4"/>
  <c r="P129" i="4" s="1"/>
  <c r="P128" i="4" s="1"/>
  <c r="AU97" i="1" s="1"/>
  <c r="J125" i="4"/>
  <c r="J124" i="4"/>
  <c r="F124" i="4"/>
  <c r="F122" i="4"/>
  <c r="E120" i="4"/>
  <c r="BI107" i="4"/>
  <c r="BH107" i="4"/>
  <c r="BG107" i="4"/>
  <c r="BF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BF104" i="4"/>
  <c r="BE104" i="4"/>
  <c r="BI103" i="4"/>
  <c r="BH103" i="4"/>
  <c r="BG103" i="4"/>
  <c r="BF103" i="4"/>
  <c r="BE103" i="4"/>
  <c r="BI102" i="4"/>
  <c r="BH102" i="4"/>
  <c r="BG102" i="4"/>
  <c r="BF102" i="4"/>
  <c r="BE102" i="4"/>
  <c r="J92" i="4"/>
  <c r="J91" i="4"/>
  <c r="F91" i="4"/>
  <c r="F89" i="4"/>
  <c r="E87" i="4"/>
  <c r="J18" i="4"/>
  <c r="E18" i="4"/>
  <c r="F125" i="4" s="1"/>
  <c r="J17" i="4"/>
  <c r="J12" i="4"/>
  <c r="J89" i="4" s="1"/>
  <c r="E7" i="4"/>
  <c r="E85" i="4" s="1"/>
  <c r="J39" i="3"/>
  <c r="J38" i="3"/>
  <c r="AY96" i="1"/>
  <c r="J37" i="3"/>
  <c r="AX96" i="1"/>
  <c r="BI217" i="3"/>
  <c r="BH217" i="3"/>
  <c r="BG217" i="3"/>
  <c r="BF217" i="3"/>
  <c r="T217" i="3"/>
  <c r="R217" i="3"/>
  <c r="P217" i="3"/>
  <c r="BI212" i="3"/>
  <c r="BH212" i="3"/>
  <c r="BG212" i="3"/>
  <c r="BF212" i="3"/>
  <c r="T212" i="3"/>
  <c r="R212" i="3"/>
  <c r="P212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7" i="3"/>
  <c r="BH167" i="3"/>
  <c r="BG167" i="3"/>
  <c r="BF167" i="3"/>
  <c r="T167" i="3"/>
  <c r="R167" i="3"/>
  <c r="P167" i="3"/>
  <c r="BI161" i="3"/>
  <c r="BH161" i="3"/>
  <c r="BG161" i="3"/>
  <c r="BF161" i="3"/>
  <c r="T161" i="3"/>
  <c r="R161" i="3"/>
  <c r="P161" i="3"/>
  <c r="BI155" i="3"/>
  <c r="BH155" i="3"/>
  <c r="BG155" i="3"/>
  <c r="BF155" i="3"/>
  <c r="T155" i="3"/>
  <c r="R155" i="3"/>
  <c r="P155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J124" i="3"/>
  <c r="J123" i="3"/>
  <c r="F123" i="3"/>
  <c r="F121" i="3"/>
  <c r="E119" i="3"/>
  <c r="BI106" i="3"/>
  <c r="BH106" i="3"/>
  <c r="BG106" i="3"/>
  <c r="BF106" i="3"/>
  <c r="BI105" i="3"/>
  <c r="BH105" i="3"/>
  <c r="BG105" i="3"/>
  <c r="BF105" i="3"/>
  <c r="BE105" i="3"/>
  <c r="BI104" i="3"/>
  <c r="BH104" i="3"/>
  <c r="BG104" i="3"/>
  <c r="BF104" i="3"/>
  <c r="BE104" i="3"/>
  <c r="BI103" i="3"/>
  <c r="BH103" i="3"/>
  <c r="BG103" i="3"/>
  <c r="BF103" i="3"/>
  <c r="BE103" i="3"/>
  <c r="BI102" i="3"/>
  <c r="BH102" i="3"/>
  <c r="BG102" i="3"/>
  <c r="BF102" i="3"/>
  <c r="BE102" i="3"/>
  <c r="BI101" i="3"/>
  <c r="BH101" i="3"/>
  <c r="BG101" i="3"/>
  <c r="BF101" i="3"/>
  <c r="BE101" i="3"/>
  <c r="J92" i="3"/>
  <c r="J91" i="3"/>
  <c r="F91" i="3"/>
  <c r="F89" i="3"/>
  <c r="E87" i="3"/>
  <c r="J18" i="3"/>
  <c r="E18" i="3"/>
  <c r="F92" i="3" s="1"/>
  <c r="J17" i="3"/>
  <c r="J12" i="3"/>
  <c r="J121" i="3" s="1"/>
  <c r="E7" i="3"/>
  <c r="E85" i="3" s="1"/>
  <c r="J39" i="2"/>
  <c r="J38" i="2"/>
  <c r="AY95" i="1" s="1"/>
  <c r="J37" i="2"/>
  <c r="AX95" i="1" s="1"/>
  <c r="BI249" i="2"/>
  <c r="BH249" i="2"/>
  <c r="BG249" i="2"/>
  <c r="BF249" i="2"/>
  <c r="T249" i="2"/>
  <c r="T248" i="2" s="1"/>
  <c r="R249" i="2"/>
  <c r="R248" i="2" s="1"/>
  <c r="P249" i="2"/>
  <c r="P248" i="2" s="1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T231" i="2" s="1"/>
  <c r="R232" i="2"/>
  <c r="R231" i="2" s="1"/>
  <c r="P232" i="2"/>
  <c r="P231" i="2" s="1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T201" i="2" s="1"/>
  <c r="R202" i="2"/>
  <c r="R201" i="2" s="1"/>
  <c r="P202" i="2"/>
  <c r="P201" i="2" s="1"/>
  <c r="BI200" i="2"/>
  <c r="BH200" i="2"/>
  <c r="BG200" i="2"/>
  <c r="BF200" i="2"/>
  <c r="T200" i="2"/>
  <c r="T199" i="2" s="1"/>
  <c r="R200" i="2"/>
  <c r="R199" i="2" s="1"/>
  <c r="P200" i="2"/>
  <c r="P199" i="2" s="1"/>
  <c r="BI198" i="2"/>
  <c r="BH198" i="2"/>
  <c r="BG198" i="2"/>
  <c r="BF198" i="2"/>
  <c r="T198" i="2"/>
  <c r="T197" i="2" s="1"/>
  <c r="R198" i="2"/>
  <c r="R197" i="2" s="1"/>
  <c r="P198" i="2"/>
  <c r="P197" i="2" s="1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2" i="2"/>
  <c r="BH152" i="2"/>
  <c r="BG152" i="2"/>
  <c r="BF152" i="2"/>
  <c r="T152" i="2"/>
  <c r="T151" i="2"/>
  <c r="R152" i="2"/>
  <c r="R151" i="2" s="1"/>
  <c r="P152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J141" i="2"/>
  <c r="J140" i="2"/>
  <c r="F140" i="2"/>
  <c r="F138" i="2"/>
  <c r="E136" i="2"/>
  <c r="BI123" i="2"/>
  <c r="BH123" i="2"/>
  <c r="BG123" i="2"/>
  <c r="BF123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J92" i="2"/>
  <c r="J91" i="2"/>
  <c r="F91" i="2"/>
  <c r="F89" i="2"/>
  <c r="E87" i="2"/>
  <c r="J18" i="2"/>
  <c r="E18" i="2"/>
  <c r="F92" i="2" s="1"/>
  <c r="J17" i="2"/>
  <c r="J12" i="2"/>
  <c r="J138" i="2" s="1"/>
  <c r="E7" i="2"/>
  <c r="E85" i="2" s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L90" i="1"/>
  <c r="AM90" i="1"/>
  <c r="AM89" i="1"/>
  <c r="L89" i="1"/>
  <c r="AM87" i="1"/>
  <c r="L87" i="1"/>
  <c r="L85" i="1"/>
  <c r="L84" i="1"/>
  <c r="BK127" i="5"/>
  <c r="BK131" i="4"/>
  <c r="J212" i="3"/>
  <c r="J196" i="3"/>
  <c r="BK192" i="3"/>
  <c r="J190" i="3"/>
  <c r="J187" i="3"/>
  <c r="J185" i="3"/>
  <c r="BK183" i="3"/>
  <c r="J181" i="3"/>
  <c r="J175" i="3"/>
  <c r="J167" i="3"/>
  <c r="J161" i="3"/>
  <c r="J149" i="3"/>
  <c r="BK143" i="3"/>
  <c r="J249" i="2"/>
  <c r="BK245" i="2"/>
  <c r="BK242" i="2"/>
  <c r="BK230" i="2"/>
  <c r="BK225" i="2"/>
  <c r="BK224" i="2"/>
  <c r="BK223" i="2"/>
  <c r="BK220" i="2"/>
  <c r="J214" i="2"/>
  <c r="J204" i="2"/>
  <c r="J202" i="2"/>
  <c r="J200" i="2"/>
  <c r="J192" i="2"/>
  <c r="J179" i="2"/>
  <c r="J174" i="2"/>
  <c r="BK173" i="2"/>
  <c r="BK170" i="2"/>
  <c r="BK169" i="2"/>
  <c r="J167" i="2"/>
  <c r="BK164" i="2"/>
  <c r="J162" i="2"/>
  <c r="BK161" i="2"/>
  <c r="J159" i="2"/>
  <c r="BK152" i="2"/>
  <c r="BK147" i="2"/>
  <c r="AS94" i="1"/>
  <c r="J127" i="5"/>
  <c r="J131" i="4"/>
  <c r="BK217" i="3"/>
  <c r="BK212" i="3"/>
  <c r="BK201" i="3"/>
  <c r="J198" i="3"/>
  <c r="BK196" i="3"/>
  <c r="BK161" i="3"/>
  <c r="J245" i="2"/>
  <c r="J242" i="2"/>
  <c r="J240" i="2"/>
  <c r="BK238" i="2"/>
  <c r="BK232" i="2"/>
  <c r="J230" i="2"/>
  <c r="BK212" i="2"/>
  <c r="J211" i="2"/>
  <c r="BK210" i="2"/>
  <c r="BK194" i="2"/>
  <c r="BK192" i="2"/>
  <c r="BK189" i="2"/>
  <c r="J188" i="2"/>
  <c r="BK187" i="2"/>
  <c r="J183" i="2"/>
  <c r="J171" i="2"/>
  <c r="J169" i="2"/>
  <c r="J168" i="2"/>
  <c r="J164" i="2"/>
  <c r="BK162" i="2"/>
  <c r="J161" i="2"/>
  <c r="BK159" i="2"/>
  <c r="J152" i="2"/>
  <c r="J149" i="2"/>
  <c r="BK148" i="2"/>
  <c r="J217" i="3"/>
  <c r="J201" i="3"/>
  <c r="BK194" i="3"/>
  <c r="J192" i="3"/>
  <c r="BK187" i="3"/>
  <c r="BK185" i="3"/>
  <c r="BK175" i="3"/>
  <c r="J173" i="3"/>
  <c r="BK167" i="3"/>
  <c r="BK155" i="3"/>
  <c r="J137" i="3"/>
  <c r="BK135" i="3"/>
  <c r="BK129" i="3"/>
  <c r="J234" i="2"/>
  <c r="J232" i="2"/>
  <c r="J227" i="2"/>
  <c r="J224" i="2"/>
  <c r="J220" i="2"/>
  <c r="BK214" i="2"/>
  <c r="BK200" i="2"/>
  <c r="J198" i="2"/>
  <c r="BK195" i="2"/>
  <c r="J194" i="2"/>
  <c r="BK190" i="2"/>
  <c r="BK188" i="2"/>
  <c r="J187" i="2"/>
  <c r="BK183" i="2"/>
  <c r="BK198" i="3"/>
  <c r="J194" i="3"/>
  <c r="BK190" i="3"/>
  <c r="J183" i="3"/>
  <c r="BK181" i="3"/>
  <c r="BK173" i="3"/>
  <c r="J155" i="3"/>
  <c r="BK149" i="3"/>
  <c r="J143" i="3"/>
  <c r="BK137" i="3"/>
  <c r="J135" i="3"/>
  <c r="J129" i="3"/>
  <c r="BK249" i="2"/>
  <c r="BK240" i="2"/>
  <c r="J238" i="2"/>
  <c r="BK234" i="2"/>
  <c r="BK227" i="2"/>
  <c r="J225" i="2"/>
  <c r="J223" i="2"/>
  <c r="J212" i="2"/>
  <c r="BK211" i="2"/>
  <c r="J210" i="2"/>
  <c r="BK204" i="2"/>
  <c r="BK202" i="2"/>
  <c r="BK198" i="2"/>
  <c r="J195" i="2"/>
  <c r="J190" i="2"/>
  <c r="J189" i="2"/>
  <c r="BK179" i="2"/>
  <c r="BK174" i="2"/>
  <c r="J173" i="2"/>
  <c r="BK171" i="2"/>
  <c r="J170" i="2"/>
  <c r="BK168" i="2"/>
  <c r="BK167" i="2"/>
  <c r="BK149" i="2"/>
  <c r="J148" i="2"/>
  <c r="J147" i="2"/>
  <c r="BK166" i="2" l="1"/>
  <c r="J166" i="2" s="1"/>
  <c r="J101" i="2" s="1"/>
  <c r="T166" i="2"/>
  <c r="T172" i="2"/>
  <c r="T158" i="2" s="1"/>
  <c r="T186" i="2"/>
  <c r="T193" i="2"/>
  <c r="T203" i="2"/>
  <c r="T196" i="2" s="1"/>
  <c r="R213" i="2"/>
  <c r="R196" i="2" s="1"/>
  <c r="T226" i="2"/>
  <c r="P233" i="2"/>
  <c r="BK128" i="3"/>
  <c r="BK127" i="3" s="1"/>
  <c r="J127" i="3" s="1"/>
  <c r="J96" i="3" s="1"/>
  <c r="P146" i="2"/>
  <c r="P166" i="2"/>
  <c r="R172" i="2"/>
  <c r="R158" i="2" s="1"/>
  <c r="R186" i="2"/>
  <c r="R193" i="2"/>
  <c r="P203" i="2"/>
  <c r="T213" i="2"/>
  <c r="R226" i="2"/>
  <c r="BK233" i="2"/>
  <c r="J233" i="2" s="1"/>
  <c r="J113" i="2" s="1"/>
  <c r="P128" i="3"/>
  <c r="P127" i="3" s="1"/>
  <c r="AU96" i="1" s="1"/>
  <c r="BK146" i="2"/>
  <c r="T146" i="2"/>
  <c r="BK172" i="2"/>
  <c r="J172" i="2" s="1"/>
  <c r="J102" i="2" s="1"/>
  <c r="BK186" i="2"/>
  <c r="J186" i="2" s="1"/>
  <c r="J103" i="2" s="1"/>
  <c r="BK193" i="2"/>
  <c r="J193" i="2" s="1"/>
  <c r="J104" i="2" s="1"/>
  <c r="BK203" i="2"/>
  <c r="J203" i="2" s="1"/>
  <c r="J109" i="2" s="1"/>
  <c r="BK213" i="2"/>
  <c r="J213" i="2" s="1"/>
  <c r="J110" i="2" s="1"/>
  <c r="BK226" i="2"/>
  <c r="J226" i="2"/>
  <c r="J111" i="2" s="1"/>
  <c r="R233" i="2"/>
  <c r="R128" i="3"/>
  <c r="R127" i="3"/>
  <c r="R146" i="2"/>
  <c r="R166" i="2"/>
  <c r="P172" i="2"/>
  <c r="P158" i="2" s="1"/>
  <c r="P186" i="2"/>
  <c r="P193" i="2"/>
  <c r="R203" i="2"/>
  <c r="P213" i="2"/>
  <c r="P226" i="2"/>
  <c r="T233" i="2"/>
  <c r="T128" i="3"/>
  <c r="T127" i="3" s="1"/>
  <c r="J89" i="2"/>
  <c r="E134" i="2"/>
  <c r="BE148" i="2"/>
  <c r="BE149" i="2"/>
  <c r="BE159" i="2"/>
  <c r="BE167" i="2"/>
  <c r="BE168" i="2"/>
  <c r="BE169" i="2"/>
  <c r="BE173" i="2"/>
  <c r="BE192" i="2"/>
  <c r="BE212" i="2"/>
  <c r="BE214" i="2"/>
  <c r="BE230" i="2"/>
  <c r="BE232" i="2"/>
  <c r="BK151" i="2"/>
  <c r="J151" i="2" s="1"/>
  <c r="J99" i="2" s="1"/>
  <c r="BK197" i="2"/>
  <c r="J197" i="2" s="1"/>
  <c r="J106" i="2" s="1"/>
  <c r="J89" i="3"/>
  <c r="BE155" i="3"/>
  <c r="BE161" i="3"/>
  <c r="BE185" i="3"/>
  <c r="BE194" i="3"/>
  <c r="BE201" i="3"/>
  <c r="BE212" i="3"/>
  <c r="F92" i="4"/>
  <c r="BE131" i="4"/>
  <c r="BK126" i="5"/>
  <c r="J126" i="5" s="1"/>
  <c r="J96" i="5" s="1"/>
  <c r="BE204" i="2"/>
  <c r="BE220" i="2"/>
  <c r="BE224" i="2"/>
  <c r="BE234" i="2"/>
  <c r="BE240" i="2"/>
  <c r="BE242" i="2"/>
  <c r="BE245" i="2"/>
  <c r="BK158" i="2"/>
  <c r="J158" i="2" s="1"/>
  <c r="J100" i="2" s="1"/>
  <c r="BK248" i="2"/>
  <c r="J248" i="2"/>
  <c r="J114" i="2" s="1"/>
  <c r="E117" i="3"/>
  <c r="F124" i="3"/>
  <c r="BE190" i="3"/>
  <c r="E118" i="4"/>
  <c r="J122" i="4"/>
  <c r="E85" i="5"/>
  <c r="J89" i="5"/>
  <c r="F92" i="5"/>
  <c r="BE127" i="5"/>
  <c r="F141" i="2"/>
  <c r="BE147" i="2"/>
  <c r="BE152" i="2"/>
  <c r="BE162" i="2"/>
  <c r="BE174" i="2"/>
  <c r="BE190" i="2"/>
  <c r="BE198" i="2"/>
  <c r="BE200" i="2"/>
  <c r="BE223" i="2"/>
  <c r="BE225" i="2"/>
  <c r="BE227" i="2"/>
  <c r="BK231" i="2"/>
  <c r="J231" i="2" s="1"/>
  <c r="J112" i="2" s="1"/>
  <c r="BE129" i="3"/>
  <c r="BE137" i="3"/>
  <c r="BE143" i="3"/>
  <c r="BE167" i="3"/>
  <c r="BE173" i="3"/>
  <c r="BE175" i="3"/>
  <c r="BE181" i="3"/>
  <c r="BE183" i="3"/>
  <c r="BE187" i="3"/>
  <c r="BE192" i="3"/>
  <c r="BE217" i="3"/>
  <c r="BE161" i="2"/>
  <c r="BE164" i="2"/>
  <c r="BE170" i="2"/>
  <c r="BE171" i="2"/>
  <c r="BE179" i="2"/>
  <c r="BE183" i="2"/>
  <c r="BE187" i="2"/>
  <c r="BE188" i="2"/>
  <c r="BE189" i="2"/>
  <c r="BE194" i="2"/>
  <c r="BE195" i="2"/>
  <c r="BE202" i="2"/>
  <c r="BE210" i="2"/>
  <c r="BE211" i="2"/>
  <c r="BE238" i="2"/>
  <c r="BE249" i="2"/>
  <c r="BK199" i="2"/>
  <c r="J199" i="2" s="1"/>
  <c r="J107" i="2" s="1"/>
  <c r="BK201" i="2"/>
  <c r="J201" i="2" s="1"/>
  <c r="J108" i="2" s="1"/>
  <c r="BE135" i="3"/>
  <c r="BE149" i="3"/>
  <c r="BE196" i="3"/>
  <c r="BE198" i="3"/>
  <c r="BK130" i="4"/>
  <c r="J130" i="4"/>
  <c r="J98" i="4"/>
  <c r="J36" i="2"/>
  <c r="AW95" i="1" s="1"/>
  <c r="F37" i="4"/>
  <c r="BB97" i="1" s="1"/>
  <c r="F36" i="2"/>
  <c r="BA95" i="1" s="1"/>
  <c r="F39" i="2"/>
  <c r="BD95" i="1"/>
  <c r="F36" i="5"/>
  <c r="BA98" i="1" s="1"/>
  <c r="F38" i="4"/>
  <c r="BC97" i="1" s="1"/>
  <c r="F36" i="3"/>
  <c r="BA96" i="1" s="1"/>
  <c r="F38" i="3"/>
  <c r="BC96" i="1"/>
  <c r="F36" i="4"/>
  <c r="BA97" i="1" s="1"/>
  <c r="F37" i="5"/>
  <c r="BB98" i="1"/>
  <c r="F39" i="3"/>
  <c r="BD96" i="1" s="1"/>
  <c r="F37" i="3"/>
  <c r="BB96" i="1" s="1"/>
  <c r="J36" i="3"/>
  <c r="AW96" i="1" s="1"/>
  <c r="J36" i="5"/>
  <c r="AW98" i="1" s="1"/>
  <c r="F39" i="4"/>
  <c r="BD97" i="1" s="1"/>
  <c r="F38" i="5"/>
  <c r="BC98" i="1"/>
  <c r="F37" i="2"/>
  <c r="BB95" i="1" s="1"/>
  <c r="J36" i="4"/>
  <c r="AW97" i="1" s="1"/>
  <c r="F38" i="2"/>
  <c r="BC95" i="1" s="1"/>
  <c r="F39" i="5"/>
  <c r="BD98" i="1"/>
  <c r="P196" i="2" l="1"/>
  <c r="P145" i="2"/>
  <c r="P144" i="2" s="1"/>
  <c r="AU95" i="1" s="1"/>
  <c r="AU94" i="1" s="1"/>
  <c r="R145" i="2"/>
  <c r="R144" i="2"/>
  <c r="T145" i="2"/>
  <c r="T144" i="2" s="1"/>
  <c r="BK145" i="2"/>
  <c r="J145" i="2"/>
  <c r="J97" i="2" s="1"/>
  <c r="J146" i="2"/>
  <c r="J98" i="2" s="1"/>
  <c r="J128" i="3"/>
  <c r="J97" i="3" s="1"/>
  <c r="J30" i="5"/>
  <c r="BK129" i="4"/>
  <c r="BK128" i="4"/>
  <c r="J128" i="4" s="1"/>
  <c r="J96" i="4" s="1"/>
  <c r="J30" i="4" s="1"/>
  <c r="J107" i="4" s="1"/>
  <c r="J101" i="4" s="1"/>
  <c r="J31" i="4" s="1"/>
  <c r="J30" i="3"/>
  <c r="BK196" i="2"/>
  <c r="J196" i="2" s="1"/>
  <c r="J105" i="2" s="1"/>
  <c r="BB94" i="1"/>
  <c r="W34" i="1" s="1"/>
  <c r="BC94" i="1"/>
  <c r="W35" i="1" s="1"/>
  <c r="BD94" i="1"/>
  <c r="W36" i="1" s="1"/>
  <c r="BA94" i="1"/>
  <c r="W33" i="1"/>
  <c r="BK144" i="2" l="1"/>
  <c r="J144" i="2" s="1"/>
  <c r="J96" i="2" s="1"/>
  <c r="BE107" i="4"/>
  <c r="J35" i="4" s="1"/>
  <c r="AV97" i="1" s="1"/>
  <c r="AT97" i="1" s="1"/>
  <c r="J129" i="4"/>
  <c r="J97" i="4" s="1"/>
  <c r="AW94" i="1"/>
  <c r="AK33" i="1"/>
  <c r="AX94" i="1"/>
  <c r="AY94" i="1"/>
  <c r="J32" i="4"/>
  <c r="AG97" i="1" s="1"/>
  <c r="J106" i="3"/>
  <c r="J100" i="3" s="1"/>
  <c r="J31" i="3" s="1"/>
  <c r="J32" i="3" s="1"/>
  <c r="AG96" i="1" s="1"/>
  <c r="J109" i="4"/>
  <c r="J105" i="5"/>
  <c r="BE105" i="5" s="1"/>
  <c r="F35" i="5" s="1"/>
  <c r="AZ98" i="1" s="1"/>
  <c r="J30" i="2" l="1"/>
  <c r="BE106" i="3"/>
  <c r="F35" i="3" s="1"/>
  <c r="AZ96" i="1" s="1"/>
  <c r="J41" i="4"/>
  <c r="AN97" i="1"/>
  <c r="F35" i="4"/>
  <c r="AZ97" i="1" s="1"/>
  <c r="J35" i="5"/>
  <c r="AV98" i="1" s="1"/>
  <c r="AT98" i="1" s="1"/>
  <c r="J108" i="3"/>
  <c r="J99" i="5"/>
  <c r="J31" i="5" s="1"/>
  <c r="J32" i="5" s="1"/>
  <c r="AG98" i="1" s="1"/>
  <c r="AN98" i="1" l="1"/>
  <c r="J41" i="5"/>
  <c r="J123" i="2"/>
  <c r="J117" i="2" s="1"/>
  <c r="J31" i="2" s="1"/>
  <c r="J32" i="2" s="1"/>
  <c r="AG95" i="1" s="1"/>
  <c r="J107" i="5"/>
  <c r="J35" i="3"/>
  <c r="AV96" i="1" s="1"/>
  <c r="AT96" i="1" s="1"/>
  <c r="J41" i="3" l="1"/>
  <c r="BE123" i="2"/>
  <c r="F35" i="2" s="1"/>
  <c r="AZ95" i="1" s="1"/>
  <c r="AZ94" i="1" s="1"/>
  <c r="AN96" i="1"/>
  <c r="AG94" i="1"/>
  <c r="AK26" i="1"/>
  <c r="J125" i="2"/>
  <c r="AG101" i="1" l="1"/>
  <c r="AV101" i="1" s="1"/>
  <c r="BY101" i="1" s="1"/>
  <c r="J35" i="2"/>
  <c r="AV95" i="1"/>
  <c r="AT95" i="1" s="1"/>
  <c r="AV94" i="1"/>
  <c r="AG103" i="1"/>
  <c r="AV103" i="1"/>
  <c r="BY103" i="1" s="1"/>
  <c r="AG102" i="1"/>
  <c r="AV102" i="1"/>
  <c r="BY102" i="1"/>
  <c r="AG104" i="1"/>
  <c r="CD104" i="1" s="1"/>
  <c r="CD101" i="1" l="1"/>
  <c r="CD102" i="1"/>
  <c r="CD103" i="1"/>
  <c r="J41" i="2"/>
  <c r="AN95" i="1"/>
  <c r="AT94" i="1"/>
  <c r="AN94" i="1" s="1"/>
  <c r="AN102" i="1"/>
  <c r="AN101" i="1"/>
  <c r="AN103" i="1"/>
  <c r="AV104" i="1"/>
  <c r="BY104" i="1"/>
  <c r="AG100" i="1"/>
  <c r="AK27" i="1" s="1"/>
  <c r="W32" i="1" l="1"/>
  <c r="AK29" i="1"/>
  <c r="AK32" i="1"/>
  <c r="AN104" i="1"/>
  <c r="AN100" i="1" s="1"/>
  <c r="AG106" i="1"/>
  <c r="AK38" i="1" l="1"/>
  <c r="AN106" i="1"/>
</calcChain>
</file>

<file path=xl/sharedStrings.xml><?xml version="1.0" encoding="utf-8"?>
<sst xmlns="http://schemas.openxmlformats.org/spreadsheetml/2006/main" count="3128" uniqueCount="547">
  <si>
    <t>Export Komplet</t>
  </si>
  <si>
    <t/>
  </si>
  <si>
    <t>2.0</t>
  </si>
  <si>
    <t>ZAMOK</t>
  </si>
  <si>
    <t>False</t>
  </si>
  <si>
    <t>{8d39973a-9745-4226-b79b-5103e279a5d3}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</si>
  <si>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</si>
  <si>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</si>
  <si>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</si>
  <si>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</si>
  <si>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</si>
  <si>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</si>
  <si>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</si>
  <si>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</si>
  <si>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5/2019/GJ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</si>
  <si>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</si>
  <si>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</si>
  <si>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Dílčí energetická renovace objektu MŠ Bobkova</t>
  </si>
  <si>
    <t>KSO:</t>
  </si>
  <si>
    <t>CC-CZ:</t>
  </si>
  <si>
    <t>Místo:</t>
  </si>
  <si>
    <t>Bobkova 1005/4 ,Praha 14</t>
  </si>
  <si>
    <t>Datum:</t>
  </si>
  <si>
    <t>8. 5. 2021</t>
  </si>
  <si>
    <t>Zadavatel:</t>
  </si>
  <si>
    <t>IČ:</t>
  </si>
  <si>
    <t>00231312</t>
  </si>
  <si>
    <t>Úřad městské části Praha 14</t>
  </si>
  <si>
    <t>DIČ:</t>
  </si>
  <si>
    <t>Uchazeč:</t>
  </si>
  <si>
    <t>Vyplň údaj</t>
  </si>
  <si>
    <t>Projektant:</t>
  </si>
  <si>
    <t>24164500</t>
  </si>
  <si>
    <t>a3atelier s.r.o.</t>
  </si>
  <si>
    <t>True</t>
  </si>
  <si>
    <t>Zpracovatel:</t>
  </si>
  <si>
    <t>Ing.Myšík Petr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</si>
  <si>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</si>
  <si>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</si>
  <si>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</si>
  <si>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</si>
  <si>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</si>
  <si>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</si>
  <si>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</si>
  <si>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</si>
  <si>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</si>
  <si>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</si>
  <si>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</si>
  <si>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</si>
  <si>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</si>
  <si>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</si>
  <si>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</si>
  <si>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</si>
  <si>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</si>
  <si>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</si>
  <si>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</si>
  <si>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</si>
  <si>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</si>
  <si>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</si>
  <si>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</si>
  <si>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</si>
  <si>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</si>
  <si>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</si>
  <si>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</si>
  <si>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</si>
  <si>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</si>
  <si>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</si>
  <si>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</si>
  <si>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</si>
  <si>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</si>
  <si>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</si>
  <si>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</si>
  <si>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</si>
  <si>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</si>
  <si>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</si>
  <si>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</si>
  <si>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</si>
  <si>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</si>
  <si>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</si>
  <si>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</si>
  <si>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</si>
  <si>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</si>
  <si>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</si>
  <si>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</si>
  <si>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</si>
  <si>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5/2019/D-s</t>
  </si>
  <si>
    <t>Bourací a stavební práce</t>
  </si>
  <si>
    <t>STA</t>
  </si>
  <si>
    <t>1</t>
  </si>
  <si>
    <t>{9e748eaa-e42b-43bd-b971-26b0c0639c3f}</t>
  </si>
  <si>
    <t>2</t>
  </si>
  <si>
    <t>5/2019/DVz</t>
  </si>
  <si>
    <t>Vzduchotechnika</t>
  </si>
  <si>
    <t>{15632338-deab-4c18-8a2c-1076211ef749}</t>
  </si>
  <si>
    <t>5/2019/Pr</t>
  </si>
  <si>
    <t>Provedení dokumentace skutečného stavu</t>
  </si>
  <si>
    <t>{619de782-b7f2-4ce2-8a3f-1d0a9d4dd343}</t>
  </si>
  <si>
    <t>5/2019/N</t>
  </si>
  <si>
    <t>Vzduchotechnika -neuznatelné položky</t>
  </si>
  <si>
    <t>{58fddad9-1d76-4138-ac7e-129d46c36c82}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</si>
  <si>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</si>
  <si>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</si>
  <si>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</si>
  <si>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</si>
  <si>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</si>
  <si>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</si>
  <si>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</si>
  <si>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</si>
  <si>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</si>
  <si>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m1</t>
  </si>
  <si>
    <t>malování</t>
  </si>
  <si>
    <t>m2</t>
  </si>
  <si>
    <t>6000</t>
  </si>
  <si>
    <t>otvory</t>
  </si>
  <si>
    <t>ks</t>
  </si>
  <si>
    <t>64</t>
  </si>
  <si>
    <t>KRYCÍ LIST SOUPISU PRACÍ</t>
  </si>
  <si>
    <t>SDk1</t>
  </si>
  <si>
    <t>sádrokartony</t>
  </si>
  <si>
    <t>232</t>
  </si>
  <si>
    <t>Objekt:</t>
  </si>
  <si>
    <t>5/2019/D-s - Bourací a stavební práce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</si>
  <si>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</si>
  <si>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</si>
  <si>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</si>
  <si>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</si>
  <si>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</si>
  <si>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</si>
  <si>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</si>
  <si>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0 - Ostatní konstrukce</t>
  </si>
  <si>
    <t xml:space="preserve">    3 - Svislé a kompletní konstrukce</t>
  </si>
  <si>
    <t xml:space="preserve">    6 - Úpravy povrchů, podlahy a osazování výplní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</si>
  <si>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</si>
  <si>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</si>
  <si>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</si>
  <si>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</si>
  <si>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</si>
  <si>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733 - Ústřední vytápění - rozvodné potrubí</t>
  </si>
  <si>
    <t xml:space="preserve">    735 - Ústřední vytápění - otopná tělesa</t>
  </si>
  <si>
    <t xml:space="preserve">    740 - Elektromontáže - zkoušky a revize</t>
  </si>
  <si>
    <t xml:space="preserve">    742 - Elektromontáže - rozvodný systém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</si>
  <si>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</si>
  <si>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</si>
  <si>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</si>
  <si>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784 - Dokončovací práce - malby a tapety</t>
  </si>
  <si>
    <t xml:space="preserve">    786 - Dokončovací práce - čalounické úpravy</t>
  </si>
  <si>
    <t>2) Ostatní náklady</t>
  </si>
  <si>
    <t>Zařízení staveniště</t>
  </si>
  <si>
    <t>VRN</t>
  </si>
  <si>
    <t>Provozní vlivy</t>
  </si>
  <si>
    <t>Jiné VRN</t>
  </si>
  <si>
    <t>Ostatní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</si>
  <si>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</si>
  <si>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</si>
  <si>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</si>
  <si>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</si>
  <si>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</si>
  <si>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</si>
  <si>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</si>
  <si>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</si>
  <si>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</si>
  <si>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</si>
  <si>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</si>
  <si>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</si>
  <si>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</si>
  <si>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</si>
  <si>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</si>
  <si>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</si>
  <si>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</si>
  <si>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</si>
  <si>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Ostatní konstrukce</t>
  </si>
  <si>
    <t>K</t>
  </si>
  <si>
    <t>000001</t>
  </si>
  <si>
    <t>Použití jistících a kotvících pomůcek pro práce ve výškách</t>
  </si>
  <si>
    <t>kpl</t>
  </si>
  <si>
    <t>4</t>
  </si>
  <si>
    <t>753275549</t>
  </si>
  <si>
    <t>000002</t>
  </si>
  <si>
    <t>Tmelení PU tmely</t>
  </si>
  <si>
    <t>-1472317598</t>
  </si>
  <si>
    <t>3</t>
  </si>
  <si>
    <t>000003</t>
  </si>
  <si>
    <t>Přemístění nábytku a vybavení(skříně,police,stoly,nástěnky..)</t>
  </si>
  <si>
    <t>894859229</t>
  </si>
  <si>
    <t>VV</t>
  </si>
  <si>
    <t>4*2+4*2</t>
  </si>
  <si>
    <t>Svislé a kompletní konstrukce</t>
  </si>
  <si>
    <t>346234321</t>
  </si>
  <si>
    <t>Doplnění otvorů maltou - cihlami  po montáži vzduchotechnických zařízení - oboustranné</t>
  </si>
  <si>
    <t>776487068</t>
  </si>
  <si>
    <t>objekt A</t>
  </si>
  <si>
    <t>30</t>
  </si>
  <si>
    <t>objekt B</t>
  </si>
  <si>
    <t>34</t>
  </si>
  <si>
    <t>Součet</t>
  </si>
  <si>
    <t>6</t>
  </si>
  <si>
    <t>Úpravy povrchů, podlahy a osazování výplní</t>
  </si>
  <si>
    <t>5</t>
  </si>
  <si>
    <t>619991001</t>
  </si>
  <si>
    <t>Zakrytí podlah proti poškození před padající sutí</t>
  </si>
  <si>
    <t>992993492</t>
  </si>
  <si>
    <t>16</t>
  </si>
  <si>
    <t>619991011</t>
  </si>
  <si>
    <t xml:space="preserve">Obalení konstrukcí a prvků fólií přilepenou lepící páskou </t>
  </si>
  <si>
    <t>-2105695832</t>
  </si>
  <si>
    <t>7</t>
  </si>
  <si>
    <t>622135001Vll</t>
  </si>
  <si>
    <t>Začištění onítek okolo otvorů - vnější vnitřní</t>
  </si>
  <si>
    <t>1031842893</t>
  </si>
  <si>
    <t>8</t>
  </si>
  <si>
    <t>623135001Vl</t>
  </si>
  <si>
    <t>Začištění omítek okolo vyvrtaných děr pro kabeláž</t>
  </si>
  <si>
    <t>852898532</t>
  </si>
  <si>
    <t>4*4</t>
  </si>
  <si>
    <t>94</t>
  </si>
  <si>
    <t>Lešení a stavební výtahy</t>
  </si>
  <si>
    <t>9</t>
  </si>
  <si>
    <t>946112112</t>
  </si>
  <si>
    <t>Montáž pojízdných věží trubkových/dílcových š do 1,6 m dl do 3,2 m v do 2,5 m</t>
  </si>
  <si>
    <t>kus</t>
  </si>
  <si>
    <t>-850186587</t>
  </si>
  <si>
    <t>10</t>
  </si>
  <si>
    <t>946112113</t>
  </si>
  <si>
    <t>Montáž pojízdných věží trubkových/dílcových š do 1,6 m dl do 3,2 m v do 10 m - vně budovy</t>
  </si>
  <si>
    <t>736950429</t>
  </si>
  <si>
    <t>11</t>
  </si>
  <si>
    <t>946112212</t>
  </si>
  <si>
    <t>Příplatek k pojízdným věžím š do 1,6 m dl do 3,2 m v do 2,5 m za první a ZKD den použití</t>
  </si>
  <si>
    <t>457624034</t>
  </si>
  <si>
    <t>12</t>
  </si>
  <si>
    <t>946112213</t>
  </si>
  <si>
    <t>Příplatek k pojízdným věžím š do 1,6 m dl do 3,2 m v do 10 m za první a ZKD den použití - vně budovy</t>
  </si>
  <si>
    <t>-1241231390</t>
  </si>
  <si>
    <t>13</t>
  </si>
  <si>
    <t>946112813</t>
  </si>
  <si>
    <t>Demontáž pojízdných věží trubkových/dílcových š do 1,2 m dl do 3,2 m v do 3,5 m</t>
  </si>
  <si>
    <t>1888222557</t>
  </si>
  <si>
    <t>95</t>
  </si>
  <si>
    <t>Různé dokončovací konstrukce a práce pozemních staveb</t>
  </si>
  <si>
    <t>14</t>
  </si>
  <si>
    <t>952901114</t>
  </si>
  <si>
    <t>Vyčištění budov bytové a občanské výstavby při výšce podlaží přes 3 m -hrubý úklid</t>
  </si>
  <si>
    <t>-629688337</t>
  </si>
  <si>
    <t>977151111</t>
  </si>
  <si>
    <t>Jádrové vrty diamantovými korunkami do D 35 mm do stavebních materiálů</t>
  </si>
  <si>
    <t>m</t>
  </si>
  <si>
    <t>1267221371</t>
  </si>
  <si>
    <t>provrtání děr pro kabeláže</t>
  </si>
  <si>
    <t>8*0,25</t>
  </si>
  <si>
    <t>0,5*4</t>
  </si>
  <si>
    <t>977151128</t>
  </si>
  <si>
    <t>Jádrové vrty diamantovými korunkami do D 300 mm do stavebních materiálů</t>
  </si>
  <si>
    <t>1995069796</t>
  </si>
  <si>
    <t>8*0,3</t>
  </si>
  <si>
    <t>56*0,2</t>
  </si>
  <si>
    <t>17</t>
  </si>
  <si>
    <t>971033341</t>
  </si>
  <si>
    <t>Vybourání otvorů ve zdivu cihelném pl do 0,09 m2 na MVC nebo MV tl 300 mm - vnější zdivo</t>
  </si>
  <si>
    <t>511106216</t>
  </si>
  <si>
    <t>4*2</t>
  </si>
  <si>
    <t>d1</t>
  </si>
  <si>
    <t>997</t>
  </si>
  <si>
    <t>Přesun sutě</t>
  </si>
  <si>
    <t>18</t>
  </si>
  <si>
    <t>997013112</t>
  </si>
  <si>
    <t>Vnitrostaveništní doprava suti a vybouraných hmot pro budovy v do 9 m s použitím mechanizace</t>
  </si>
  <si>
    <t>t</t>
  </si>
  <si>
    <t>1358066976</t>
  </si>
  <si>
    <t>19</t>
  </si>
  <si>
    <t>997013212</t>
  </si>
  <si>
    <t>Vnitrostaveništní doprava suti a vybouraných hmot pro budovy v do 9 m ručně</t>
  </si>
  <si>
    <t>595988041</t>
  </si>
  <si>
    <t>20</t>
  </si>
  <si>
    <t>997013501</t>
  </si>
  <si>
    <t>Odvoz suti a vybouraných hmot na skládku nebo meziskládku do 1 km se složením</t>
  </si>
  <si>
    <t>-1537913319</t>
  </si>
  <si>
    <t>997013509</t>
  </si>
  <si>
    <t>Příplatek k odvozu suti a vybouraných hmot na skládku ZKD 1 km přes 1 km</t>
  </si>
  <si>
    <t>-202090316</t>
  </si>
  <si>
    <t>0,987*25 "Přepočtené koeficientem množství</t>
  </si>
  <si>
    <t>22</t>
  </si>
  <si>
    <t>997013801</t>
  </si>
  <si>
    <t>Poplatek za uložení stavebního  odpadu na skládce (skládkovné)</t>
  </si>
  <si>
    <t>-701525903</t>
  </si>
  <si>
    <t>998</t>
  </si>
  <si>
    <t>Přesun hmot</t>
  </si>
  <si>
    <t>23</t>
  </si>
  <si>
    <t>998011003</t>
  </si>
  <si>
    <t>Přesun hmot pro budovy zděné v do 12-24 m</t>
  </si>
  <si>
    <t>-289285936</t>
  </si>
  <si>
    <t>24</t>
  </si>
  <si>
    <t>998011014</t>
  </si>
  <si>
    <t>Příplatek k přesunu hmot pro budovy zděné za zvětšený přesun do 500 m</t>
  </si>
  <si>
    <t>471638960</t>
  </si>
  <si>
    <t>PSV</t>
  </si>
  <si>
    <t>Práce a dodávky PSV</t>
  </si>
  <si>
    <t>733</t>
  </si>
  <si>
    <t>Ústřední vytápění - rozvodné potrubí</t>
  </si>
  <si>
    <t>25</t>
  </si>
  <si>
    <t>733191905</t>
  </si>
  <si>
    <t>Posunutí tělěs topení pro montáž VZT</t>
  </si>
  <si>
    <t>1241356570</t>
  </si>
  <si>
    <t>735</t>
  </si>
  <si>
    <t>Ústřední vytápění - otopná tělesa</t>
  </si>
  <si>
    <t>26</t>
  </si>
  <si>
    <t>735000912</t>
  </si>
  <si>
    <t>Vyregulování ventilu nebo kohoutu dvojregulačního s termostatickým ovládáním - budov</t>
  </si>
  <si>
    <t>-1969366729</t>
  </si>
  <si>
    <t>740</t>
  </si>
  <si>
    <t>Elektromontáže - zkoušky a revize</t>
  </si>
  <si>
    <t>27</t>
  </si>
  <si>
    <t>740991100</t>
  </si>
  <si>
    <t>Celková prohlídka elektrického rozvodu a zařízení do 100 000,- Kč</t>
  </si>
  <si>
    <t>-1976987266</t>
  </si>
  <si>
    <t>742</t>
  </si>
  <si>
    <t>Elektromontáže - rozvodný systém</t>
  </si>
  <si>
    <t>28</t>
  </si>
  <si>
    <t>7420001</t>
  </si>
  <si>
    <t>Elektromontážní práce - ostatní</t>
  </si>
  <si>
    <t>1720474612</t>
  </si>
  <si>
    <t>kompletace</t>
  </si>
  <si>
    <t>případné vysekání otvoru a zednické začištění okolo rozvaděče</t>
  </si>
  <si>
    <t>přeložení světel v učebnách</t>
  </si>
  <si>
    <t xml:space="preserve">přeložení zásuvek do SDK </t>
  </si>
  <si>
    <t>29</t>
  </si>
  <si>
    <t>742291100</t>
  </si>
  <si>
    <t>Montáž v rozváděčích se zapojení vodičů unistorů typ B</t>
  </si>
  <si>
    <t>660764786</t>
  </si>
  <si>
    <t>M</t>
  </si>
  <si>
    <t>35713103</t>
  </si>
  <si>
    <t>rozvodnice nástěnná, neprůhledné dveře, 2 řady, šířka 14 modulárních jednotek</t>
  </si>
  <si>
    <t>1650892373</t>
  </si>
  <si>
    <t>31</t>
  </si>
  <si>
    <t>35717001</t>
  </si>
  <si>
    <t xml:space="preserve">jistič jednopólový do 16A </t>
  </si>
  <si>
    <t>4174784</t>
  </si>
  <si>
    <t>763</t>
  </si>
  <si>
    <t>Konstrukce suché výstavby</t>
  </si>
  <si>
    <t>32</t>
  </si>
  <si>
    <t>763164556</t>
  </si>
  <si>
    <t>SDK obklad potrubí desky 1xDF 15 - kastlík</t>
  </si>
  <si>
    <t>567966194</t>
  </si>
  <si>
    <t>Přesné rozměry a potřeba kastlíků budou určeny na místě</t>
  </si>
  <si>
    <t>konstrukce CD,UD profil</t>
  </si>
  <si>
    <t>ochrana rohu profil Al</t>
  </si>
  <si>
    <t>napojení na stěby</t>
  </si>
  <si>
    <t>(100+132)</t>
  </si>
  <si>
    <t>33</t>
  </si>
  <si>
    <t>763111718</t>
  </si>
  <si>
    <t>SDK - acrylování styku SDK konstrukce stěny</t>
  </si>
  <si>
    <t>-1177311891</t>
  </si>
  <si>
    <t>Acrylování,včetně páskování spár</t>
  </si>
  <si>
    <t>185</t>
  </si>
  <si>
    <t>998763303</t>
  </si>
  <si>
    <t>Přesun hmot tonážní pro sádrokartonové konstrukce v objektech v do 24 m</t>
  </si>
  <si>
    <t>1616950727</t>
  </si>
  <si>
    <t>35</t>
  </si>
  <si>
    <t>998763381</t>
  </si>
  <si>
    <t>Příplatek k přesunu hmot tonážní 763 SDK prováděný bez použití mechanizace</t>
  </si>
  <si>
    <t>-1862997734</t>
  </si>
  <si>
    <t>36</t>
  </si>
  <si>
    <t>998763391</t>
  </si>
  <si>
    <t>Příplatek k přesunu hmot tonážní 763 SDK za zvětšený přesun do 100 m</t>
  </si>
  <si>
    <t>637072108</t>
  </si>
  <si>
    <t>764</t>
  </si>
  <si>
    <t>Konstrukce klempířské</t>
  </si>
  <si>
    <t>37</t>
  </si>
  <si>
    <t>764528421</t>
  </si>
  <si>
    <t>Svody kruhové včetně objímek, kolen, odskoků z Al plechu průměru 80 mm</t>
  </si>
  <si>
    <t>-1588235348</t>
  </si>
  <si>
    <t xml:space="preserve">odvod kondenzátu </t>
  </si>
  <si>
    <t>9*2+9*2</t>
  </si>
  <si>
    <t>38</t>
  </si>
  <si>
    <t>998764102</t>
  </si>
  <si>
    <t>Přesun hmot tonážní pro konstrukce klempířské v objektech v do 12 m</t>
  </si>
  <si>
    <t>-1916676229</t>
  </si>
  <si>
    <t>767</t>
  </si>
  <si>
    <t>Konstrukce zámečnické</t>
  </si>
  <si>
    <t>39</t>
  </si>
  <si>
    <t>767995113</t>
  </si>
  <si>
    <t>Opravné práce na stropních podhledech - předpoklad</t>
  </si>
  <si>
    <t>1077479502</t>
  </si>
  <si>
    <t>784</t>
  </si>
  <si>
    <t>Dokončovací práce - malby a tapety</t>
  </si>
  <si>
    <t>40</t>
  </si>
  <si>
    <t>784111001</t>
  </si>
  <si>
    <t>Oprášení (ometení ) podkladu v místnostech výšky do 3,80 m</t>
  </si>
  <si>
    <t>-1598449063</t>
  </si>
  <si>
    <t>Předpoklad - přesný rozsah prací bude upřesněn po provední bouracích prací</t>
  </si>
  <si>
    <t>ometení,stěn v místnostech provádění prací</t>
  </si>
  <si>
    <t>41</t>
  </si>
  <si>
    <t>784171001</t>
  </si>
  <si>
    <t>Olepování vnitřních ploch páskou v místnostech výšky do 3,80 m</t>
  </si>
  <si>
    <t>792033717</t>
  </si>
  <si>
    <t>410*0,6 "Přepočtené koeficientem množství</t>
  </si>
  <si>
    <t>42</t>
  </si>
  <si>
    <t>58124838</t>
  </si>
  <si>
    <t>páska maskovací krepová pro malířské potřeby š 50mm</t>
  </si>
  <si>
    <t>-322886284</t>
  </si>
  <si>
    <t>410*0,605 "Přepočtené koeficientem množství</t>
  </si>
  <si>
    <t>43</t>
  </si>
  <si>
    <t>784181121</t>
  </si>
  <si>
    <t>Hloubková jednonásobná penetrace podkladu v místnostech výšky do 3,80 m</t>
  </si>
  <si>
    <t>-1301491240</t>
  </si>
  <si>
    <t>malba nových konstrukcí</t>
  </si>
  <si>
    <t>44</t>
  </si>
  <si>
    <t>784221101</t>
  </si>
  <si>
    <t>Dvojnásobné bílé malby  ze směsí za sucha dobře otěruvzdorných v místnostech do 3,80 m - částečné vymalování výměra odhadem</t>
  </si>
  <si>
    <t>-752334199</t>
  </si>
  <si>
    <t>malování malých ploch</t>
  </si>
  <si>
    <t>SDK1+m1</t>
  </si>
  <si>
    <t>786</t>
  </si>
  <si>
    <t>Dokončovací práce - čalounické úpravy</t>
  </si>
  <si>
    <t>45</t>
  </si>
  <si>
    <t>786626111</t>
  </si>
  <si>
    <t>Demontáž a zpětná montáž  lamelové žaluzie vnitřní</t>
  </si>
  <si>
    <t>1350956971</t>
  </si>
  <si>
    <t>Předpokládaný rozsah</t>
  </si>
  <si>
    <t>demontáž žaluzií</t>
  </si>
  <si>
    <t>zabalení,uložení</t>
  </si>
  <si>
    <t>zpětná montáž žaluzií</t>
  </si>
  <si>
    <t>vodící lišty zůstávají</t>
  </si>
  <si>
    <t>17*4*2,4*1,2+16*4*2*2,4*1,2</t>
  </si>
  <si>
    <t>5/2019/DVz - Vzduchotechnika</t>
  </si>
  <si>
    <t>0 - Část vzduchotechnika</t>
  </si>
  <si>
    <t>Část vzduchotechnika</t>
  </si>
  <si>
    <t>205</t>
  </si>
  <si>
    <t>Decentrální VZT podstropní jednotka s min.vzduchovým výkonem 870m3/h, účinností rekuperace min. 90%, komfortní ovládání , CO2 senzor, ventilátory s EC motorem, elektrický ohřívač , filtr přívod M5, filtr odtah M5, s možností připojení chladícího dílu</t>
  </si>
  <si>
    <t>-977105155</t>
  </si>
  <si>
    <t>208</t>
  </si>
  <si>
    <t>Odvod kondezátu</t>
  </si>
  <si>
    <t>1659692751</t>
  </si>
  <si>
    <t>4+4</t>
  </si>
  <si>
    <t>0.1</t>
  </si>
  <si>
    <t>Trubka  DN250- 315</t>
  </si>
  <si>
    <t>1608080077</t>
  </si>
  <si>
    <t>180</t>
  </si>
  <si>
    <t>265</t>
  </si>
  <si>
    <t>Tr1</t>
  </si>
  <si>
    <t>0.2</t>
  </si>
  <si>
    <t>Tlumič hluku pro kruhové potrubí</t>
  </si>
  <si>
    <t>-474677977</t>
  </si>
  <si>
    <t>objrkt B</t>
  </si>
  <si>
    <t>0.3</t>
  </si>
  <si>
    <t>OS koleno DN 250-315/45-90°</t>
  </si>
  <si>
    <t>-1984163777</t>
  </si>
  <si>
    <t>13*2+15*2</t>
  </si>
  <si>
    <t>11*2+13*2</t>
  </si>
  <si>
    <t>0.4</t>
  </si>
  <si>
    <t>Přívodní dvouřadá vyústka s regulací vč. náustku na vé potrubí k osazení do SDK</t>
  </si>
  <si>
    <t>448000501</t>
  </si>
  <si>
    <t>0.5</t>
  </si>
  <si>
    <t>Odvodní dvouřadá vyústka s regulací vč. náustku na kruhové potrubí k osazení do SDK</t>
  </si>
  <si>
    <t>40700098</t>
  </si>
  <si>
    <t>0.6</t>
  </si>
  <si>
    <t>DN 300mm - sací žaluzie směrovatelná elox hliník</t>
  </si>
  <si>
    <t>-58889487</t>
  </si>
  <si>
    <t>0.7</t>
  </si>
  <si>
    <t>Sání přechod směrovatelný DN250 na žaluzii DN 300mm</t>
  </si>
  <si>
    <t>-913725744</t>
  </si>
  <si>
    <t>0.8</t>
  </si>
  <si>
    <t>DN 300mm - výfuková žaluzie směrovatelná elox hliník</t>
  </si>
  <si>
    <t>1810803362</t>
  </si>
  <si>
    <t>0.9</t>
  </si>
  <si>
    <t>Výfukový přechod směrovatelný DN 250 na žaluzii DN 300 mm</t>
  </si>
  <si>
    <t>-846647044</t>
  </si>
  <si>
    <t>0.10</t>
  </si>
  <si>
    <t>Redukce z DN 315 u napojení mezi VZT jednotkou a napojovaným potrubím (sání,výfuk)</t>
  </si>
  <si>
    <t>1321979576</t>
  </si>
  <si>
    <t>0.11</t>
  </si>
  <si>
    <t>Zpětná klapka DN 315</t>
  </si>
  <si>
    <t>-559565606</t>
  </si>
  <si>
    <t>8+8</t>
  </si>
  <si>
    <t>0.12</t>
  </si>
  <si>
    <t>Spojka vnější pružná SN 250- 315</t>
  </si>
  <si>
    <t>817612070</t>
  </si>
  <si>
    <t>A+B</t>
  </si>
  <si>
    <t>16+16</t>
  </si>
  <si>
    <t>0.13</t>
  </si>
  <si>
    <t>Lepicí páska univerzální š. 50 mm, L=50 m</t>
  </si>
  <si>
    <t>475080645</t>
  </si>
  <si>
    <t>60</t>
  </si>
  <si>
    <t>0.14</t>
  </si>
  <si>
    <t>Lepicí páska hliníková š. 50 mm, L=50 m</t>
  </si>
  <si>
    <t>-1858008130</t>
  </si>
  <si>
    <t>0.15</t>
  </si>
  <si>
    <t>Tepelná izolace návleková lepená DN 250-315, tl. 50 mm</t>
  </si>
  <si>
    <t>metr</t>
  </si>
  <si>
    <t>1318039981</t>
  </si>
  <si>
    <t>225</t>
  </si>
  <si>
    <t>0.16</t>
  </si>
  <si>
    <t>Kotevní objímka s gumou, DN 315</t>
  </si>
  <si>
    <t>619599240</t>
  </si>
  <si>
    <t>445</t>
  </si>
  <si>
    <t>0.17</t>
  </si>
  <si>
    <t>Kabelové propojení k VZT, kabel 3x2,5,včetně lištování</t>
  </si>
  <si>
    <t>2089159859</t>
  </si>
  <si>
    <t>Kabelové propojení včetně elektrolišt</t>
  </si>
  <si>
    <t>8*40</t>
  </si>
  <si>
    <t>0.18</t>
  </si>
  <si>
    <t>Montáž VZT komplet</t>
  </si>
  <si>
    <t>-418870789</t>
  </si>
  <si>
    <t>montáž jednotek vzt ,včetně přídavného chladícího komponentu</t>
  </si>
  <si>
    <t>provrtání otvoru pro závitové tyče krz stropní konstrukci</t>
  </si>
  <si>
    <t>vyříznití PVC krytiny v místě otvoru,vysekání betonu pro uložení platlí(hloubka cca 4-5cm)</t>
  </si>
  <si>
    <t>montáž platlí,kontramatek a závitových tyčí</t>
  </si>
  <si>
    <t>vyrovnání podlahy v místě kotvení stěrkou,nalepení PVC krytiny</t>
  </si>
  <si>
    <t>montáž a kompletace potrubí</t>
  </si>
  <si>
    <t>montáž mřížek</t>
  </si>
  <si>
    <t>uvedení do provozu</t>
  </si>
  <si>
    <t>připojení k regulaci</t>
  </si>
  <si>
    <t>1+1</t>
  </si>
  <si>
    <t>0,19</t>
  </si>
  <si>
    <t>Datová kabeláž pro připojení k regulaci včetně zalištování</t>
  </si>
  <si>
    <t>1585148662</t>
  </si>
  <si>
    <t>roztažení kabeláže</t>
  </si>
  <si>
    <t>zalištování</t>
  </si>
  <si>
    <t>průchodky stropem a stěnami</t>
  </si>
  <si>
    <t>250+250</t>
  </si>
  <si>
    <t>0,20</t>
  </si>
  <si>
    <t>Reguace kompatních jednotek</t>
  </si>
  <si>
    <t>1906566889</t>
  </si>
  <si>
    <t>napojení VZT na diagnostický systám</t>
  </si>
  <si>
    <t>pult regulace ovládání jednotek</t>
  </si>
  <si>
    <t>instalace a připojení samostatného IR čidla CO2</t>
  </si>
  <si>
    <t>5/2019/Pr - Provedení dokumentace skutečného stavu</t>
  </si>
  <si>
    <t>VRN - Vedlejší rozpočtové náklady</t>
  </si>
  <si>
    <t xml:space="preserve">    VRN1 - Průzkumné, geodetické a projektové práce</t>
  </si>
  <si>
    <t>Mimostav. doprava</t>
  </si>
  <si>
    <t>Územní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</si>
  <si>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</si>
  <si>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</si>
  <si>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</si>
  <si>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</si>
  <si>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</si>
  <si>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</si>
  <si>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</si>
  <si>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-1199755726</t>
  </si>
  <si>
    <t>5/2019/N - Vzduchotechnika -neuznatelné položky</t>
  </si>
  <si>
    <t>207</t>
  </si>
  <si>
    <t>Přídavný komponent chlazení pro  VZT kompaktní  jednotku, vzduch. množství 870m3/h</t>
  </si>
  <si>
    <t>239473818</t>
  </si>
  <si>
    <t>SEZNAM FIGUR</t>
  </si>
  <si>
    <t>Výměra</t>
  </si>
  <si>
    <t xml:space="preserve"> 5/2019/D-s</t>
  </si>
  <si>
    <t>Použití figury:</t>
  </si>
  <si>
    <t xml:space="preserve"> 5/2019/DVz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</si>
</sst>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2" t="s">
        <v>14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2"/>
      <c r="AQ5" s="22"/>
      <c r="AR5" s="20"/>
      <c r="BE5" s="29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4" t="s">
        <v>17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2"/>
      <c r="AQ6" s="22"/>
      <c r="AR6" s="20"/>
      <c r="BE6" s="30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0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0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0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0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0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300"/>
      <c r="BS13" s="17" t="s">
        <v>6</v>
      </c>
    </row>
    <row r="14" spans="1:74" ht="12.75">
      <c r="B14" s="21"/>
      <c r="C14" s="22"/>
      <c r="D14" s="22"/>
      <c r="E14" s="305" t="s">
        <v>30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0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0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0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00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0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0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00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0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0"/>
    </row>
    <row r="23" spans="1:71" s="1" customFormat="1" ht="16.5" customHeight="1">
      <c r="B23" s="21"/>
      <c r="C23" s="22"/>
      <c r="D23" s="22"/>
      <c r="E23" s="307" t="s">
        <v>1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22"/>
      <c r="AP23" s="22"/>
      <c r="AQ23" s="22"/>
      <c r="AR23" s="20"/>
      <c r="BE23" s="30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0"/>
    </row>
    <row r="26" spans="1:71" s="1" customFormat="1" ht="14.45" customHeight="1">
      <c r="B26" s="21"/>
      <c r="C26" s="22"/>
      <c r="D26" s="34" t="s">
        <v>38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08">
        <f>ROUND(AG94,2)</f>
        <v>0</v>
      </c>
      <c r="AL26" s="303"/>
      <c r="AM26" s="303"/>
      <c r="AN26" s="303"/>
      <c r="AO26" s="303"/>
      <c r="AP26" s="22"/>
      <c r="AQ26" s="22"/>
      <c r="AR26" s="20"/>
      <c r="BE26" s="300"/>
    </row>
    <row r="27" spans="1:71" s="1" customFormat="1" ht="14.45" customHeight="1">
      <c r="B27" s="21"/>
      <c r="C27" s="22"/>
      <c r="D27" s="34" t="s">
        <v>39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08">
        <f>ROUND(AG100, 2)</f>
        <v>0</v>
      </c>
      <c r="AL27" s="308"/>
      <c r="AM27" s="308"/>
      <c r="AN27" s="308"/>
      <c r="AO27" s="308"/>
      <c r="AP27" s="22"/>
      <c r="AQ27" s="22"/>
      <c r="AR27" s="20"/>
      <c r="BE27" s="300"/>
    </row>
    <row r="28" spans="1:71" s="2" customFormat="1" ht="6.95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BE28" s="300"/>
    </row>
    <row r="29" spans="1:71" s="2" customFormat="1" ht="25.9" customHeight="1">
      <c r="A29" s="35"/>
      <c r="B29" s="36"/>
      <c r="C29" s="37"/>
      <c r="D29" s="39" t="s">
        <v>40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309">
        <f>ROUND(AK26 + AK27, 2)</f>
        <v>0</v>
      </c>
      <c r="AL29" s="310"/>
      <c r="AM29" s="310"/>
      <c r="AN29" s="310"/>
      <c r="AO29" s="310"/>
      <c r="AP29" s="37"/>
      <c r="AQ29" s="37"/>
      <c r="AR29" s="38"/>
      <c r="BE29" s="300"/>
    </row>
    <row r="30" spans="1:71" s="2" customFormat="1" ht="6.95" customHeight="1">
      <c r="A30" s="35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BE30" s="300"/>
    </row>
    <row r="31" spans="1:71" s="2" customFormat="1" ht="12.75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11" t="s">
        <v>41</v>
      </c>
      <c r="M31" s="311"/>
      <c r="N31" s="311"/>
      <c r="O31" s="311"/>
      <c r="P31" s="311"/>
      <c r="Q31" s="37"/>
      <c r="R31" s="37"/>
      <c r="S31" s="37"/>
      <c r="T31" s="37"/>
      <c r="U31" s="37"/>
      <c r="V31" s="37"/>
      <c r="W31" s="311" t="s">
        <v>42</v>
      </c>
      <c r="X31" s="311"/>
      <c r="Y31" s="311"/>
      <c r="Z31" s="311"/>
      <c r="AA31" s="311"/>
      <c r="AB31" s="311"/>
      <c r="AC31" s="311"/>
      <c r="AD31" s="311"/>
      <c r="AE31" s="311"/>
      <c r="AF31" s="37"/>
      <c r="AG31" s="37"/>
      <c r="AH31" s="37"/>
      <c r="AI31" s="37"/>
      <c r="AJ31" s="37"/>
      <c r="AK31" s="311" t="s">
        <v>43</v>
      </c>
      <c r="AL31" s="311"/>
      <c r="AM31" s="311"/>
      <c r="AN31" s="311"/>
      <c r="AO31" s="311"/>
      <c r="AP31" s="37"/>
      <c r="AQ31" s="37"/>
      <c r="AR31" s="38"/>
      <c r="BE31" s="300"/>
    </row>
    <row r="32" spans="1:71" s="3" customFormat="1" ht="14.45" customHeight="1">
      <c r="B32" s="41"/>
      <c r="C32" s="42"/>
      <c r="D32" s="29" t="s">
        <v>44</v>
      </c>
      <c r="E32" s="42"/>
      <c r="F32" s="29" t="s">
        <v>45</v>
      </c>
      <c r="G32" s="42"/>
      <c r="H32" s="42"/>
      <c r="I32" s="42"/>
      <c r="J32" s="42"/>
      <c r="K32" s="42"/>
      <c r="L32" s="297">
        <v>0.21</v>
      </c>
      <c r="M32" s="296"/>
      <c r="N32" s="296"/>
      <c r="O32" s="296"/>
      <c r="P32" s="296"/>
      <c r="Q32" s="42"/>
      <c r="R32" s="42"/>
      <c r="S32" s="42"/>
      <c r="T32" s="42"/>
      <c r="U32" s="42"/>
      <c r="V32" s="42"/>
      <c r="W32" s="295">
        <f>ROUND(AZ94 + SUM(CD100:CD104),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2"/>
      <c r="AG32" s="42"/>
      <c r="AH32" s="42"/>
      <c r="AI32" s="42"/>
      <c r="AJ32" s="42"/>
      <c r="AK32" s="295">
        <f>ROUND(AV94 + SUM(BY100:BY104), 2)</f>
        <v>0</v>
      </c>
      <c r="AL32" s="296"/>
      <c r="AM32" s="296"/>
      <c r="AN32" s="296"/>
      <c r="AO32" s="296"/>
      <c r="AP32" s="42"/>
      <c r="AQ32" s="42"/>
      <c r="AR32" s="43"/>
      <c r="BE32" s="301"/>
    </row>
    <row r="33" spans="1:57" s="3" customFormat="1" ht="14.45" customHeight="1">
      <c r="B33" s="41"/>
      <c r="C33" s="42"/>
      <c r="D33" s="42"/>
      <c r="E33" s="42"/>
      <c r="F33" s="29" t="s">
        <v>46</v>
      </c>
      <c r="G33" s="42"/>
      <c r="H33" s="42"/>
      <c r="I33" s="42"/>
      <c r="J33" s="42"/>
      <c r="K33" s="42"/>
      <c r="L33" s="297">
        <v>0.15</v>
      </c>
      <c r="M33" s="296"/>
      <c r="N33" s="296"/>
      <c r="O33" s="296"/>
      <c r="P33" s="296"/>
      <c r="Q33" s="42"/>
      <c r="R33" s="42"/>
      <c r="S33" s="42"/>
      <c r="T33" s="42"/>
      <c r="U33" s="42"/>
      <c r="V33" s="42"/>
      <c r="W33" s="295">
        <f>ROUND(BA94 + SUM(CE100:CE104),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2"/>
      <c r="AG33" s="42"/>
      <c r="AH33" s="42"/>
      <c r="AI33" s="42"/>
      <c r="AJ33" s="42"/>
      <c r="AK33" s="295">
        <f>ROUND(AW94 + SUM(BZ100:BZ104), 2)</f>
        <v>0</v>
      </c>
      <c r="AL33" s="296"/>
      <c r="AM33" s="296"/>
      <c r="AN33" s="296"/>
      <c r="AO33" s="296"/>
      <c r="AP33" s="42"/>
      <c r="AQ33" s="42"/>
      <c r="AR33" s="43"/>
      <c r="BE33" s="301"/>
    </row>
    <row r="34" spans="1:57" s="3" customFormat="1" ht="14.45" hidden="1" customHeight="1">
      <c r="B34" s="41"/>
      <c r="C34" s="42"/>
      <c r="D34" s="42"/>
      <c r="E34" s="42"/>
      <c r="F34" s="29" t="s">
        <v>47</v>
      </c>
      <c r="G34" s="42"/>
      <c r="H34" s="42"/>
      <c r="I34" s="42"/>
      <c r="J34" s="42"/>
      <c r="K34" s="42"/>
      <c r="L34" s="297">
        <v>0.21</v>
      </c>
      <c r="M34" s="296"/>
      <c r="N34" s="296"/>
      <c r="O34" s="296"/>
      <c r="P34" s="296"/>
      <c r="Q34" s="42"/>
      <c r="R34" s="42"/>
      <c r="S34" s="42"/>
      <c r="T34" s="42"/>
      <c r="U34" s="42"/>
      <c r="V34" s="42"/>
      <c r="W34" s="295">
        <f>ROUND(BB94 + SUM(CF100:CF104), 2)</f>
        <v>0</v>
      </c>
      <c r="X34" s="296"/>
      <c r="Y34" s="296"/>
      <c r="Z34" s="296"/>
      <c r="AA34" s="296"/>
      <c r="AB34" s="296"/>
      <c r="AC34" s="296"/>
      <c r="AD34" s="296"/>
      <c r="AE34" s="296"/>
      <c r="AF34" s="42"/>
      <c r="AG34" s="42"/>
      <c r="AH34" s="42"/>
      <c r="AI34" s="42"/>
      <c r="AJ34" s="42"/>
      <c r="AK34" s="295">
        <v>0</v>
      </c>
      <c r="AL34" s="296"/>
      <c r="AM34" s="296"/>
      <c r="AN34" s="296"/>
      <c r="AO34" s="296"/>
      <c r="AP34" s="42"/>
      <c r="AQ34" s="42"/>
      <c r="AR34" s="43"/>
      <c r="BE34" s="301"/>
    </row>
    <row r="35" spans="1:57" s="3" customFormat="1" ht="14.45" hidden="1" customHeight="1">
      <c r="B35" s="41"/>
      <c r="C35" s="42"/>
      <c r="D35" s="42"/>
      <c r="E35" s="42"/>
      <c r="F35" s="29" t="s">
        <v>48</v>
      </c>
      <c r="G35" s="42"/>
      <c r="H35" s="42"/>
      <c r="I35" s="42"/>
      <c r="J35" s="42"/>
      <c r="K35" s="42"/>
      <c r="L35" s="297">
        <v>0.15</v>
      </c>
      <c r="M35" s="296"/>
      <c r="N35" s="296"/>
      <c r="O35" s="296"/>
      <c r="P35" s="296"/>
      <c r="Q35" s="42"/>
      <c r="R35" s="42"/>
      <c r="S35" s="42"/>
      <c r="T35" s="42"/>
      <c r="U35" s="42"/>
      <c r="V35" s="42"/>
      <c r="W35" s="295">
        <f>ROUND(BC94 + SUM(CG100:CG104), 2)</f>
        <v>0</v>
      </c>
      <c r="X35" s="296"/>
      <c r="Y35" s="296"/>
      <c r="Z35" s="296"/>
      <c r="AA35" s="296"/>
      <c r="AB35" s="296"/>
      <c r="AC35" s="296"/>
      <c r="AD35" s="296"/>
      <c r="AE35" s="296"/>
      <c r="AF35" s="42"/>
      <c r="AG35" s="42"/>
      <c r="AH35" s="42"/>
      <c r="AI35" s="42"/>
      <c r="AJ35" s="42"/>
      <c r="AK35" s="295">
        <v>0</v>
      </c>
      <c r="AL35" s="296"/>
      <c r="AM35" s="296"/>
      <c r="AN35" s="296"/>
      <c r="AO35" s="296"/>
      <c r="AP35" s="42"/>
      <c r="AQ35" s="42"/>
      <c r="AR35" s="43"/>
    </row>
    <row r="36" spans="1:57" s="3" customFormat="1" ht="14.45" hidden="1" customHeight="1">
      <c r="B36" s="41"/>
      <c r="C36" s="42"/>
      <c r="D36" s="42"/>
      <c r="E36" s="42"/>
      <c r="F36" s="29" t="s">
        <v>49</v>
      </c>
      <c r="G36" s="42"/>
      <c r="H36" s="42"/>
      <c r="I36" s="42"/>
      <c r="J36" s="42"/>
      <c r="K36" s="42"/>
      <c r="L36" s="297">
        <v>0</v>
      </c>
      <c r="M36" s="296"/>
      <c r="N36" s="296"/>
      <c r="O36" s="296"/>
      <c r="P36" s="296"/>
      <c r="Q36" s="42"/>
      <c r="R36" s="42"/>
      <c r="S36" s="42"/>
      <c r="T36" s="42"/>
      <c r="U36" s="42"/>
      <c r="V36" s="42"/>
      <c r="W36" s="295">
        <f>ROUND(BD94 + SUM(CH100:CH104), 2)</f>
        <v>0</v>
      </c>
      <c r="X36" s="296"/>
      <c r="Y36" s="296"/>
      <c r="Z36" s="296"/>
      <c r="AA36" s="296"/>
      <c r="AB36" s="296"/>
      <c r="AC36" s="296"/>
      <c r="AD36" s="296"/>
      <c r="AE36" s="296"/>
      <c r="AF36" s="42"/>
      <c r="AG36" s="42"/>
      <c r="AH36" s="42"/>
      <c r="AI36" s="42"/>
      <c r="AJ36" s="42"/>
      <c r="AK36" s="295">
        <v>0</v>
      </c>
      <c r="AL36" s="296"/>
      <c r="AM36" s="296"/>
      <c r="AN36" s="296"/>
      <c r="AO36" s="296"/>
      <c r="AP36" s="42"/>
      <c r="AQ36" s="42"/>
      <c r="AR36" s="43"/>
    </row>
    <row r="37" spans="1:57" s="2" customFormat="1" ht="6.9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5"/>
    </row>
    <row r="38" spans="1:57" s="2" customFormat="1" ht="25.9" customHeight="1">
      <c r="A38" s="35"/>
      <c r="B38" s="36"/>
      <c r="C38" s="44"/>
      <c r="D38" s="45" t="s">
        <v>50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51</v>
      </c>
      <c r="U38" s="46"/>
      <c r="V38" s="46"/>
      <c r="W38" s="46"/>
      <c r="X38" s="293" t="s">
        <v>52</v>
      </c>
      <c r="Y38" s="291"/>
      <c r="Z38" s="291"/>
      <c r="AA38" s="291"/>
      <c r="AB38" s="291"/>
      <c r="AC38" s="46"/>
      <c r="AD38" s="46"/>
      <c r="AE38" s="46"/>
      <c r="AF38" s="46"/>
      <c r="AG38" s="46"/>
      <c r="AH38" s="46"/>
      <c r="AI38" s="46"/>
      <c r="AJ38" s="46"/>
      <c r="AK38" s="290">
        <f>SUM(AK29:AK36)</f>
        <v>0</v>
      </c>
      <c r="AL38" s="291"/>
      <c r="AM38" s="291"/>
      <c r="AN38" s="291"/>
      <c r="AO38" s="292"/>
      <c r="AP38" s="44"/>
      <c r="AQ38" s="44"/>
      <c r="AR38" s="38"/>
      <c r="BE38" s="35"/>
    </row>
    <row r="39" spans="1:57" s="2" customFormat="1" ht="6.95" customHeight="1">
      <c r="A39" s="35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BE39" s="35"/>
    </row>
    <row r="40" spans="1:57" s="2" customFormat="1" ht="14.45" customHeight="1">
      <c r="A40" s="35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BE40" s="35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8"/>
      <c r="C49" s="49"/>
      <c r="D49" s="50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54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5"/>
      <c r="B60" s="36"/>
      <c r="C60" s="37"/>
      <c r="D60" s="53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3" t="s">
        <v>56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3" t="s">
        <v>55</v>
      </c>
      <c r="AI60" s="40"/>
      <c r="AJ60" s="40"/>
      <c r="AK60" s="40"/>
      <c r="AL60" s="40"/>
      <c r="AM60" s="53" t="s">
        <v>56</v>
      </c>
      <c r="AN60" s="40"/>
      <c r="AO60" s="40"/>
      <c r="AP60" s="37"/>
      <c r="AQ60" s="37"/>
      <c r="AR60" s="38"/>
      <c r="BE60" s="35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5"/>
      <c r="B64" s="36"/>
      <c r="C64" s="37"/>
      <c r="D64" s="50" t="s">
        <v>57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58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38"/>
      <c r="BE64" s="35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5"/>
      <c r="B75" s="36"/>
      <c r="C75" s="37"/>
      <c r="D75" s="53" t="s">
        <v>55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3" t="s">
        <v>56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3" t="s">
        <v>55</v>
      </c>
      <c r="AI75" s="40"/>
      <c r="AJ75" s="40"/>
      <c r="AK75" s="40"/>
      <c r="AL75" s="40"/>
      <c r="AM75" s="53" t="s">
        <v>56</v>
      </c>
      <c r="AN75" s="40"/>
      <c r="AO75" s="40"/>
      <c r="AP75" s="37"/>
      <c r="AQ75" s="37"/>
      <c r="AR75" s="38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8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8"/>
      <c r="BE81" s="35"/>
    </row>
    <row r="82" spans="1:91" s="2" customFormat="1" ht="24.95" customHeight="1">
      <c r="A82" s="35"/>
      <c r="B82" s="36"/>
      <c r="C82" s="23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5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5/2019/GJ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26" t="str">
        <f>K6</f>
        <v>Dílčí energetická renovace objektu MŠ Bobkova</v>
      </c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  <c r="AI85" s="327"/>
      <c r="AJ85" s="327"/>
      <c r="AK85" s="327"/>
      <c r="AL85" s="327"/>
      <c r="AM85" s="327"/>
      <c r="AN85" s="327"/>
      <c r="AO85" s="327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5"/>
    </row>
    <row r="87" spans="1:91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Bobkova 1005/4 ,Praha 14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328" t="str">
        <f>IF(AN8= "","",AN8)</f>
        <v>8. 5. 2021</v>
      </c>
      <c r="AN87" s="328"/>
      <c r="AO87" s="37"/>
      <c r="AP87" s="37"/>
      <c r="AQ87" s="37"/>
      <c r="AR87" s="38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5"/>
    </row>
    <row r="89" spans="1:91" s="2" customFormat="1" ht="15.2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Úřad městské části Praha 14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335" t="str">
        <f>IF(E17="","",E17)</f>
        <v>a3atelier s.r.o.</v>
      </c>
      <c r="AN89" s="336"/>
      <c r="AO89" s="336"/>
      <c r="AP89" s="336"/>
      <c r="AQ89" s="37"/>
      <c r="AR89" s="38"/>
      <c r="AS89" s="329" t="s">
        <v>60</v>
      </c>
      <c r="AT89" s="33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335" t="str">
        <f>IF(E20="","",E20)</f>
        <v>Ing.Myšík Petr</v>
      </c>
      <c r="AN90" s="336"/>
      <c r="AO90" s="336"/>
      <c r="AP90" s="336"/>
      <c r="AQ90" s="37"/>
      <c r="AR90" s="38"/>
      <c r="AS90" s="331"/>
      <c r="AT90" s="33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33"/>
      <c r="AT91" s="33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21" t="s">
        <v>61</v>
      </c>
      <c r="D92" s="322"/>
      <c r="E92" s="322"/>
      <c r="F92" s="322"/>
      <c r="G92" s="322"/>
      <c r="H92" s="74"/>
      <c r="I92" s="324" t="s">
        <v>62</v>
      </c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3" t="s">
        <v>63</v>
      </c>
      <c r="AH92" s="322"/>
      <c r="AI92" s="322"/>
      <c r="AJ92" s="322"/>
      <c r="AK92" s="322"/>
      <c r="AL92" s="322"/>
      <c r="AM92" s="322"/>
      <c r="AN92" s="324" t="s">
        <v>64</v>
      </c>
      <c r="AO92" s="322"/>
      <c r="AP92" s="325"/>
      <c r="AQ92" s="75" t="s">
        <v>65</v>
      </c>
      <c r="AR92" s="38"/>
      <c r="AS92" s="76" t="s">
        <v>66</v>
      </c>
      <c r="AT92" s="77" t="s">
        <v>67</v>
      </c>
      <c r="AU92" s="77" t="s">
        <v>68</v>
      </c>
      <c r="AV92" s="77" t="s">
        <v>69</v>
      </c>
      <c r="AW92" s="77" t="s">
        <v>70</v>
      </c>
      <c r="AX92" s="77" t="s">
        <v>71</v>
      </c>
      <c r="AY92" s="77" t="s">
        <v>72</v>
      </c>
      <c r="AZ92" s="77" t="s">
        <v>73</v>
      </c>
      <c r="BA92" s="77" t="s">
        <v>74</v>
      </c>
      <c r="BB92" s="77" t="s">
        <v>75</v>
      </c>
      <c r="BC92" s="77" t="s">
        <v>76</v>
      </c>
      <c r="BD92" s="78" t="s">
        <v>77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78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6">
        <f>ROUND(SUM(AG95:AG98),2)</f>
        <v>0</v>
      </c>
      <c r="AH94" s="316"/>
      <c r="AI94" s="316"/>
      <c r="AJ94" s="316"/>
      <c r="AK94" s="316"/>
      <c r="AL94" s="316"/>
      <c r="AM94" s="316"/>
      <c r="AN94" s="317">
        <f>SUM(AG94,AT94)</f>
        <v>0</v>
      </c>
      <c r="AO94" s="317"/>
      <c r="AP94" s="317"/>
      <c r="AQ94" s="86" t="s">
        <v>1</v>
      </c>
      <c r="AR94" s="87"/>
      <c r="AS94" s="88">
        <f>ROUND(SUM(AS95:AS98),2)</f>
        <v>0</v>
      </c>
      <c r="AT94" s="89">
        <f>ROUND(SUM(AV94:AW94),2)</f>
        <v>0</v>
      </c>
      <c r="AU94" s="90">
        <f>ROUND(SUM(AU95:AU98),5)</f>
        <v>0</v>
      </c>
      <c r="AV94" s="89">
        <f>ROUND(AZ94*L32,2)</f>
        <v>0</v>
      </c>
      <c r="AW94" s="89">
        <f>ROUND(BA94*L33,2)</f>
        <v>0</v>
      </c>
      <c r="AX94" s="89">
        <f>ROUND(BB94*L32,2)</f>
        <v>0</v>
      </c>
      <c r="AY94" s="89">
        <f>ROUND(BC94*L33,2)</f>
        <v>0</v>
      </c>
      <c r="AZ94" s="89">
        <f>ROUND(SUM(AZ95:AZ98),2)</f>
        <v>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79</v>
      </c>
      <c r="BT94" s="92" t="s">
        <v>80</v>
      </c>
      <c r="BU94" s="93" t="s">
        <v>81</v>
      </c>
      <c r="BV94" s="92" t="s">
        <v>82</v>
      </c>
      <c r="BW94" s="92" t="s">
        <v>5</v>
      </c>
      <c r="BX94" s="92" t="s">
        <v>83</v>
      </c>
      <c r="CL94" s="92" t="s">
        <v>1</v>
      </c>
    </row>
    <row r="95" spans="1:91" s="7" customFormat="1" ht="24.75" customHeight="1">
      <c r="A95" s="94" t="s">
        <v>84</v>
      </c>
      <c r="B95" s="95"/>
      <c r="C95" s="96"/>
      <c r="D95" s="320" t="s">
        <v>85</v>
      </c>
      <c r="E95" s="320"/>
      <c r="F95" s="320"/>
      <c r="G95" s="320"/>
      <c r="H95" s="320"/>
      <c r="I95" s="97"/>
      <c r="J95" s="320" t="s">
        <v>86</v>
      </c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18">
        <f>'5-2019-D-s - Bourací a st...'!J32</f>
        <v>0</v>
      </c>
      <c r="AH95" s="319"/>
      <c r="AI95" s="319"/>
      <c r="AJ95" s="319"/>
      <c r="AK95" s="319"/>
      <c r="AL95" s="319"/>
      <c r="AM95" s="319"/>
      <c r="AN95" s="318">
        <f>SUM(AG95,AT95)</f>
        <v>0</v>
      </c>
      <c r="AO95" s="319"/>
      <c r="AP95" s="319"/>
      <c r="AQ95" s="98" t="s">
        <v>87</v>
      </c>
      <c r="AR95" s="99"/>
      <c r="AS95" s="100">
        <v>0</v>
      </c>
      <c r="AT95" s="101">
        <f>ROUND(SUM(AV95:AW95),2)</f>
        <v>0</v>
      </c>
      <c r="AU95" s="102">
        <f>'5-2019-D-s - Bourací a st...'!P144</f>
        <v>0</v>
      </c>
      <c r="AV95" s="101">
        <f>'5-2019-D-s - Bourací a st...'!J35</f>
        <v>0</v>
      </c>
      <c r="AW95" s="101">
        <f>'5-2019-D-s - Bourací a st...'!J36</f>
        <v>0</v>
      </c>
      <c r="AX95" s="101">
        <f>'5-2019-D-s - Bourací a st...'!J37</f>
        <v>0</v>
      </c>
      <c r="AY95" s="101">
        <f>'5-2019-D-s - Bourací a st...'!J38</f>
        <v>0</v>
      </c>
      <c r="AZ95" s="101">
        <f>'5-2019-D-s - Bourací a st...'!F35</f>
        <v>0</v>
      </c>
      <c r="BA95" s="101">
        <f>'5-2019-D-s - Bourací a st...'!F36</f>
        <v>0</v>
      </c>
      <c r="BB95" s="101">
        <f>'5-2019-D-s - Bourací a st...'!F37</f>
        <v>0</v>
      </c>
      <c r="BC95" s="101">
        <f>'5-2019-D-s - Bourací a st...'!F38</f>
        <v>0</v>
      </c>
      <c r="BD95" s="103">
        <f>'5-2019-D-s - Bourací a st...'!F39</f>
        <v>0</v>
      </c>
      <c r="BT95" s="104" t="s">
        <v>88</v>
      </c>
      <c r="BV95" s="104" t="s">
        <v>82</v>
      </c>
      <c r="BW95" s="104" t="s">
        <v>89</v>
      </c>
      <c r="BX95" s="104" t="s">
        <v>5</v>
      </c>
      <c r="CL95" s="104" t="s">
        <v>1</v>
      </c>
      <c r="CM95" s="104" t="s">
        <v>90</v>
      </c>
    </row>
    <row r="96" spans="1:91" s="7" customFormat="1" ht="24.75" customHeight="1">
      <c r="A96" s="94" t="s">
        <v>84</v>
      </c>
      <c r="B96" s="95"/>
      <c r="C96" s="96"/>
      <c r="D96" s="320" t="s">
        <v>91</v>
      </c>
      <c r="E96" s="320"/>
      <c r="F96" s="320"/>
      <c r="G96" s="320"/>
      <c r="H96" s="320"/>
      <c r="I96" s="97"/>
      <c r="J96" s="320" t="s">
        <v>92</v>
      </c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18">
        <f>'5-2019-DVz - Vzduchotechnika'!J32</f>
        <v>0</v>
      </c>
      <c r="AH96" s="319"/>
      <c r="AI96" s="319"/>
      <c r="AJ96" s="319"/>
      <c r="AK96" s="319"/>
      <c r="AL96" s="319"/>
      <c r="AM96" s="319"/>
      <c r="AN96" s="318">
        <f>SUM(AG96,AT96)</f>
        <v>0</v>
      </c>
      <c r="AO96" s="319"/>
      <c r="AP96" s="319"/>
      <c r="AQ96" s="98" t="s">
        <v>87</v>
      </c>
      <c r="AR96" s="99"/>
      <c r="AS96" s="100">
        <v>0</v>
      </c>
      <c r="AT96" s="101">
        <f>ROUND(SUM(AV96:AW96),2)</f>
        <v>0</v>
      </c>
      <c r="AU96" s="102">
        <f>'5-2019-DVz - Vzduchotechnika'!P127</f>
        <v>0</v>
      </c>
      <c r="AV96" s="101">
        <f>'5-2019-DVz - Vzduchotechnika'!J35</f>
        <v>0</v>
      </c>
      <c r="AW96" s="101">
        <f>'5-2019-DVz - Vzduchotechnika'!J36</f>
        <v>0</v>
      </c>
      <c r="AX96" s="101">
        <f>'5-2019-DVz - Vzduchotechnika'!J37</f>
        <v>0</v>
      </c>
      <c r="AY96" s="101">
        <f>'5-2019-DVz - Vzduchotechnika'!J38</f>
        <v>0</v>
      </c>
      <c r="AZ96" s="101">
        <f>'5-2019-DVz - Vzduchotechnika'!F35</f>
        <v>0</v>
      </c>
      <c r="BA96" s="101">
        <f>'5-2019-DVz - Vzduchotechnika'!F36</f>
        <v>0</v>
      </c>
      <c r="BB96" s="101">
        <f>'5-2019-DVz - Vzduchotechnika'!F37</f>
        <v>0</v>
      </c>
      <c r="BC96" s="101">
        <f>'5-2019-DVz - Vzduchotechnika'!F38</f>
        <v>0</v>
      </c>
      <c r="BD96" s="103">
        <f>'5-2019-DVz - Vzduchotechnika'!F39</f>
        <v>0</v>
      </c>
      <c r="BT96" s="104" t="s">
        <v>88</v>
      </c>
      <c r="BV96" s="104" t="s">
        <v>82</v>
      </c>
      <c r="BW96" s="104" t="s">
        <v>93</v>
      </c>
      <c r="BX96" s="104" t="s">
        <v>5</v>
      </c>
      <c r="CL96" s="104" t="s">
        <v>1</v>
      </c>
      <c r="CM96" s="104" t="s">
        <v>90</v>
      </c>
    </row>
    <row r="97" spans="1:91" s="7" customFormat="1" ht="24.75" customHeight="1">
      <c r="A97" s="94" t="s">
        <v>84</v>
      </c>
      <c r="B97" s="95"/>
      <c r="C97" s="96"/>
      <c r="D97" s="320" t="s">
        <v>94</v>
      </c>
      <c r="E97" s="320"/>
      <c r="F97" s="320"/>
      <c r="G97" s="320"/>
      <c r="H97" s="320"/>
      <c r="I97" s="97"/>
      <c r="J97" s="320" t="s">
        <v>95</v>
      </c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18">
        <f>'5-2019-Pr - Provedení dok...'!J32</f>
        <v>0</v>
      </c>
      <c r="AH97" s="319"/>
      <c r="AI97" s="319"/>
      <c r="AJ97" s="319"/>
      <c r="AK97" s="319"/>
      <c r="AL97" s="319"/>
      <c r="AM97" s="319"/>
      <c r="AN97" s="318">
        <f>SUM(AG97,AT97)</f>
        <v>0</v>
      </c>
      <c r="AO97" s="319"/>
      <c r="AP97" s="319"/>
      <c r="AQ97" s="98" t="s">
        <v>87</v>
      </c>
      <c r="AR97" s="99"/>
      <c r="AS97" s="100">
        <v>0</v>
      </c>
      <c r="AT97" s="101">
        <f>ROUND(SUM(AV97:AW97),2)</f>
        <v>0</v>
      </c>
      <c r="AU97" s="102">
        <f>'5-2019-Pr - Provedení dok...'!P128</f>
        <v>0</v>
      </c>
      <c r="AV97" s="101">
        <f>'5-2019-Pr - Provedení dok...'!J35</f>
        <v>0</v>
      </c>
      <c r="AW97" s="101">
        <f>'5-2019-Pr - Provedení dok...'!J36</f>
        <v>0</v>
      </c>
      <c r="AX97" s="101">
        <f>'5-2019-Pr - Provedení dok...'!J37</f>
        <v>0</v>
      </c>
      <c r="AY97" s="101">
        <f>'5-2019-Pr - Provedení dok...'!J38</f>
        <v>0</v>
      </c>
      <c r="AZ97" s="101">
        <f>'5-2019-Pr - Provedení dok...'!F35</f>
        <v>0</v>
      </c>
      <c r="BA97" s="101">
        <f>'5-2019-Pr - Provedení dok...'!F36</f>
        <v>0</v>
      </c>
      <c r="BB97" s="101">
        <f>'5-2019-Pr - Provedení dok...'!F37</f>
        <v>0</v>
      </c>
      <c r="BC97" s="101">
        <f>'5-2019-Pr - Provedení dok...'!F38</f>
        <v>0</v>
      </c>
      <c r="BD97" s="103">
        <f>'5-2019-Pr - Provedení dok...'!F39</f>
        <v>0</v>
      </c>
      <c r="BT97" s="104" t="s">
        <v>88</v>
      </c>
      <c r="BV97" s="104" t="s">
        <v>82</v>
      </c>
      <c r="BW97" s="104" t="s">
        <v>96</v>
      </c>
      <c r="BX97" s="104" t="s">
        <v>5</v>
      </c>
      <c r="CL97" s="104" t="s">
        <v>1</v>
      </c>
      <c r="CM97" s="104" t="s">
        <v>90</v>
      </c>
    </row>
    <row r="98" spans="1:91" s="7" customFormat="1" ht="16.5" customHeight="1">
      <c r="A98" s="94" t="s">
        <v>84</v>
      </c>
      <c r="B98" s="95"/>
      <c r="C98" s="96"/>
      <c r="D98" s="320" t="s">
        <v>97</v>
      </c>
      <c r="E98" s="320"/>
      <c r="F98" s="320"/>
      <c r="G98" s="320"/>
      <c r="H98" s="320"/>
      <c r="I98" s="97"/>
      <c r="J98" s="320" t="s">
        <v>98</v>
      </c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18">
        <f>'5-2019-N - Vzduchotechnik...'!J32</f>
        <v>0</v>
      </c>
      <c r="AH98" s="319"/>
      <c r="AI98" s="319"/>
      <c r="AJ98" s="319"/>
      <c r="AK98" s="319"/>
      <c r="AL98" s="319"/>
      <c r="AM98" s="319"/>
      <c r="AN98" s="318">
        <f>SUM(AG98,AT98)</f>
        <v>0</v>
      </c>
      <c r="AO98" s="319"/>
      <c r="AP98" s="319"/>
      <c r="AQ98" s="98" t="s">
        <v>87</v>
      </c>
      <c r="AR98" s="99"/>
      <c r="AS98" s="105">
        <v>0</v>
      </c>
      <c r="AT98" s="106">
        <f>ROUND(SUM(AV98:AW98),2)</f>
        <v>0</v>
      </c>
      <c r="AU98" s="107">
        <f>'5-2019-N - Vzduchotechnik...'!P126</f>
        <v>0</v>
      </c>
      <c r="AV98" s="106">
        <f>'5-2019-N - Vzduchotechnik...'!J35</f>
        <v>0</v>
      </c>
      <c r="AW98" s="106">
        <f>'5-2019-N - Vzduchotechnik...'!J36</f>
        <v>0</v>
      </c>
      <c r="AX98" s="106">
        <f>'5-2019-N - Vzduchotechnik...'!J37</f>
        <v>0</v>
      </c>
      <c r="AY98" s="106">
        <f>'5-2019-N - Vzduchotechnik...'!J38</f>
        <v>0</v>
      </c>
      <c r="AZ98" s="106">
        <f>'5-2019-N - Vzduchotechnik...'!F35</f>
        <v>0</v>
      </c>
      <c r="BA98" s="106">
        <f>'5-2019-N - Vzduchotechnik...'!F36</f>
        <v>0</v>
      </c>
      <c r="BB98" s="106">
        <f>'5-2019-N - Vzduchotechnik...'!F37</f>
        <v>0</v>
      </c>
      <c r="BC98" s="106">
        <f>'5-2019-N - Vzduchotechnik...'!F38</f>
        <v>0</v>
      </c>
      <c r="BD98" s="108">
        <f>'5-2019-N - Vzduchotechnik...'!F39</f>
        <v>0</v>
      </c>
      <c r="BT98" s="104" t="s">
        <v>88</v>
      </c>
      <c r="BV98" s="104" t="s">
        <v>82</v>
      </c>
      <c r="BW98" s="104" t="s">
        <v>99</v>
      </c>
      <c r="BX98" s="104" t="s">
        <v>5</v>
      </c>
      <c r="CL98" s="104" t="s">
        <v>1</v>
      </c>
      <c r="CM98" s="104" t="s">
        <v>90</v>
      </c>
    </row>
    <row r="99" spans="1:91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0"/>
    </row>
    <row r="100" spans="1:91" s="2" customFormat="1" ht="30" customHeight="1">
      <c r="A100" s="35"/>
      <c r="B100" s="36"/>
      <c r="C100" s="83" t="s">
        <v>100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17">
        <f>ROUND(SUM(AG101:AG104), 2)</f>
        <v>0</v>
      </c>
      <c r="AH100" s="317"/>
      <c r="AI100" s="317"/>
      <c r="AJ100" s="317"/>
      <c r="AK100" s="317"/>
      <c r="AL100" s="317"/>
      <c r="AM100" s="317"/>
      <c r="AN100" s="317">
        <f>ROUND(SUM(AN101:AN104), 2)</f>
        <v>0</v>
      </c>
      <c r="AO100" s="317"/>
      <c r="AP100" s="317"/>
      <c r="AQ100" s="109"/>
      <c r="AR100" s="38"/>
      <c r="AS100" s="76" t="s">
        <v>101</v>
      </c>
      <c r="AT100" s="77" t="s">
        <v>102</v>
      </c>
      <c r="AU100" s="77" t="s">
        <v>44</v>
      </c>
      <c r="AV100" s="78" t="s">
        <v>67</v>
      </c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pans="1:91" s="2" customFormat="1" ht="19.899999999999999" customHeight="1">
      <c r="A101" s="35"/>
      <c r="B101" s="36"/>
      <c r="C101" s="37"/>
      <c r="D101" s="313" t="s">
        <v>103</v>
      </c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7"/>
      <c r="AD101" s="37"/>
      <c r="AE101" s="37"/>
      <c r="AF101" s="37"/>
      <c r="AG101" s="314">
        <f>ROUND(AG94 * AS101, 2)</f>
        <v>0</v>
      </c>
      <c r="AH101" s="315"/>
      <c r="AI101" s="315"/>
      <c r="AJ101" s="315"/>
      <c r="AK101" s="315"/>
      <c r="AL101" s="315"/>
      <c r="AM101" s="315"/>
      <c r="AN101" s="315">
        <f>ROUND(AG101 + AV101, 2)</f>
        <v>0</v>
      </c>
      <c r="AO101" s="315"/>
      <c r="AP101" s="315"/>
      <c r="AQ101" s="37"/>
      <c r="AR101" s="38"/>
      <c r="AS101" s="112">
        <v>0</v>
      </c>
      <c r="AT101" s="113" t="s">
        <v>104</v>
      </c>
      <c r="AU101" s="113" t="s">
        <v>45</v>
      </c>
      <c r="AV101" s="114">
        <f>ROUND(IF(AU101="základní",AG101*L32,IF(AU101="snížená",AG101*L33,0)), 2)</f>
        <v>0</v>
      </c>
      <c r="AW101" s="35"/>
      <c r="AX101" s="35"/>
      <c r="AY101" s="35"/>
      <c r="AZ101" s="35"/>
      <c r="BA101" s="35"/>
      <c r="BB101" s="35"/>
      <c r="BC101" s="35"/>
      <c r="BD101" s="35"/>
      <c r="BE101" s="35"/>
      <c r="BV101" s="17" t="s">
        <v>105</v>
      </c>
      <c r="BY101" s="115">
        <f>IF(AU101="základní",AV101,0)</f>
        <v>0</v>
      </c>
      <c r="BZ101" s="115">
        <f>IF(AU101="snížená",AV101,0)</f>
        <v>0</v>
      </c>
      <c r="CA101" s="115">
        <v>0</v>
      </c>
      <c r="CB101" s="115">
        <v>0</v>
      </c>
      <c r="CC101" s="115">
        <v>0</v>
      </c>
      <c r="CD101" s="115">
        <f>IF(AU101="základní",AG101,0)</f>
        <v>0</v>
      </c>
      <c r="CE101" s="115">
        <f>IF(AU101="snížená",AG101,0)</f>
        <v>0</v>
      </c>
      <c r="CF101" s="115">
        <f>IF(AU101="zákl. přenesená",AG101,0)</f>
        <v>0</v>
      </c>
      <c r="CG101" s="115">
        <f>IF(AU101="sníž. přenesená",AG101,0)</f>
        <v>0</v>
      </c>
      <c r="CH101" s="115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>x</v>
      </c>
    </row>
    <row r="102" spans="1:91" s="2" customFormat="1" ht="19.899999999999999" customHeight="1">
      <c r="A102" s="35"/>
      <c r="B102" s="36"/>
      <c r="C102" s="37"/>
      <c r="D102" s="312" t="s">
        <v>106</v>
      </c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7"/>
      <c r="AD102" s="37"/>
      <c r="AE102" s="37"/>
      <c r="AF102" s="37"/>
      <c r="AG102" s="314">
        <f>ROUND(AG94 * AS102, 2)</f>
        <v>0</v>
      </c>
      <c r="AH102" s="315"/>
      <c r="AI102" s="315"/>
      <c r="AJ102" s="315"/>
      <c r="AK102" s="315"/>
      <c r="AL102" s="315"/>
      <c r="AM102" s="315"/>
      <c r="AN102" s="315">
        <f>ROUND(AG102 + AV102, 2)</f>
        <v>0</v>
      </c>
      <c r="AO102" s="315"/>
      <c r="AP102" s="315"/>
      <c r="AQ102" s="37"/>
      <c r="AR102" s="38"/>
      <c r="AS102" s="112">
        <v>0</v>
      </c>
      <c r="AT102" s="113" t="s">
        <v>104</v>
      </c>
      <c r="AU102" s="113" t="s">
        <v>45</v>
      </c>
      <c r="AV102" s="114">
        <f>ROUND(IF(AU102="základní",AG102*L32,IF(AU102="snížená",AG102*L33,0)), 2)</f>
        <v>0</v>
      </c>
      <c r="AW102" s="35"/>
      <c r="AX102" s="35"/>
      <c r="AY102" s="35"/>
      <c r="AZ102" s="35"/>
      <c r="BA102" s="35"/>
      <c r="BB102" s="35"/>
      <c r="BC102" s="35"/>
      <c r="BD102" s="35"/>
      <c r="BE102" s="35"/>
      <c r="BV102" s="17" t="s">
        <v>107</v>
      </c>
      <c r="BY102" s="115">
        <f>IF(AU102="základní",AV102,0)</f>
        <v>0</v>
      </c>
      <c r="BZ102" s="115">
        <f>IF(AU102="snížená",AV102,0)</f>
        <v>0</v>
      </c>
      <c r="CA102" s="115">
        <v>0</v>
      </c>
      <c r="CB102" s="115">
        <v>0</v>
      </c>
      <c r="CC102" s="115">
        <v>0</v>
      </c>
      <c r="CD102" s="115">
        <f>IF(AU102="základní",AG102,0)</f>
        <v>0</v>
      </c>
      <c r="CE102" s="115">
        <f>IF(AU102="snížená",AG102,0)</f>
        <v>0</v>
      </c>
      <c r="CF102" s="115">
        <f>IF(AU102="zákl. přenesená",AG102,0)</f>
        <v>0</v>
      </c>
      <c r="CG102" s="115">
        <f>IF(AU102="sníž. přenesená",AG102,0)</f>
        <v>0</v>
      </c>
      <c r="CH102" s="11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pans="1:91" s="2" customFormat="1" ht="19.899999999999999" customHeight="1">
      <c r="A103" s="35"/>
      <c r="B103" s="36"/>
      <c r="C103" s="37"/>
      <c r="D103" s="312" t="s">
        <v>106</v>
      </c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7"/>
      <c r="AD103" s="37"/>
      <c r="AE103" s="37"/>
      <c r="AF103" s="37"/>
      <c r="AG103" s="314">
        <f>ROUND(AG94 * AS103, 2)</f>
        <v>0</v>
      </c>
      <c r="AH103" s="315"/>
      <c r="AI103" s="315"/>
      <c r="AJ103" s="315"/>
      <c r="AK103" s="315"/>
      <c r="AL103" s="315"/>
      <c r="AM103" s="315"/>
      <c r="AN103" s="315">
        <f>ROUND(AG103 + AV103, 2)</f>
        <v>0</v>
      </c>
      <c r="AO103" s="315"/>
      <c r="AP103" s="315"/>
      <c r="AQ103" s="37"/>
      <c r="AR103" s="38"/>
      <c r="AS103" s="112">
        <v>0</v>
      </c>
      <c r="AT103" s="113" t="s">
        <v>104</v>
      </c>
      <c r="AU103" s="113" t="s">
        <v>45</v>
      </c>
      <c r="AV103" s="114">
        <f>ROUND(IF(AU103="základní",AG103*L32,IF(AU103="snížená",AG103*L33,0)), 2)</f>
        <v>0</v>
      </c>
      <c r="AW103" s="35"/>
      <c r="AX103" s="35"/>
      <c r="AY103" s="35"/>
      <c r="AZ103" s="35"/>
      <c r="BA103" s="35"/>
      <c r="BB103" s="35"/>
      <c r="BC103" s="35"/>
      <c r="BD103" s="35"/>
      <c r="BE103" s="35"/>
      <c r="BV103" s="17" t="s">
        <v>107</v>
      </c>
      <c r="BY103" s="115">
        <f>IF(AU103="základní",AV103,0)</f>
        <v>0</v>
      </c>
      <c r="BZ103" s="115">
        <f>IF(AU103="snížená",AV103,0)</f>
        <v>0</v>
      </c>
      <c r="CA103" s="115">
        <v>0</v>
      </c>
      <c r="CB103" s="115">
        <v>0</v>
      </c>
      <c r="CC103" s="115">
        <v>0</v>
      </c>
      <c r="CD103" s="115">
        <f>IF(AU103="základní",AG103,0)</f>
        <v>0</v>
      </c>
      <c r="CE103" s="115">
        <f>IF(AU103="snížená",AG103,0)</f>
        <v>0</v>
      </c>
      <c r="CF103" s="115">
        <f>IF(AU103="zákl. přenesená",AG103,0)</f>
        <v>0</v>
      </c>
      <c r="CG103" s="115">
        <f>IF(AU103="sníž. přenesená",AG103,0)</f>
        <v>0</v>
      </c>
      <c r="CH103" s="115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pans="1:91" s="2" customFormat="1" ht="19.899999999999999" customHeight="1">
      <c r="A104" s="35"/>
      <c r="B104" s="36"/>
      <c r="C104" s="37"/>
      <c r="D104" s="312" t="s">
        <v>106</v>
      </c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7"/>
      <c r="AD104" s="37"/>
      <c r="AE104" s="37"/>
      <c r="AF104" s="37"/>
      <c r="AG104" s="314">
        <f>ROUND(AG94 * AS104, 2)</f>
        <v>0</v>
      </c>
      <c r="AH104" s="315"/>
      <c r="AI104" s="315"/>
      <c r="AJ104" s="315"/>
      <c r="AK104" s="315"/>
      <c r="AL104" s="315"/>
      <c r="AM104" s="315"/>
      <c r="AN104" s="315">
        <f>ROUND(AG104 + AV104, 2)</f>
        <v>0</v>
      </c>
      <c r="AO104" s="315"/>
      <c r="AP104" s="315"/>
      <c r="AQ104" s="37"/>
      <c r="AR104" s="38"/>
      <c r="AS104" s="116">
        <v>0</v>
      </c>
      <c r="AT104" s="117" t="s">
        <v>104</v>
      </c>
      <c r="AU104" s="117" t="s">
        <v>45</v>
      </c>
      <c r="AV104" s="118">
        <f>ROUND(IF(AU104="základní",AG104*L32,IF(AU104="snížená",AG104*L33,0)), 2)</f>
        <v>0</v>
      </c>
      <c r="AW104" s="35"/>
      <c r="AX104" s="35"/>
      <c r="AY104" s="35"/>
      <c r="AZ104" s="35"/>
      <c r="BA104" s="35"/>
      <c r="BB104" s="35"/>
      <c r="BC104" s="35"/>
      <c r="BD104" s="35"/>
      <c r="BE104" s="35"/>
      <c r="BV104" s="17" t="s">
        <v>107</v>
      </c>
      <c r="BY104" s="115">
        <f>IF(AU104="základní",AV104,0)</f>
        <v>0</v>
      </c>
      <c r="BZ104" s="115">
        <f>IF(AU104="snížená",AV104,0)</f>
        <v>0</v>
      </c>
      <c r="CA104" s="115">
        <v>0</v>
      </c>
      <c r="CB104" s="115">
        <v>0</v>
      </c>
      <c r="CC104" s="115">
        <v>0</v>
      </c>
      <c r="CD104" s="115">
        <f>IF(AU104="základní",AG104,0)</f>
        <v>0</v>
      </c>
      <c r="CE104" s="115">
        <f>IF(AU104="snížená",AG104,0)</f>
        <v>0</v>
      </c>
      <c r="CF104" s="115">
        <f>IF(AU104="zákl. přenesená",AG104,0)</f>
        <v>0</v>
      </c>
      <c r="CG104" s="115">
        <f>IF(AU104="sníž. přenesená",AG104,0)</f>
        <v>0</v>
      </c>
      <c r="CH104" s="115">
        <f>IF(AU104="nulová",AG104,0)</f>
        <v>0</v>
      </c>
      <c r="CI104" s="17">
        <f>IF(AU104="základní",1,IF(AU104="snížená",2,IF(AU104="zákl. přenesená",4,IF(AU104="sníž. přenesená",5,3))))</f>
        <v>1</v>
      </c>
      <c r="CJ104" s="17">
        <f>IF(AT104="stavební čast",1,IF(AT104="investiční čast",2,3))</f>
        <v>1</v>
      </c>
      <c r="CK104" s="17" t="str">
        <f>IF(D104="Vyplň vlastní","","x")</f>
        <v/>
      </c>
    </row>
    <row r="105" spans="1:91" s="2" customFormat="1" ht="10.9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30" customHeight="1">
      <c r="A106" s="35"/>
      <c r="B106" s="36"/>
      <c r="C106" s="119" t="s">
        <v>108</v>
      </c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298">
        <f>ROUND(AG94 + AG100, 2)</f>
        <v>0</v>
      </c>
      <c r="AH106" s="298"/>
      <c r="AI106" s="298"/>
      <c r="AJ106" s="298"/>
      <c r="AK106" s="298"/>
      <c r="AL106" s="298"/>
      <c r="AM106" s="298"/>
      <c r="AN106" s="298">
        <f>ROUND(AN94 + AN100, 2)</f>
        <v>0</v>
      </c>
      <c r="AO106" s="298"/>
      <c r="AP106" s="298"/>
      <c r="AQ106" s="120"/>
      <c r="AR106" s="38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  <row r="107" spans="1:9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38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</sheetData>
  <sheetProtection password="CC35" sheet="1" objects="1" scenarios="1" formatColumns="0" formatRows="0"/>
  <mergeCells count="7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8:AF98"/>
    <mergeCell ref="D101:AB101"/>
    <mergeCell ref="AG101:AM101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D104:AB104"/>
    <mergeCell ref="AG104:AM104"/>
    <mergeCell ref="AN104:AP104"/>
    <mergeCell ref="AG94:AM94"/>
    <mergeCell ref="AN94:AP94"/>
    <mergeCell ref="AG100:AM100"/>
    <mergeCell ref="AN100:AP100"/>
    <mergeCell ref="D102:AB102"/>
    <mergeCell ref="AG102:AM102"/>
    <mergeCell ref="AN102:AP102"/>
    <mergeCell ref="D103:AB103"/>
    <mergeCell ref="AG103:AM103"/>
    <mergeCell ref="AN103:AP103"/>
    <mergeCell ref="AN98:AP98"/>
    <mergeCell ref="AG98:AM98"/>
    <mergeCell ref="D98:H98"/>
    <mergeCell ref="AG106:AM106"/>
    <mergeCell ref="AN106:AP106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A95" location="'5-2019-D-s - Bourací a st...'!C2" display="/"/>
    <hyperlink ref="A96" location="'5-2019-DVz - Vzduchotechnika'!C2" display="/"/>
    <hyperlink ref="A97" location="'5-2019-Pr - Provedení dok...'!C2" display="/"/>
    <hyperlink ref="A98" location="'5-2019-N - Vzduchotechnik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89</v>
      </c>
      <c r="AZ2" s="122" t="s">
        <v>109</v>
      </c>
      <c r="BA2" s="122" t="s">
        <v>110</v>
      </c>
      <c r="BB2" s="122" t="s">
        <v>111</v>
      </c>
      <c r="BC2" s="122" t="s">
        <v>112</v>
      </c>
      <c r="BD2" s="122" t="s">
        <v>90</v>
      </c>
    </row>
    <row r="3" spans="1:5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90</v>
      </c>
      <c r="AZ3" s="122" t="s">
        <v>113</v>
      </c>
      <c r="BA3" s="122" t="s">
        <v>113</v>
      </c>
      <c r="BB3" s="122" t="s">
        <v>114</v>
      </c>
      <c r="BC3" s="122" t="s">
        <v>115</v>
      </c>
      <c r="BD3" s="122" t="s">
        <v>90</v>
      </c>
    </row>
    <row r="4" spans="1:56" s="1" customFormat="1" ht="24.95" customHeight="1">
      <c r="B4" s="20"/>
      <c r="D4" s="125" t="s">
        <v>116</v>
      </c>
      <c r="L4" s="20"/>
      <c r="M4" s="126" t="s">
        <v>10</v>
      </c>
      <c r="AT4" s="17" t="s">
        <v>4</v>
      </c>
      <c r="AZ4" s="122" t="s">
        <v>117</v>
      </c>
      <c r="BA4" s="122" t="s">
        <v>118</v>
      </c>
      <c r="BB4" s="122" t="s">
        <v>111</v>
      </c>
      <c r="BC4" s="122" t="s">
        <v>119</v>
      </c>
      <c r="BD4" s="122" t="s">
        <v>90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27" t="s">
        <v>16</v>
      </c>
      <c r="L6" s="20"/>
    </row>
    <row r="7" spans="1:56" s="1" customFormat="1" ht="16.5" customHeight="1">
      <c r="B7" s="20"/>
      <c r="E7" s="340" t="str">
        <f>'Rekapitulace stavby'!K6</f>
        <v>Dílčí energetická renovace objektu MŠ Bobkova</v>
      </c>
      <c r="F7" s="341"/>
      <c r="G7" s="341"/>
      <c r="H7" s="341"/>
      <c r="L7" s="20"/>
    </row>
    <row r="8" spans="1:56" s="2" customFormat="1" ht="12" customHeight="1">
      <c r="A8" s="35"/>
      <c r="B8" s="38"/>
      <c r="C8" s="35"/>
      <c r="D8" s="127" t="s">
        <v>120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8"/>
      <c r="C9" s="35"/>
      <c r="D9" s="35"/>
      <c r="E9" s="342" t="s">
        <v>121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36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122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103</v>
      </c>
      <c r="E31" s="35"/>
      <c r="F31" s="35"/>
      <c r="G31" s="35"/>
      <c r="H31" s="35"/>
      <c r="I31" s="35"/>
      <c r="J31" s="134">
        <f>J117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40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42</v>
      </c>
      <c r="G34" s="35"/>
      <c r="H34" s="35"/>
      <c r="I34" s="138" t="s">
        <v>41</v>
      </c>
      <c r="J34" s="13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44</v>
      </c>
      <c r="E35" s="127" t="s">
        <v>45</v>
      </c>
      <c r="F35" s="140">
        <f>ROUND((SUM(BE117:BE124) + SUM(BE144:BE255)),  2)</f>
        <v>0</v>
      </c>
      <c r="G35" s="35"/>
      <c r="H35" s="35"/>
      <c r="I35" s="141">
        <v>0.21</v>
      </c>
      <c r="J35" s="140">
        <f>ROUND(((SUM(BE117:BE124) + SUM(BE144:BE255))*I35),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46</v>
      </c>
      <c r="F36" s="140">
        <f>ROUND((SUM(BF117:BF124) + SUM(BF144:BF255)),  2)</f>
        <v>0</v>
      </c>
      <c r="G36" s="35"/>
      <c r="H36" s="35"/>
      <c r="I36" s="141">
        <v>0.15</v>
      </c>
      <c r="J36" s="140">
        <f>ROUND(((SUM(BF117:BF124) + SUM(BF144:BF255))*I36),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47</v>
      </c>
      <c r="F37" s="140">
        <f>ROUND((SUM(BG117:BG124) + SUM(BG144:BG255)),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48</v>
      </c>
      <c r="F38" s="140">
        <f>ROUND((SUM(BH117:BH124) + SUM(BH144:BH255)),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49</v>
      </c>
      <c r="F39" s="140">
        <f>ROUND((SUM(BI117:BI124) + SUM(BI144:BI255)),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50</v>
      </c>
      <c r="E41" s="144"/>
      <c r="F41" s="144"/>
      <c r="G41" s="145" t="s">
        <v>51</v>
      </c>
      <c r="H41" s="146" t="s">
        <v>52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53</v>
      </c>
      <c r="E50" s="150"/>
      <c r="F50" s="150"/>
      <c r="G50" s="149" t="s">
        <v>54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55</v>
      </c>
      <c r="E61" s="152"/>
      <c r="F61" s="153" t="s">
        <v>56</v>
      </c>
      <c r="G61" s="151" t="s">
        <v>55</v>
      </c>
      <c r="H61" s="152"/>
      <c r="I61" s="152"/>
      <c r="J61" s="154" t="s">
        <v>56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57</v>
      </c>
      <c r="E65" s="155"/>
      <c r="F65" s="155"/>
      <c r="G65" s="149" t="s">
        <v>58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55</v>
      </c>
      <c r="E76" s="152"/>
      <c r="F76" s="153" t="s">
        <v>56</v>
      </c>
      <c r="G76" s="151" t="s">
        <v>55</v>
      </c>
      <c r="H76" s="152"/>
      <c r="I76" s="152"/>
      <c r="J76" s="154" t="s">
        <v>56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energetická renovace objektu MŠ Bobkova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5/2019/D-s - Bourací a stavební práce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Bobkova 1005/4 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Úřad městské části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124</v>
      </c>
      <c r="D94" s="120"/>
      <c r="E94" s="120"/>
      <c r="F94" s="120"/>
      <c r="G94" s="120"/>
      <c r="H94" s="120"/>
      <c r="I94" s="120"/>
      <c r="J94" s="161" t="s">
        <v>125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126</v>
      </c>
      <c r="D96" s="37"/>
      <c r="E96" s="37"/>
      <c r="F96" s="37"/>
      <c r="G96" s="37"/>
      <c r="H96" s="37"/>
      <c r="I96" s="37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127</v>
      </c>
    </row>
    <row r="97" spans="2:12" s="9" customFormat="1" ht="24.95" customHeight="1">
      <c r="B97" s="163"/>
      <c r="C97" s="164"/>
      <c r="D97" s="165" t="s">
        <v>128</v>
      </c>
      <c r="E97" s="166"/>
      <c r="F97" s="166"/>
      <c r="G97" s="166"/>
      <c r="H97" s="166"/>
      <c r="I97" s="166"/>
      <c r="J97" s="167">
        <f>J145</f>
        <v>0</v>
      </c>
      <c r="K97" s="164"/>
      <c r="L97" s="168"/>
    </row>
    <row r="98" spans="2:12" s="10" customFormat="1" ht="19.899999999999999" customHeight="1">
      <c r="B98" s="169"/>
      <c r="C98" s="170"/>
      <c r="D98" s="171" t="s">
        <v>129</v>
      </c>
      <c r="E98" s="172"/>
      <c r="F98" s="172"/>
      <c r="G98" s="172"/>
      <c r="H98" s="172"/>
      <c r="I98" s="172"/>
      <c r="J98" s="173">
        <f>J146</f>
        <v>0</v>
      </c>
      <c r="K98" s="170"/>
      <c r="L98" s="174"/>
    </row>
    <row r="99" spans="2:12" s="10" customFormat="1" ht="19.899999999999999" customHeight="1">
      <c r="B99" s="169"/>
      <c r="C99" s="170"/>
      <c r="D99" s="171" t="s">
        <v>130</v>
      </c>
      <c r="E99" s="172"/>
      <c r="F99" s="172"/>
      <c r="G99" s="172"/>
      <c r="H99" s="172"/>
      <c r="I99" s="172"/>
      <c r="J99" s="173">
        <f>J151</f>
        <v>0</v>
      </c>
      <c r="K99" s="170"/>
      <c r="L99" s="174"/>
    </row>
    <row r="100" spans="2:12" s="10" customFormat="1" ht="19.899999999999999" customHeight="1">
      <c r="B100" s="169"/>
      <c r="C100" s="170"/>
      <c r="D100" s="171" t="s">
        <v>131</v>
      </c>
      <c r="E100" s="172"/>
      <c r="F100" s="172"/>
      <c r="G100" s="172"/>
      <c r="H100" s="172"/>
      <c r="I100" s="172"/>
      <c r="J100" s="173">
        <f>J158</f>
        <v>0</v>
      </c>
      <c r="K100" s="170"/>
      <c r="L100" s="174"/>
    </row>
    <row r="101" spans="2:12" s="10" customFormat="1" ht="14.85" customHeight="1">
      <c r="B101" s="169"/>
      <c r="C101" s="170"/>
      <c r="D101" s="171" t="s">
        <v>132</v>
      </c>
      <c r="E101" s="172"/>
      <c r="F101" s="172"/>
      <c r="G101" s="172"/>
      <c r="H101" s="172"/>
      <c r="I101" s="172"/>
      <c r="J101" s="173">
        <f>J166</f>
        <v>0</v>
      </c>
      <c r="K101" s="170"/>
      <c r="L101" s="174"/>
    </row>
    <row r="102" spans="2:12" s="10" customFormat="1" ht="14.85" customHeight="1">
      <c r="B102" s="169"/>
      <c r="C102" s="170"/>
      <c r="D102" s="171" t="s">
        <v>133</v>
      </c>
      <c r="E102" s="172"/>
      <c r="F102" s="172"/>
      <c r="G102" s="172"/>
      <c r="H102" s="172"/>
      <c r="I102" s="172"/>
      <c r="J102" s="173">
        <f>J172</f>
        <v>0</v>
      </c>
      <c r="K102" s="170"/>
      <c r="L102" s="174"/>
    </row>
    <row r="103" spans="2:12" s="10" customFormat="1" ht="19.899999999999999" customHeight="1">
      <c r="B103" s="169"/>
      <c r="C103" s="170"/>
      <c r="D103" s="171" t="s">
        <v>134</v>
      </c>
      <c r="E103" s="172"/>
      <c r="F103" s="172"/>
      <c r="G103" s="172"/>
      <c r="H103" s="172"/>
      <c r="I103" s="172"/>
      <c r="J103" s="173">
        <f>J186</f>
        <v>0</v>
      </c>
      <c r="K103" s="170"/>
      <c r="L103" s="174"/>
    </row>
    <row r="104" spans="2:12" s="10" customFormat="1" ht="19.899999999999999" customHeight="1">
      <c r="B104" s="169"/>
      <c r="C104" s="170"/>
      <c r="D104" s="171" t="s">
        <v>135</v>
      </c>
      <c r="E104" s="172"/>
      <c r="F104" s="172"/>
      <c r="G104" s="172"/>
      <c r="H104" s="172"/>
      <c r="I104" s="172"/>
      <c r="J104" s="173">
        <f>J193</f>
        <v>0</v>
      </c>
      <c r="K104" s="170"/>
      <c r="L104" s="174"/>
    </row>
    <row r="105" spans="2:12" s="9" customFormat="1" ht="24.95" customHeight="1">
      <c r="B105" s="163"/>
      <c r="C105" s="164"/>
      <c r="D105" s="165" t="s">
        <v>136</v>
      </c>
      <c r="E105" s="166"/>
      <c r="F105" s="166"/>
      <c r="G105" s="166"/>
      <c r="H105" s="166"/>
      <c r="I105" s="166"/>
      <c r="J105" s="167">
        <f>J196</f>
        <v>0</v>
      </c>
      <c r="K105" s="164"/>
      <c r="L105" s="168"/>
    </row>
    <row r="106" spans="2:12" s="10" customFormat="1" ht="19.899999999999999" customHeight="1">
      <c r="B106" s="169"/>
      <c r="C106" s="170"/>
      <c r="D106" s="171" t="s">
        <v>137</v>
      </c>
      <c r="E106" s="172"/>
      <c r="F106" s="172"/>
      <c r="G106" s="172"/>
      <c r="H106" s="172"/>
      <c r="I106" s="172"/>
      <c r="J106" s="173">
        <f>J197</f>
        <v>0</v>
      </c>
      <c r="K106" s="170"/>
      <c r="L106" s="174"/>
    </row>
    <row r="107" spans="2:12" s="10" customFormat="1" ht="19.899999999999999" customHeight="1">
      <c r="B107" s="169"/>
      <c r="C107" s="170"/>
      <c r="D107" s="171" t="s">
        <v>138</v>
      </c>
      <c r="E107" s="172"/>
      <c r="F107" s="172"/>
      <c r="G107" s="172"/>
      <c r="H107" s="172"/>
      <c r="I107" s="172"/>
      <c r="J107" s="173">
        <f>J199</f>
        <v>0</v>
      </c>
      <c r="K107" s="170"/>
      <c r="L107" s="174"/>
    </row>
    <row r="108" spans="2:12" s="10" customFormat="1" ht="19.899999999999999" customHeight="1">
      <c r="B108" s="169"/>
      <c r="C108" s="170"/>
      <c r="D108" s="171" t="s">
        <v>139</v>
      </c>
      <c r="E108" s="172"/>
      <c r="F108" s="172"/>
      <c r="G108" s="172"/>
      <c r="H108" s="172"/>
      <c r="I108" s="172"/>
      <c r="J108" s="173">
        <f>J201</f>
        <v>0</v>
      </c>
      <c r="K108" s="170"/>
      <c r="L108" s="174"/>
    </row>
    <row r="109" spans="2:12" s="10" customFormat="1" ht="19.899999999999999" customHeight="1">
      <c r="B109" s="169"/>
      <c r="C109" s="170"/>
      <c r="D109" s="171" t="s">
        <v>140</v>
      </c>
      <c r="E109" s="172"/>
      <c r="F109" s="172"/>
      <c r="G109" s="172"/>
      <c r="H109" s="172"/>
      <c r="I109" s="172"/>
      <c r="J109" s="173">
        <f>J203</f>
        <v>0</v>
      </c>
      <c r="K109" s="170"/>
      <c r="L109" s="174"/>
    </row>
    <row r="110" spans="2:12" s="10" customFormat="1" ht="19.899999999999999" customHeight="1">
      <c r="B110" s="169"/>
      <c r="C110" s="170"/>
      <c r="D110" s="171" t="s">
        <v>141</v>
      </c>
      <c r="E110" s="172"/>
      <c r="F110" s="172"/>
      <c r="G110" s="172"/>
      <c r="H110" s="172"/>
      <c r="I110" s="172"/>
      <c r="J110" s="173">
        <f>J213</f>
        <v>0</v>
      </c>
      <c r="K110" s="170"/>
      <c r="L110" s="174"/>
    </row>
    <row r="111" spans="2:12" s="10" customFormat="1" ht="19.899999999999999" customHeight="1">
      <c r="B111" s="169"/>
      <c r="C111" s="170"/>
      <c r="D111" s="171" t="s">
        <v>142</v>
      </c>
      <c r="E111" s="172"/>
      <c r="F111" s="172"/>
      <c r="G111" s="172"/>
      <c r="H111" s="172"/>
      <c r="I111" s="172"/>
      <c r="J111" s="173">
        <f>J226</f>
        <v>0</v>
      </c>
      <c r="K111" s="170"/>
      <c r="L111" s="174"/>
    </row>
    <row r="112" spans="2:12" s="10" customFormat="1" ht="19.899999999999999" customHeight="1">
      <c r="B112" s="169"/>
      <c r="C112" s="170"/>
      <c r="D112" s="171" t="s">
        <v>143</v>
      </c>
      <c r="E112" s="172"/>
      <c r="F112" s="172"/>
      <c r="G112" s="172"/>
      <c r="H112" s="172"/>
      <c r="I112" s="172"/>
      <c r="J112" s="173">
        <f>J231</f>
        <v>0</v>
      </c>
      <c r="K112" s="170"/>
      <c r="L112" s="174"/>
    </row>
    <row r="113" spans="1:65" s="10" customFormat="1" ht="19.899999999999999" customHeight="1">
      <c r="B113" s="169"/>
      <c r="C113" s="170"/>
      <c r="D113" s="171" t="s">
        <v>144</v>
      </c>
      <c r="E113" s="172"/>
      <c r="F113" s="172"/>
      <c r="G113" s="172"/>
      <c r="H113" s="172"/>
      <c r="I113" s="172"/>
      <c r="J113" s="173">
        <f>J233</f>
        <v>0</v>
      </c>
      <c r="K113" s="170"/>
      <c r="L113" s="174"/>
    </row>
    <row r="114" spans="1:65" s="10" customFormat="1" ht="19.899999999999999" customHeight="1">
      <c r="B114" s="169"/>
      <c r="C114" s="170"/>
      <c r="D114" s="171" t="s">
        <v>145</v>
      </c>
      <c r="E114" s="172"/>
      <c r="F114" s="172"/>
      <c r="G114" s="172"/>
      <c r="H114" s="172"/>
      <c r="I114" s="172"/>
      <c r="J114" s="173">
        <f>J248</f>
        <v>0</v>
      </c>
      <c r="K114" s="170"/>
      <c r="L114" s="174"/>
    </row>
    <row r="115" spans="1:65" s="2" customFormat="1" ht="21.7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9.25" customHeight="1">
      <c r="A117" s="35"/>
      <c r="B117" s="36"/>
      <c r="C117" s="162" t="s">
        <v>146</v>
      </c>
      <c r="D117" s="37"/>
      <c r="E117" s="37"/>
      <c r="F117" s="37"/>
      <c r="G117" s="37"/>
      <c r="H117" s="37"/>
      <c r="I117" s="37"/>
      <c r="J117" s="175">
        <f>ROUND(J118 + J119 + J120 + J121 + J122 + J123,2)</f>
        <v>0</v>
      </c>
      <c r="K117" s="37"/>
      <c r="L117" s="52"/>
      <c r="N117" s="176" t="s">
        <v>44</v>
      </c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8" customHeight="1">
      <c r="A118" s="35"/>
      <c r="B118" s="36"/>
      <c r="C118" s="37"/>
      <c r="D118" s="312" t="s">
        <v>147</v>
      </c>
      <c r="E118" s="313"/>
      <c r="F118" s="313"/>
      <c r="G118" s="37"/>
      <c r="H118" s="37"/>
      <c r="I118" s="37"/>
      <c r="J118" s="111">
        <v>0</v>
      </c>
      <c r="K118" s="37"/>
      <c r="L118" s="177"/>
      <c r="M118" s="178"/>
      <c r="N118" s="179" t="s">
        <v>45</v>
      </c>
      <c r="O118" s="178"/>
      <c r="P118" s="178"/>
      <c r="Q118" s="178"/>
      <c r="R118" s="178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81" t="s">
        <v>148</v>
      </c>
      <c r="AZ118" s="178"/>
      <c r="BA118" s="178"/>
      <c r="BB118" s="178"/>
      <c r="BC118" s="178"/>
      <c r="BD118" s="178"/>
      <c r="BE118" s="182">
        <f t="shared" ref="BE118:BE123" si="0">IF(N118="základní",J118,0)</f>
        <v>0</v>
      </c>
      <c r="BF118" s="182">
        <f t="shared" ref="BF118:BF123" si="1">IF(N118="snížená",J118,0)</f>
        <v>0</v>
      </c>
      <c r="BG118" s="182">
        <f t="shared" ref="BG118:BG123" si="2">IF(N118="zákl. přenesená",J118,0)</f>
        <v>0</v>
      </c>
      <c r="BH118" s="182">
        <f t="shared" ref="BH118:BH123" si="3">IF(N118="sníž. přenesená",J118,0)</f>
        <v>0</v>
      </c>
      <c r="BI118" s="182">
        <f t="shared" ref="BI118:BI123" si="4">IF(N118="nulová",J118,0)</f>
        <v>0</v>
      </c>
      <c r="BJ118" s="181" t="s">
        <v>88</v>
      </c>
      <c r="BK118" s="178"/>
      <c r="BL118" s="178"/>
      <c r="BM118" s="178"/>
    </row>
    <row r="119" spans="1:65" s="2" customFormat="1" ht="18" customHeight="1">
      <c r="A119" s="35"/>
      <c r="B119" s="36"/>
      <c r="C119" s="37"/>
      <c r="D119" s="312" t="s">
        <v>149</v>
      </c>
      <c r="E119" s="313"/>
      <c r="F119" s="313"/>
      <c r="G119" s="37"/>
      <c r="H119" s="37"/>
      <c r="I119" s="37"/>
      <c r="J119" s="111">
        <v>0</v>
      </c>
      <c r="K119" s="37"/>
      <c r="L119" s="177"/>
      <c r="M119" s="178"/>
      <c r="N119" s="179" t="s">
        <v>45</v>
      </c>
      <c r="O119" s="178"/>
      <c r="P119" s="178"/>
      <c r="Q119" s="178"/>
      <c r="R119" s="178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81" t="s">
        <v>148</v>
      </c>
      <c r="AZ119" s="178"/>
      <c r="BA119" s="178"/>
      <c r="BB119" s="178"/>
      <c r="BC119" s="178"/>
      <c r="BD119" s="178"/>
      <c r="BE119" s="182">
        <f t="shared" si="0"/>
        <v>0</v>
      </c>
      <c r="BF119" s="182">
        <f t="shared" si="1"/>
        <v>0</v>
      </c>
      <c r="BG119" s="182">
        <f t="shared" si="2"/>
        <v>0</v>
      </c>
      <c r="BH119" s="182">
        <f t="shared" si="3"/>
        <v>0</v>
      </c>
      <c r="BI119" s="182">
        <f t="shared" si="4"/>
        <v>0</v>
      </c>
      <c r="BJ119" s="181" t="s">
        <v>88</v>
      </c>
      <c r="BK119" s="178"/>
      <c r="BL119" s="178"/>
      <c r="BM119" s="178"/>
    </row>
    <row r="120" spans="1:65" s="2" customFormat="1" ht="18" customHeight="1">
      <c r="A120" s="35"/>
      <c r="B120" s="36"/>
      <c r="C120" s="37"/>
      <c r="D120" s="312" t="s">
        <v>150</v>
      </c>
      <c r="E120" s="313"/>
      <c r="F120" s="313"/>
      <c r="G120" s="37"/>
      <c r="H120" s="37"/>
      <c r="I120" s="37"/>
      <c r="J120" s="111">
        <v>0</v>
      </c>
      <c r="K120" s="37"/>
      <c r="L120" s="177"/>
      <c r="M120" s="178"/>
      <c r="N120" s="179" t="s">
        <v>45</v>
      </c>
      <c r="O120" s="178"/>
      <c r="P120" s="178"/>
      <c r="Q120" s="178"/>
      <c r="R120" s="178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81" t="s">
        <v>148</v>
      </c>
      <c r="AZ120" s="178"/>
      <c r="BA120" s="178"/>
      <c r="BB120" s="178"/>
      <c r="BC120" s="178"/>
      <c r="BD120" s="178"/>
      <c r="BE120" s="182">
        <f t="shared" si="0"/>
        <v>0</v>
      </c>
      <c r="BF120" s="182">
        <f t="shared" si="1"/>
        <v>0</v>
      </c>
      <c r="BG120" s="182">
        <f t="shared" si="2"/>
        <v>0</v>
      </c>
      <c r="BH120" s="182">
        <f t="shared" si="3"/>
        <v>0</v>
      </c>
      <c r="BI120" s="182">
        <f t="shared" si="4"/>
        <v>0</v>
      </c>
      <c r="BJ120" s="181" t="s">
        <v>88</v>
      </c>
      <c r="BK120" s="178"/>
      <c r="BL120" s="178"/>
      <c r="BM120" s="178"/>
    </row>
    <row r="121" spans="1:65" s="2" customFormat="1" ht="18" customHeight="1">
      <c r="A121" s="35"/>
      <c r="B121" s="36"/>
      <c r="C121" s="37"/>
      <c r="D121" s="312" t="s">
        <v>149</v>
      </c>
      <c r="E121" s="313"/>
      <c r="F121" s="313"/>
      <c r="G121" s="37"/>
      <c r="H121" s="37"/>
      <c r="I121" s="37"/>
      <c r="J121" s="111">
        <v>0</v>
      </c>
      <c r="K121" s="37"/>
      <c r="L121" s="177"/>
      <c r="M121" s="178"/>
      <c r="N121" s="179" t="s">
        <v>45</v>
      </c>
      <c r="O121" s="178"/>
      <c r="P121" s="178"/>
      <c r="Q121" s="178"/>
      <c r="R121" s="178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81" t="s">
        <v>148</v>
      </c>
      <c r="AZ121" s="178"/>
      <c r="BA121" s="178"/>
      <c r="BB121" s="178"/>
      <c r="BC121" s="178"/>
      <c r="BD121" s="178"/>
      <c r="BE121" s="182">
        <f t="shared" si="0"/>
        <v>0</v>
      </c>
      <c r="BF121" s="182">
        <f t="shared" si="1"/>
        <v>0</v>
      </c>
      <c r="BG121" s="182">
        <f t="shared" si="2"/>
        <v>0</v>
      </c>
      <c r="BH121" s="182">
        <f t="shared" si="3"/>
        <v>0</v>
      </c>
      <c r="BI121" s="182">
        <f t="shared" si="4"/>
        <v>0</v>
      </c>
      <c r="BJ121" s="181" t="s">
        <v>88</v>
      </c>
      <c r="BK121" s="178"/>
      <c r="BL121" s="178"/>
      <c r="BM121" s="178"/>
    </row>
    <row r="122" spans="1:65" s="2" customFormat="1" ht="18" customHeight="1">
      <c r="A122" s="35"/>
      <c r="B122" s="36"/>
      <c r="C122" s="37"/>
      <c r="D122" s="312" t="s">
        <v>151</v>
      </c>
      <c r="E122" s="313"/>
      <c r="F122" s="313"/>
      <c r="G122" s="37"/>
      <c r="H122" s="37"/>
      <c r="I122" s="37"/>
      <c r="J122" s="111">
        <v>0</v>
      </c>
      <c r="K122" s="37"/>
      <c r="L122" s="177"/>
      <c r="M122" s="178"/>
      <c r="N122" s="179" t="s">
        <v>45</v>
      </c>
      <c r="O122" s="178"/>
      <c r="P122" s="178"/>
      <c r="Q122" s="178"/>
      <c r="R122" s="178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81" t="s">
        <v>148</v>
      </c>
      <c r="AZ122" s="178"/>
      <c r="BA122" s="178"/>
      <c r="BB122" s="178"/>
      <c r="BC122" s="178"/>
      <c r="BD122" s="178"/>
      <c r="BE122" s="182">
        <f t="shared" si="0"/>
        <v>0</v>
      </c>
      <c r="BF122" s="182">
        <f t="shared" si="1"/>
        <v>0</v>
      </c>
      <c r="BG122" s="182">
        <f t="shared" si="2"/>
        <v>0</v>
      </c>
      <c r="BH122" s="182">
        <f t="shared" si="3"/>
        <v>0</v>
      </c>
      <c r="BI122" s="182">
        <f t="shared" si="4"/>
        <v>0</v>
      </c>
      <c r="BJ122" s="181" t="s">
        <v>88</v>
      </c>
      <c r="BK122" s="178"/>
      <c r="BL122" s="178"/>
      <c r="BM122" s="178"/>
    </row>
    <row r="123" spans="1:65" s="2" customFormat="1" ht="18" customHeight="1">
      <c r="A123" s="35"/>
      <c r="B123" s="36"/>
      <c r="C123" s="37"/>
      <c r="D123" s="110" t="s">
        <v>152</v>
      </c>
      <c r="E123" s="37"/>
      <c r="F123" s="37"/>
      <c r="G123" s="37"/>
      <c r="H123" s="37"/>
      <c r="I123" s="37"/>
      <c r="J123" s="111">
        <f>ROUND(J30*T123,2)</f>
        <v>0</v>
      </c>
      <c r="K123" s="37"/>
      <c r="L123" s="177"/>
      <c r="M123" s="178"/>
      <c r="N123" s="179" t="s">
        <v>45</v>
      </c>
      <c r="O123" s="178"/>
      <c r="P123" s="178"/>
      <c r="Q123" s="178"/>
      <c r="R123" s="178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81" t="s">
        <v>153</v>
      </c>
      <c r="AZ123" s="178"/>
      <c r="BA123" s="178"/>
      <c r="BB123" s="178"/>
      <c r="BC123" s="178"/>
      <c r="BD123" s="178"/>
      <c r="BE123" s="182">
        <f t="shared" si="0"/>
        <v>0</v>
      </c>
      <c r="BF123" s="182">
        <f t="shared" si="1"/>
        <v>0</v>
      </c>
      <c r="BG123" s="182">
        <f t="shared" si="2"/>
        <v>0</v>
      </c>
      <c r="BH123" s="182">
        <f t="shared" si="3"/>
        <v>0</v>
      </c>
      <c r="BI123" s="182">
        <f t="shared" si="4"/>
        <v>0</v>
      </c>
      <c r="BJ123" s="181" t="s">
        <v>88</v>
      </c>
      <c r="BK123" s="178"/>
      <c r="BL123" s="178"/>
      <c r="BM123" s="178"/>
    </row>
    <row r="124" spans="1:65" s="2" customForma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9.25" customHeight="1">
      <c r="A125" s="35"/>
      <c r="B125" s="36"/>
      <c r="C125" s="119" t="s">
        <v>108</v>
      </c>
      <c r="D125" s="120"/>
      <c r="E125" s="120"/>
      <c r="F125" s="120"/>
      <c r="G125" s="120"/>
      <c r="H125" s="120"/>
      <c r="I125" s="120"/>
      <c r="J125" s="121">
        <f>ROUND(J96+J117,2)</f>
        <v>0</v>
      </c>
      <c r="K125" s="120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30" spans="1:63" s="2" customFormat="1" ht="6.95" customHeight="1">
      <c r="A130" s="35"/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5" customHeight="1">
      <c r="A131" s="35"/>
      <c r="B131" s="36"/>
      <c r="C131" s="23" t="s">
        <v>154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29" t="s">
        <v>16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37" t="str">
        <f>E7</f>
        <v>Dílčí energetická renovace objektu MŠ Bobkova</v>
      </c>
      <c r="F134" s="338"/>
      <c r="G134" s="338"/>
      <c r="H134" s="338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29" t="s">
        <v>120</v>
      </c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326" t="str">
        <f>E9</f>
        <v>5/2019/D-s - Bourací a stavební práce</v>
      </c>
      <c r="F136" s="339"/>
      <c r="G136" s="339"/>
      <c r="H136" s="339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29" t="s">
        <v>20</v>
      </c>
      <c r="D138" s="37"/>
      <c r="E138" s="37"/>
      <c r="F138" s="27" t="str">
        <f>F12</f>
        <v>Bobkova 1005/4 ,Praha 14</v>
      </c>
      <c r="G138" s="37"/>
      <c r="H138" s="37"/>
      <c r="I138" s="29" t="s">
        <v>22</v>
      </c>
      <c r="J138" s="67" t="str">
        <f>IF(J12="","",J12)</f>
        <v>8. 5. 2021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2" customHeight="1">
      <c r="A140" s="35"/>
      <c r="B140" s="36"/>
      <c r="C140" s="29" t="s">
        <v>24</v>
      </c>
      <c r="D140" s="37"/>
      <c r="E140" s="37"/>
      <c r="F140" s="27" t="str">
        <f>E15</f>
        <v>Úřad městské části Praha 14</v>
      </c>
      <c r="G140" s="37"/>
      <c r="H140" s="37"/>
      <c r="I140" s="29" t="s">
        <v>31</v>
      </c>
      <c r="J140" s="32" t="str">
        <f>E21</f>
        <v>a3atelier s.r.o.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2" customHeight="1">
      <c r="A141" s="35"/>
      <c r="B141" s="36"/>
      <c r="C141" s="29" t="s">
        <v>29</v>
      </c>
      <c r="D141" s="37"/>
      <c r="E141" s="37"/>
      <c r="F141" s="27" t="str">
        <f>IF(E18="","",E18)</f>
        <v>Vyplň údaj</v>
      </c>
      <c r="G141" s="37"/>
      <c r="H141" s="37"/>
      <c r="I141" s="29" t="s">
        <v>35</v>
      </c>
      <c r="J141" s="32" t="str">
        <f>E24</f>
        <v>Ing.Myšík Petr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83"/>
      <c r="B143" s="184"/>
      <c r="C143" s="185" t="s">
        <v>155</v>
      </c>
      <c r="D143" s="186" t="s">
        <v>65</v>
      </c>
      <c r="E143" s="186" t="s">
        <v>61</v>
      </c>
      <c r="F143" s="186" t="s">
        <v>62</v>
      </c>
      <c r="G143" s="186" t="s">
        <v>156</v>
      </c>
      <c r="H143" s="186" t="s">
        <v>157</v>
      </c>
      <c r="I143" s="186" t="s">
        <v>158</v>
      </c>
      <c r="J143" s="187" t="s">
        <v>125</v>
      </c>
      <c r="K143" s="188" t="s">
        <v>159</v>
      </c>
      <c r="L143" s="189"/>
      <c r="M143" s="76" t="s">
        <v>1</v>
      </c>
      <c r="N143" s="77" t="s">
        <v>44</v>
      </c>
      <c r="O143" s="77" t="s">
        <v>160</v>
      </c>
      <c r="P143" s="77" t="s">
        <v>161</v>
      </c>
      <c r="Q143" s="77" t="s">
        <v>162</v>
      </c>
      <c r="R143" s="77" t="s">
        <v>163</v>
      </c>
      <c r="S143" s="77" t="s">
        <v>164</v>
      </c>
      <c r="T143" s="78" t="s">
        <v>165</v>
      </c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</row>
    <row r="144" spans="1:63" s="2" customFormat="1" ht="22.9" customHeight="1">
      <c r="A144" s="35"/>
      <c r="B144" s="36"/>
      <c r="C144" s="83" t="s">
        <v>166</v>
      </c>
      <c r="D144" s="37"/>
      <c r="E144" s="37"/>
      <c r="F144" s="37"/>
      <c r="G144" s="37"/>
      <c r="H144" s="37"/>
      <c r="I144" s="37"/>
      <c r="J144" s="190">
        <f>BK144</f>
        <v>0</v>
      </c>
      <c r="K144" s="37"/>
      <c r="L144" s="38"/>
      <c r="M144" s="79"/>
      <c r="N144" s="191"/>
      <c r="O144" s="80"/>
      <c r="P144" s="192">
        <f>P145+P196</f>
        <v>0</v>
      </c>
      <c r="Q144" s="80"/>
      <c r="R144" s="192">
        <f>R145+R196</f>
        <v>9.1377319999999997</v>
      </c>
      <c r="S144" s="80"/>
      <c r="T144" s="193">
        <f>T145+T196</f>
        <v>0.99287999999999998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7" t="s">
        <v>79</v>
      </c>
      <c r="AU144" s="17" t="s">
        <v>127</v>
      </c>
      <c r="BK144" s="194">
        <f>BK145+BK196</f>
        <v>0</v>
      </c>
    </row>
    <row r="145" spans="1:65" s="12" customFormat="1" ht="25.9" customHeight="1">
      <c r="B145" s="195"/>
      <c r="C145" s="196"/>
      <c r="D145" s="197" t="s">
        <v>79</v>
      </c>
      <c r="E145" s="198" t="s">
        <v>167</v>
      </c>
      <c r="F145" s="198" t="s">
        <v>168</v>
      </c>
      <c r="G145" s="196"/>
      <c r="H145" s="196"/>
      <c r="I145" s="199"/>
      <c r="J145" s="200">
        <f>BK145</f>
        <v>0</v>
      </c>
      <c r="K145" s="196"/>
      <c r="L145" s="201"/>
      <c r="M145" s="202"/>
      <c r="N145" s="203"/>
      <c r="O145" s="203"/>
      <c r="P145" s="204">
        <f>P146+P151+P158+P186+P193</f>
        <v>0</v>
      </c>
      <c r="Q145" s="203"/>
      <c r="R145" s="204">
        <f>R146+R151+R158+R186+R193</f>
        <v>3.056152</v>
      </c>
      <c r="S145" s="203"/>
      <c r="T145" s="205">
        <f>T146+T151+T158+T186+T193</f>
        <v>0.99287999999999998</v>
      </c>
      <c r="AR145" s="206" t="s">
        <v>88</v>
      </c>
      <c r="AT145" s="207" t="s">
        <v>79</v>
      </c>
      <c r="AU145" s="207" t="s">
        <v>80</v>
      </c>
      <c r="AY145" s="206" t="s">
        <v>169</v>
      </c>
      <c r="BK145" s="208">
        <f>BK146+BK151+BK158+BK186+BK193</f>
        <v>0</v>
      </c>
    </row>
    <row r="146" spans="1:65" s="12" customFormat="1" ht="22.9" customHeight="1">
      <c r="B146" s="195"/>
      <c r="C146" s="196"/>
      <c r="D146" s="197" t="s">
        <v>79</v>
      </c>
      <c r="E146" s="209" t="s">
        <v>80</v>
      </c>
      <c r="F146" s="209" t="s">
        <v>170</v>
      </c>
      <c r="G146" s="196"/>
      <c r="H146" s="196"/>
      <c r="I146" s="199"/>
      <c r="J146" s="210">
        <f>BK146</f>
        <v>0</v>
      </c>
      <c r="K146" s="196"/>
      <c r="L146" s="201"/>
      <c r="M146" s="202"/>
      <c r="N146" s="203"/>
      <c r="O146" s="203"/>
      <c r="P146" s="204">
        <f>SUM(P147:P150)</f>
        <v>0</v>
      </c>
      <c r="Q146" s="203"/>
      <c r="R146" s="204">
        <f>SUM(R147:R150)</f>
        <v>0</v>
      </c>
      <c r="S146" s="203"/>
      <c r="T146" s="205">
        <f>SUM(T147:T150)</f>
        <v>0</v>
      </c>
      <c r="AR146" s="206" t="s">
        <v>88</v>
      </c>
      <c r="AT146" s="207" t="s">
        <v>79</v>
      </c>
      <c r="AU146" s="207" t="s">
        <v>88</v>
      </c>
      <c r="AY146" s="206" t="s">
        <v>169</v>
      </c>
      <c r="BK146" s="208">
        <f>SUM(BK147:BK150)</f>
        <v>0</v>
      </c>
    </row>
    <row r="147" spans="1:65" s="2" customFormat="1" ht="24.2" customHeight="1">
      <c r="A147" s="35"/>
      <c r="B147" s="36"/>
      <c r="C147" s="211" t="s">
        <v>88</v>
      </c>
      <c r="D147" s="211" t="s">
        <v>171</v>
      </c>
      <c r="E147" s="212" t="s">
        <v>172</v>
      </c>
      <c r="F147" s="213" t="s">
        <v>173</v>
      </c>
      <c r="G147" s="214" t="s">
        <v>174</v>
      </c>
      <c r="H147" s="215">
        <v>1</v>
      </c>
      <c r="I147" s="216"/>
      <c r="J147" s="217">
        <f>ROUND(I147*H147,2)</f>
        <v>0</v>
      </c>
      <c r="K147" s="218"/>
      <c r="L147" s="38"/>
      <c r="M147" s="219" t="s">
        <v>1</v>
      </c>
      <c r="N147" s="220" t="s">
        <v>45</v>
      </c>
      <c r="O147" s="72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3" t="s">
        <v>175</v>
      </c>
      <c r="AT147" s="223" t="s">
        <v>171</v>
      </c>
      <c r="AU147" s="223" t="s">
        <v>90</v>
      </c>
      <c r="AY147" s="17" t="s">
        <v>169</v>
      </c>
      <c r="BE147" s="115">
        <f>IF(N147="základní",J147,0)</f>
        <v>0</v>
      </c>
      <c r="BF147" s="115">
        <f>IF(N147="snížená",J147,0)</f>
        <v>0</v>
      </c>
      <c r="BG147" s="115">
        <f>IF(N147="zákl. přenesená",J147,0)</f>
        <v>0</v>
      </c>
      <c r="BH147" s="115">
        <f>IF(N147="sníž. přenesená",J147,0)</f>
        <v>0</v>
      </c>
      <c r="BI147" s="115">
        <f>IF(N147="nulová",J147,0)</f>
        <v>0</v>
      </c>
      <c r="BJ147" s="17" t="s">
        <v>88</v>
      </c>
      <c r="BK147" s="115">
        <f>ROUND(I147*H147,2)</f>
        <v>0</v>
      </c>
      <c r="BL147" s="17" t="s">
        <v>175</v>
      </c>
      <c r="BM147" s="223" t="s">
        <v>176</v>
      </c>
    </row>
    <row r="148" spans="1:65" s="2" customFormat="1" ht="14.45" customHeight="1">
      <c r="A148" s="35"/>
      <c r="B148" s="36"/>
      <c r="C148" s="211" t="s">
        <v>90</v>
      </c>
      <c r="D148" s="211" t="s">
        <v>171</v>
      </c>
      <c r="E148" s="212" t="s">
        <v>177</v>
      </c>
      <c r="F148" s="213" t="s">
        <v>178</v>
      </c>
      <c r="G148" s="214" t="s">
        <v>114</v>
      </c>
      <c r="H148" s="215">
        <v>8</v>
      </c>
      <c r="I148" s="216"/>
      <c r="J148" s="217">
        <f>ROUND(I148*H148,2)</f>
        <v>0</v>
      </c>
      <c r="K148" s="218"/>
      <c r="L148" s="38"/>
      <c r="M148" s="219" t="s">
        <v>1</v>
      </c>
      <c r="N148" s="220" t="s">
        <v>45</v>
      </c>
      <c r="O148" s="72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3" t="s">
        <v>175</v>
      </c>
      <c r="AT148" s="223" t="s">
        <v>171</v>
      </c>
      <c r="AU148" s="223" t="s">
        <v>90</v>
      </c>
      <c r="AY148" s="17" t="s">
        <v>169</v>
      </c>
      <c r="BE148" s="115">
        <f>IF(N148="základní",J148,0)</f>
        <v>0</v>
      </c>
      <c r="BF148" s="115">
        <f>IF(N148="snížená",J148,0)</f>
        <v>0</v>
      </c>
      <c r="BG148" s="115">
        <f>IF(N148="zákl. přenesená",J148,0)</f>
        <v>0</v>
      </c>
      <c r="BH148" s="115">
        <f>IF(N148="sníž. přenesená",J148,0)</f>
        <v>0</v>
      </c>
      <c r="BI148" s="115">
        <f>IF(N148="nulová",J148,0)</f>
        <v>0</v>
      </c>
      <c r="BJ148" s="17" t="s">
        <v>88</v>
      </c>
      <c r="BK148" s="115">
        <f>ROUND(I148*H148,2)</f>
        <v>0</v>
      </c>
      <c r="BL148" s="17" t="s">
        <v>175</v>
      </c>
      <c r="BM148" s="223" t="s">
        <v>179</v>
      </c>
    </row>
    <row r="149" spans="1:65" s="2" customFormat="1" ht="24.2" customHeight="1">
      <c r="A149" s="35"/>
      <c r="B149" s="36"/>
      <c r="C149" s="211" t="s">
        <v>180</v>
      </c>
      <c r="D149" s="211" t="s">
        <v>171</v>
      </c>
      <c r="E149" s="212" t="s">
        <v>181</v>
      </c>
      <c r="F149" s="213" t="s">
        <v>182</v>
      </c>
      <c r="G149" s="214" t="s">
        <v>174</v>
      </c>
      <c r="H149" s="215">
        <v>16</v>
      </c>
      <c r="I149" s="216"/>
      <c r="J149" s="217">
        <f>ROUND(I149*H149,2)</f>
        <v>0</v>
      </c>
      <c r="K149" s="218"/>
      <c r="L149" s="38"/>
      <c r="M149" s="219" t="s">
        <v>1</v>
      </c>
      <c r="N149" s="220" t="s">
        <v>45</v>
      </c>
      <c r="O149" s="72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3" t="s">
        <v>175</v>
      </c>
      <c r="AT149" s="223" t="s">
        <v>171</v>
      </c>
      <c r="AU149" s="223" t="s">
        <v>90</v>
      </c>
      <c r="AY149" s="17" t="s">
        <v>169</v>
      </c>
      <c r="BE149" s="115">
        <f>IF(N149="základní",J149,0)</f>
        <v>0</v>
      </c>
      <c r="BF149" s="115">
        <f>IF(N149="snížená",J149,0)</f>
        <v>0</v>
      </c>
      <c r="BG149" s="115">
        <f>IF(N149="zákl. přenesená",J149,0)</f>
        <v>0</v>
      </c>
      <c r="BH149" s="115">
        <f>IF(N149="sníž. přenesená",J149,0)</f>
        <v>0</v>
      </c>
      <c r="BI149" s="115">
        <f>IF(N149="nulová",J149,0)</f>
        <v>0</v>
      </c>
      <c r="BJ149" s="17" t="s">
        <v>88</v>
      </c>
      <c r="BK149" s="115">
        <f>ROUND(I149*H149,2)</f>
        <v>0</v>
      </c>
      <c r="BL149" s="17" t="s">
        <v>175</v>
      </c>
      <c r="BM149" s="223" t="s">
        <v>183</v>
      </c>
    </row>
    <row r="150" spans="1:65" s="13" customFormat="1">
      <c r="B150" s="224"/>
      <c r="C150" s="225"/>
      <c r="D150" s="226" t="s">
        <v>184</v>
      </c>
      <c r="E150" s="227" t="s">
        <v>1</v>
      </c>
      <c r="F150" s="228" t="s">
        <v>185</v>
      </c>
      <c r="G150" s="225"/>
      <c r="H150" s="229">
        <v>16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184</v>
      </c>
      <c r="AU150" s="235" t="s">
        <v>90</v>
      </c>
      <c r="AV150" s="13" t="s">
        <v>90</v>
      </c>
      <c r="AW150" s="13" t="s">
        <v>34</v>
      </c>
      <c r="AX150" s="13" t="s">
        <v>88</v>
      </c>
      <c r="AY150" s="235" t="s">
        <v>169</v>
      </c>
    </row>
    <row r="151" spans="1:65" s="12" customFormat="1" ht="22.9" customHeight="1">
      <c r="B151" s="195"/>
      <c r="C151" s="196"/>
      <c r="D151" s="197" t="s">
        <v>79</v>
      </c>
      <c r="E151" s="209" t="s">
        <v>180</v>
      </c>
      <c r="F151" s="209" t="s">
        <v>186</v>
      </c>
      <c r="G151" s="196"/>
      <c r="H151" s="196"/>
      <c r="I151" s="199"/>
      <c r="J151" s="210">
        <f>BK151</f>
        <v>0</v>
      </c>
      <c r="K151" s="196"/>
      <c r="L151" s="201"/>
      <c r="M151" s="202"/>
      <c r="N151" s="203"/>
      <c r="O151" s="203"/>
      <c r="P151" s="204">
        <f>SUM(P152:P157)</f>
        <v>0</v>
      </c>
      <c r="Q151" s="203"/>
      <c r="R151" s="204">
        <f>SUM(R152:R157)</f>
        <v>1.35744</v>
      </c>
      <c r="S151" s="203"/>
      <c r="T151" s="205">
        <f>SUM(T152:T157)</f>
        <v>0</v>
      </c>
      <c r="AR151" s="206" t="s">
        <v>88</v>
      </c>
      <c r="AT151" s="207" t="s">
        <v>79</v>
      </c>
      <c r="AU151" s="207" t="s">
        <v>88</v>
      </c>
      <c r="AY151" s="206" t="s">
        <v>169</v>
      </c>
      <c r="BK151" s="208">
        <f>SUM(BK152:BK157)</f>
        <v>0</v>
      </c>
    </row>
    <row r="152" spans="1:65" s="2" customFormat="1" ht="24.2" customHeight="1">
      <c r="A152" s="35"/>
      <c r="B152" s="36"/>
      <c r="C152" s="211" t="s">
        <v>175</v>
      </c>
      <c r="D152" s="211" t="s">
        <v>171</v>
      </c>
      <c r="E152" s="212" t="s">
        <v>187</v>
      </c>
      <c r="F152" s="213" t="s">
        <v>188</v>
      </c>
      <c r="G152" s="214" t="s">
        <v>114</v>
      </c>
      <c r="H152" s="215">
        <v>64</v>
      </c>
      <c r="I152" s="216"/>
      <c r="J152" s="217">
        <f>ROUND(I152*H152,2)</f>
        <v>0</v>
      </c>
      <c r="K152" s="218"/>
      <c r="L152" s="38"/>
      <c r="M152" s="219" t="s">
        <v>1</v>
      </c>
      <c r="N152" s="220" t="s">
        <v>45</v>
      </c>
      <c r="O152" s="72"/>
      <c r="P152" s="221">
        <f>O152*H152</f>
        <v>0</v>
      </c>
      <c r="Q152" s="221">
        <v>2.121E-2</v>
      </c>
      <c r="R152" s="221">
        <f>Q152*H152</f>
        <v>1.35744</v>
      </c>
      <c r="S152" s="221">
        <v>0</v>
      </c>
      <c r="T152" s="22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3" t="s">
        <v>175</v>
      </c>
      <c r="AT152" s="223" t="s">
        <v>171</v>
      </c>
      <c r="AU152" s="223" t="s">
        <v>90</v>
      </c>
      <c r="AY152" s="17" t="s">
        <v>169</v>
      </c>
      <c r="BE152" s="115">
        <f>IF(N152="základní",J152,0)</f>
        <v>0</v>
      </c>
      <c r="BF152" s="115">
        <f>IF(N152="snížená",J152,0)</f>
        <v>0</v>
      </c>
      <c r="BG152" s="115">
        <f>IF(N152="zákl. přenesená",J152,0)</f>
        <v>0</v>
      </c>
      <c r="BH152" s="115">
        <f>IF(N152="sníž. přenesená",J152,0)</f>
        <v>0</v>
      </c>
      <c r="BI152" s="115">
        <f>IF(N152="nulová",J152,0)</f>
        <v>0</v>
      </c>
      <c r="BJ152" s="17" t="s">
        <v>88</v>
      </c>
      <c r="BK152" s="115">
        <f>ROUND(I152*H152,2)</f>
        <v>0</v>
      </c>
      <c r="BL152" s="17" t="s">
        <v>175</v>
      </c>
      <c r="BM152" s="223" t="s">
        <v>189</v>
      </c>
    </row>
    <row r="153" spans="1:65" s="14" customFormat="1">
      <c r="B153" s="236"/>
      <c r="C153" s="237"/>
      <c r="D153" s="226" t="s">
        <v>184</v>
      </c>
      <c r="E153" s="238" t="s">
        <v>1</v>
      </c>
      <c r="F153" s="239" t="s">
        <v>190</v>
      </c>
      <c r="G153" s="237"/>
      <c r="H153" s="238" t="s">
        <v>1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AT153" s="245" t="s">
        <v>184</v>
      </c>
      <c r="AU153" s="245" t="s">
        <v>90</v>
      </c>
      <c r="AV153" s="14" t="s">
        <v>88</v>
      </c>
      <c r="AW153" s="14" t="s">
        <v>34</v>
      </c>
      <c r="AX153" s="14" t="s">
        <v>80</v>
      </c>
      <c r="AY153" s="245" t="s">
        <v>169</v>
      </c>
    </row>
    <row r="154" spans="1:65" s="13" customFormat="1">
      <c r="B154" s="224"/>
      <c r="C154" s="225"/>
      <c r="D154" s="226" t="s">
        <v>184</v>
      </c>
      <c r="E154" s="227" t="s">
        <v>1</v>
      </c>
      <c r="F154" s="228" t="s">
        <v>191</v>
      </c>
      <c r="G154" s="225"/>
      <c r="H154" s="229">
        <v>30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184</v>
      </c>
      <c r="AU154" s="235" t="s">
        <v>90</v>
      </c>
      <c r="AV154" s="13" t="s">
        <v>90</v>
      </c>
      <c r="AW154" s="13" t="s">
        <v>34</v>
      </c>
      <c r="AX154" s="13" t="s">
        <v>80</v>
      </c>
      <c r="AY154" s="235" t="s">
        <v>169</v>
      </c>
    </row>
    <row r="155" spans="1:65" s="14" customFormat="1">
      <c r="B155" s="236"/>
      <c r="C155" s="237"/>
      <c r="D155" s="226" t="s">
        <v>184</v>
      </c>
      <c r="E155" s="238" t="s">
        <v>1</v>
      </c>
      <c r="F155" s="239" t="s">
        <v>192</v>
      </c>
      <c r="G155" s="237"/>
      <c r="H155" s="238" t="s">
        <v>1</v>
      </c>
      <c r="I155" s="240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AT155" s="245" t="s">
        <v>184</v>
      </c>
      <c r="AU155" s="245" t="s">
        <v>90</v>
      </c>
      <c r="AV155" s="14" t="s">
        <v>88</v>
      </c>
      <c r="AW155" s="14" t="s">
        <v>34</v>
      </c>
      <c r="AX155" s="14" t="s">
        <v>80</v>
      </c>
      <c r="AY155" s="245" t="s">
        <v>169</v>
      </c>
    </row>
    <row r="156" spans="1:65" s="13" customFormat="1">
      <c r="B156" s="224"/>
      <c r="C156" s="225"/>
      <c r="D156" s="226" t="s">
        <v>184</v>
      </c>
      <c r="E156" s="227" t="s">
        <v>1</v>
      </c>
      <c r="F156" s="228" t="s">
        <v>193</v>
      </c>
      <c r="G156" s="225"/>
      <c r="H156" s="229">
        <v>34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184</v>
      </c>
      <c r="AU156" s="235" t="s">
        <v>90</v>
      </c>
      <c r="AV156" s="13" t="s">
        <v>90</v>
      </c>
      <c r="AW156" s="13" t="s">
        <v>34</v>
      </c>
      <c r="AX156" s="13" t="s">
        <v>80</v>
      </c>
      <c r="AY156" s="235" t="s">
        <v>169</v>
      </c>
    </row>
    <row r="157" spans="1:65" s="15" customFormat="1">
      <c r="B157" s="246"/>
      <c r="C157" s="247"/>
      <c r="D157" s="226" t="s">
        <v>184</v>
      </c>
      <c r="E157" s="248" t="s">
        <v>113</v>
      </c>
      <c r="F157" s="249" t="s">
        <v>194</v>
      </c>
      <c r="G157" s="247"/>
      <c r="H157" s="250">
        <v>64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184</v>
      </c>
      <c r="AU157" s="256" t="s">
        <v>90</v>
      </c>
      <c r="AV157" s="15" t="s">
        <v>175</v>
      </c>
      <c r="AW157" s="15" t="s">
        <v>34</v>
      </c>
      <c r="AX157" s="15" t="s">
        <v>88</v>
      </c>
      <c r="AY157" s="256" t="s">
        <v>169</v>
      </c>
    </row>
    <row r="158" spans="1:65" s="12" customFormat="1" ht="22.9" customHeight="1">
      <c r="B158" s="195"/>
      <c r="C158" s="196"/>
      <c r="D158" s="197" t="s">
        <v>79</v>
      </c>
      <c r="E158" s="209" t="s">
        <v>195</v>
      </c>
      <c r="F158" s="209" t="s">
        <v>196</v>
      </c>
      <c r="G158" s="196"/>
      <c r="H158" s="196"/>
      <c r="I158" s="199"/>
      <c r="J158" s="210">
        <f>BK158</f>
        <v>0</v>
      </c>
      <c r="K158" s="196"/>
      <c r="L158" s="201"/>
      <c r="M158" s="202"/>
      <c r="N158" s="203"/>
      <c r="O158" s="203"/>
      <c r="P158" s="204">
        <f>P159+SUM(P160:P166)+P172</f>
        <v>0</v>
      </c>
      <c r="Q158" s="203"/>
      <c r="R158" s="204">
        <f>R159+SUM(R160:R166)+R172</f>
        <v>1.698712</v>
      </c>
      <c r="S158" s="203"/>
      <c r="T158" s="205">
        <f>T159+SUM(T160:T166)+T172</f>
        <v>0.99287999999999998</v>
      </c>
      <c r="AR158" s="206" t="s">
        <v>88</v>
      </c>
      <c r="AT158" s="207" t="s">
        <v>79</v>
      </c>
      <c r="AU158" s="207" t="s">
        <v>88</v>
      </c>
      <c r="AY158" s="206" t="s">
        <v>169</v>
      </c>
      <c r="BK158" s="208">
        <f>BK159+SUM(BK160:BK166)+BK172</f>
        <v>0</v>
      </c>
    </row>
    <row r="159" spans="1:65" s="2" customFormat="1" ht="14.45" customHeight="1">
      <c r="A159" s="35"/>
      <c r="B159" s="36"/>
      <c r="C159" s="211" t="s">
        <v>197</v>
      </c>
      <c r="D159" s="211" t="s">
        <v>171</v>
      </c>
      <c r="E159" s="212" t="s">
        <v>198</v>
      </c>
      <c r="F159" s="213" t="s">
        <v>199</v>
      </c>
      <c r="G159" s="214" t="s">
        <v>114</v>
      </c>
      <c r="H159" s="215">
        <v>16</v>
      </c>
      <c r="I159" s="216"/>
      <c r="J159" s="217">
        <f>ROUND(I159*H159,2)</f>
        <v>0</v>
      </c>
      <c r="K159" s="218"/>
      <c r="L159" s="38"/>
      <c r="M159" s="219" t="s">
        <v>1</v>
      </c>
      <c r="N159" s="220" t="s">
        <v>45</v>
      </c>
      <c r="O159" s="72"/>
      <c r="P159" s="221">
        <f>O159*H159</f>
        <v>0</v>
      </c>
      <c r="Q159" s="221">
        <v>1.2E-4</v>
      </c>
      <c r="R159" s="221">
        <f>Q159*H159</f>
        <v>1.92E-3</v>
      </c>
      <c r="S159" s="221">
        <v>0</v>
      </c>
      <c r="T159" s="22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3" t="s">
        <v>175</v>
      </c>
      <c r="AT159" s="223" t="s">
        <v>171</v>
      </c>
      <c r="AU159" s="223" t="s">
        <v>90</v>
      </c>
      <c r="AY159" s="17" t="s">
        <v>169</v>
      </c>
      <c r="BE159" s="115">
        <f>IF(N159="základní",J159,0)</f>
        <v>0</v>
      </c>
      <c r="BF159" s="115">
        <f>IF(N159="snížená",J159,0)</f>
        <v>0</v>
      </c>
      <c r="BG159" s="115">
        <f>IF(N159="zákl. přenesená",J159,0)</f>
        <v>0</v>
      </c>
      <c r="BH159" s="115">
        <f>IF(N159="sníž. přenesená",J159,0)</f>
        <v>0</v>
      </c>
      <c r="BI159" s="115">
        <f>IF(N159="nulová",J159,0)</f>
        <v>0</v>
      </c>
      <c r="BJ159" s="17" t="s">
        <v>88</v>
      </c>
      <c r="BK159" s="115">
        <f>ROUND(I159*H159,2)</f>
        <v>0</v>
      </c>
      <c r="BL159" s="17" t="s">
        <v>175</v>
      </c>
      <c r="BM159" s="223" t="s">
        <v>200</v>
      </c>
    </row>
    <row r="160" spans="1:65" s="13" customFormat="1">
      <c r="B160" s="224"/>
      <c r="C160" s="225"/>
      <c r="D160" s="226" t="s">
        <v>184</v>
      </c>
      <c r="E160" s="227" t="s">
        <v>1</v>
      </c>
      <c r="F160" s="228" t="s">
        <v>201</v>
      </c>
      <c r="G160" s="225"/>
      <c r="H160" s="229">
        <v>16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184</v>
      </c>
      <c r="AU160" s="235" t="s">
        <v>90</v>
      </c>
      <c r="AV160" s="13" t="s">
        <v>90</v>
      </c>
      <c r="AW160" s="13" t="s">
        <v>34</v>
      </c>
      <c r="AX160" s="13" t="s">
        <v>88</v>
      </c>
      <c r="AY160" s="235" t="s">
        <v>169</v>
      </c>
    </row>
    <row r="161" spans="1:65" s="2" customFormat="1" ht="24.2" customHeight="1">
      <c r="A161" s="35"/>
      <c r="B161" s="36"/>
      <c r="C161" s="211" t="s">
        <v>195</v>
      </c>
      <c r="D161" s="211" t="s">
        <v>171</v>
      </c>
      <c r="E161" s="212" t="s">
        <v>202</v>
      </c>
      <c r="F161" s="213" t="s">
        <v>203</v>
      </c>
      <c r="G161" s="214" t="s">
        <v>174</v>
      </c>
      <c r="H161" s="215">
        <v>1</v>
      </c>
      <c r="I161" s="216"/>
      <c r="J161" s="217">
        <f>ROUND(I161*H161,2)</f>
        <v>0</v>
      </c>
      <c r="K161" s="218"/>
      <c r="L161" s="38"/>
      <c r="M161" s="219" t="s">
        <v>1</v>
      </c>
      <c r="N161" s="220" t="s">
        <v>45</v>
      </c>
      <c r="O161" s="72"/>
      <c r="P161" s="221">
        <f>O161*H161</f>
        <v>0</v>
      </c>
      <c r="Q161" s="221">
        <v>2.4000000000000001E-4</v>
      </c>
      <c r="R161" s="221">
        <f>Q161*H161</f>
        <v>2.4000000000000001E-4</v>
      </c>
      <c r="S161" s="221">
        <v>0</v>
      </c>
      <c r="T161" s="22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3" t="s">
        <v>175</v>
      </c>
      <c r="AT161" s="223" t="s">
        <v>171</v>
      </c>
      <c r="AU161" s="223" t="s">
        <v>90</v>
      </c>
      <c r="AY161" s="17" t="s">
        <v>169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17" t="s">
        <v>88</v>
      </c>
      <c r="BK161" s="115">
        <f>ROUND(I161*H161,2)</f>
        <v>0</v>
      </c>
      <c r="BL161" s="17" t="s">
        <v>175</v>
      </c>
      <c r="BM161" s="223" t="s">
        <v>204</v>
      </c>
    </row>
    <row r="162" spans="1:65" s="2" customFormat="1" ht="14.45" customHeight="1">
      <c r="A162" s="35"/>
      <c r="B162" s="36"/>
      <c r="C162" s="211" t="s">
        <v>205</v>
      </c>
      <c r="D162" s="211" t="s">
        <v>171</v>
      </c>
      <c r="E162" s="212" t="s">
        <v>206</v>
      </c>
      <c r="F162" s="213" t="s">
        <v>207</v>
      </c>
      <c r="G162" s="214" t="s">
        <v>114</v>
      </c>
      <c r="H162" s="215">
        <v>64</v>
      </c>
      <c r="I162" s="216"/>
      <c r="J162" s="217">
        <f>ROUND(I162*H162,2)</f>
        <v>0</v>
      </c>
      <c r="K162" s="218"/>
      <c r="L162" s="38"/>
      <c r="M162" s="219" t="s">
        <v>1</v>
      </c>
      <c r="N162" s="220" t="s">
        <v>45</v>
      </c>
      <c r="O162" s="72"/>
      <c r="P162" s="221">
        <f>O162*H162</f>
        <v>0</v>
      </c>
      <c r="Q162" s="221">
        <v>2.0480000000000002E-2</v>
      </c>
      <c r="R162" s="221">
        <f>Q162*H162</f>
        <v>1.3107200000000001</v>
      </c>
      <c r="S162" s="221">
        <v>0</v>
      </c>
      <c r="T162" s="22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3" t="s">
        <v>175</v>
      </c>
      <c r="AT162" s="223" t="s">
        <v>171</v>
      </c>
      <c r="AU162" s="223" t="s">
        <v>90</v>
      </c>
      <c r="AY162" s="17" t="s">
        <v>169</v>
      </c>
      <c r="BE162" s="115">
        <f>IF(N162="základní",J162,0)</f>
        <v>0</v>
      </c>
      <c r="BF162" s="115">
        <f>IF(N162="snížená",J162,0)</f>
        <v>0</v>
      </c>
      <c r="BG162" s="115">
        <f>IF(N162="zákl. přenesená",J162,0)</f>
        <v>0</v>
      </c>
      <c r="BH162" s="115">
        <f>IF(N162="sníž. přenesená",J162,0)</f>
        <v>0</v>
      </c>
      <c r="BI162" s="115">
        <f>IF(N162="nulová",J162,0)</f>
        <v>0</v>
      </c>
      <c r="BJ162" s="17" t="s">
        <v>88</v>
      </c>
      <c r="BK162" s="115">
        <f>ROUND(I162*H162,2)</f>
        <v>0</v>
      </c>
      <c r="BL162" s="17" t="s">
        <v>175</v>
      </c>
      <c r="BM162" s="223" t="s">
        <v>208</v>
      </c>
    </row>
    <row r="163" spans="1:65" s="13" customFormat="1">
      <c r="B163" s="224"/>
      <c r="C163" s="225"/>
      <c r="D163" s="226" t="s">
        <v>184</v>
      </c>
      <c r="E163" s="227" t="s">
        <v>1</v>
      </c>
      <c r="F163" s="228" t="s">
        <v>113</v>
      </c>
      <c r="G163" s="225"/>
      <c r="H163" s="229">
        <v>64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184</v>
      </c>
      <c r="AU163" s="235" t="s">
        <v>90</v>
      </c>
      <c r="AV163" s="13" t="s">
        <v>90</v>
      </c>
      <c r="AW163" s="13" t="s">
        <v>34</v>
      </c>
      <c r="AX163" s="13" t="s">
        <v>88</v>
      </c>
      <c r="AY163" s="235" t="s">
        <v>169</v>
      </c>
    </row>
    <row r="164" spans="1:65" s="2" customFormat="1" ht="14.45" customHeight="1">
      <c r="A164" s="35"/>
      <c r="B164" s="36"/>
      <c r="C164" s="211" t="s">
        <v>209</v>
      </c>
      <c r="D164" s="211" t="s">
        <v>171</v>
      </c>
      <c r="E164" s="212" t="s">
        <v>210</v>
      </c>
      <c r="F164" s="213" t="s">
        <v>211</v>
      </c>
      <c r="G164" s="214" t="s">
        <v>114</v>
      </c>
      <c r="H164" s="215">
        <v>16</v>
      </c>
      <c r="I164" s="216"/>
      <c r="J164" s="217">
        <f>ROUND(I164*H164,2)</f>
        <v>0</v>
      </c>
      <c r="K164" s="218"/>
      <c r="L164" s="38"/>
      <c r="M164" s="219" t="s">
        <v>1</v>
      </c>
      <c r="N164" s="220" t="s">
        <v>45</v>
      </c>
      <c r="O164" s="72"/>
      <c r="P164" s="221">
        <f>O164*H164</f>
        <v>0</v>
      </c>
      <c r="Q164" s="221">
        <v>2.0480000000000002E-2</v>
      </c>
      <c r="R164" s="221">
        <f>Q164*H164</f>
        <v>0.32768000000000003</v>
      </c>
      <c r="S164" s="221">
        <v>0</v>
      </c>
      <c r="T164" s="22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3" t="s">
        <v>175</v>
      </c>
      <c r="AT164" s="223" t="s">
        <v>171</v>
      </c>
      <c r="AU164" s="223" t="s">
        <v>90</v>
      </c>
      <c r="AY164" s="17" t="s">
        <v>169</v>
      </c>
      <c r="BE164" s="115">
        <f>IF(N164="základní",J164,0)</f>
        <v>0</v>
      </c>
      <c r="BF164" s="115">
        <f>IF(N164="snížená",J164,0)</f>
        <v>0</v>
      </c>
      <c r="BG164" s="115">
        <f>IF(N164="zákl. přenesená",J164,0)</f>
        <v>0</v>
      </c>
      <c r="BH164" s="115">
        <f>IF(N164="sníž. přenesená",J164,0)</f>
        <v>0</v>
      </c>
      <c r="BI164" s="115">
        <f>IF(N164="nulová",J164,0)</f>
        <v>0</v>
      </c>
      <c r="BJ164" s="17" t="s">
        <v>88</v>
      </c>
      <c r="BK164" s="115">
        <f>ROUND(I164*H164,2)</f>
        <v>0</v>
      </c>
      <c r="BL164" s="17" t="s">
        <v>175</v>
      </c>
      <c r="BM164" s="223" t="s">
        <v>212</v>
      </c>
    </row>
    <row r="165" spans="1:65" s="13" customFormat="1">
      <c r="B165" s="224"/>
      <c r="C165" s="225"/>
      <c r="D165" s="226" t="s">
        <v>184</v>
      </c>
      <c r="E165" s="227" t="s">
        <v>1</v>
      </c>
      <c r="F165" s="228" t="s">
        <v>213</v>
      </c>
      <c r="G165" s="225"/>
      <c r="H165" s="229">
        <v>16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184</v>
      </c>
      <c r="AU165" s="235" t="s">
        <v>90</v>
      </c>
      <c r="AV165" s="13" t="s">
        <v>90</v>
      </c>
      <c r="AW165" s="13" t="s">
        <v>34</v>
      </c>
      <c r="AX165" s="13" t="s">
        <v>88</v>
      </c>
      <c r="AY165" s="235" t="s">
        <v>169</v>
      </c>
    </row>
    <row r="166" spans="1:65" s="12" customFormat="1" ht="20.85" customHeight="1">
      <c r="B166" s="195"/>
      <c r="C166" s="196"/>
      <c r="D166" s="197" t="s">
        <v>79</v>
      </c>
      <c r="E166" s="209" t="s">
        <v>214</v>
      </c>
      <c r="F166" s="209" t="s">
        <v>215</v>
      </c>
      <c r="G166" s="196"/>
      <c r="H166" s="196"/>
      <c r="I166" s="199"/>
      <c r="J166" s="210">
        <f>BK166</f>
        <v>0</v>
      </c>
      <c r="K166" s="196"/>
      <c r="L166" s="201"/>
      <c r="M166" s="202"/>
      <c r="N166" s="203"/>
      <c r="O166" s="203"/>
      <c r="P166" s="204">
        <f>SUM(P167:P171)</f>
        <v>0</v>
      </c>
      <c r="Q166" s="203"/>
      <c r="R166" s="204">
        <f>SUM(R167:R171)</f>
        <v>0</v>
      </c>
      <c r="S166" s="203"/>
      <c r="T166" s="205">
        <f>SUM(T167:T171)</f>
        <v>0</v>
      </c>
      <c r="AR166" s="206" t="s">
        <v>88</v>
      </c>
      <c r="AT166" s="207" t="s">
        <v>79</v>
      </c>
      <c r="AU166" s="207" t="s">
        <v>90</v>
      </c>
      <c r="AY166" s="206" t="s">
        <v>169</v>
      </c>
      <c r="BK166" s="208">
        <f>SUM(BK167:BK171)</f>
        <v>0</v>
      </c>
    </row>
    <row r="167" spans="1:65" s="2" customFormat="1" ht="24.2" customHeight="1">
      <c r="A167" s="35"/>
      <c r="B167" s="36"/>
      <c r="C167" s="211" t="s">
        <v>216</v>
      </c>
      <c r="D167" s="211" t="s">
        <v>171</v>
      </c>
      <c r="E167" s="212" t="s">
        <v>217</v>
      </c>
      <c r="F167" s="213" t="s">
        <v>218</v>
      </c>
      <c r="G167" s="214" t="s">
        <v>219</v>
      </c>
      <c r="H167" s="215">
        <v>8</v>
      </c>
      <c r="I167" s="216"/>
      <c r="J167" s="217">
        <f>ROUND(I167*H167,2)</f>
        <v>0</v>
      </c>
      <c r="K167" s="218"/>
      <c r="L167" s="38"/>
      <c r="M167" s="219" t="s">
        <v>1</v>
      </c>
      <c r="N167" s="220" t="s">
        <v>45</v>
      </c>
      <c r="O167" s="72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3" t="s">
        <v>175</v>
      </c>
      <c r="AT167" s="223" t="s">
        <v>171</v>
      </c>
      <c r="AU167" s="223" t="s">
        <v>180</v>
      </c>
      <c r="AY167" s="17" t="s">
        <v>169</v>
      </c>
      <c r="BE167" s="115">
        <f>IF(N167="základní",J167,0)</f>
        <v>0</v>
      </c>
      <c r="BF167" s="115">
        <f>IF(N167="snížená",J167,0)</f>
        <v>0</v>
      </c>
      <c r="BG167" s="115">
        <f>IF(N167="zákl. přenesená",J167,0)</f>
        <v>0</v>
      </c>
      <c r="BH167" s="115">
        <f>IF(N167="sníž. přenesená",J167,0)</f>
        <v>0</v>
      </c>
      <c r="BI167" s="115">
        <f>IF(N167="nulová",J167,0)</f>
        <v>0</v>
      </c>
      <c r="BJ167" s="17" t="s">
        <v>88</v>
      </c>
      <c r="BK167" s="115">
        <f>ROUND(I167*H167,2)</f>
        <v>0</v>
      </c>
      <c r="BL167" s="17" t="s">
        <v>175</v>
      </c>
      <c r="BM167" s="223" t="s">
        <v>220</v>
      </c>
    </row>
    <row r="168" spans="1:65" s="2" customFormat="1" ht="24.2" customHeight="1">
      <c r="A168" s="35"/>
      <c r="B168" s="36"/>
      <c r="C168" s="211" t="s">
        <v>221</v>
      </c>
      <c r="D168" s="211" t="s">
        <v>171</v>
      </c>
      <c r="E168" s="212" t="s">
        <v>222</v>
      </c>
      <c r="F168" s="213" t="s">
        <v>223</v>
      </c>
      <c r="G168" s="214" t="s">
        <v>219</v>
      </c>
      <c r="H168" s="215">
        <v>8</v>
      </c>
      <c r="I168" s="216"/>
      <c r="J168" s="217">
        <f>ROUND(I168*H168,2)</f>
        <v>0</v>
      </c>
      <c r="K168" s="218"/>
      <c r="L168" s="38"/>
      <c r="M168" s="219" t="s">
        <v>1</v>
      </c>
      <c r="N168" s="220" t="s">
        <v>45</v>
      </c>
      <c r="O168" s="72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3" t="s">
        <v>175</v>
      </c>
      <c r="AT168" s="223" t="s">
        <v>171</v>
      </c>
      <c r="AU168" s="223" t="s">
        <v>180</v>
      </c>
      <c r="AY168" s="17" t="s">
        <v>169</v>
      </c>
      <c r="BE168" s="115">
        <f>IF(N168="základní",J168,0)</f>
        <v>0</v>
      </c>
      <c r="BF168" s="115">
        <f>IF(N168="snížená",J168,0)</f>
        <v>0</v>
      </c>
      <c r="BG168" s="115">
        <f>IF(N168="zákl. přenesená",J168,0)</f>
        <v>0</v>
      </c>
      <c r="BH168" s="115">
        <f>IF(N168="sníž. přenesená",J168,0)</f>
        <v>0</v>
      </c>
      <c r="BI168" s="115">
        <f>IF(N168="nulová",J168,0)</f>
        <v>0</v>
      </c>
      <c r="BJ168" s="17" t="s">
        <v>88</v>
      </c>
      <c r="BK168" s="115">
        <f>ROUND(I168*H168,2)</f>
        <v>0</v>
      </c>
      <c r="BL168" s="17" t="s">
        <v>175</v>
      </c>
      <c r="BM168" s="223" t="s">
        <v>224</v>
      </c>
    </row>
    <row r="169" spans="1:65" s="2" customFormat="1" ht="24.2" customHeight="1">
      <c r="A169" s="35"/>
      <c r="B169" s="36"/>
      <c r="C169" s="211" t="s">
        <v>225</v>
      </c>
      <c r="D169" s="211" t="s">
        <v>171</v>
      </c>
      <c r="E169" s="212" t="s">
        <v>226</v>
      </c>
      <c r="F169" s="213" t="s">
        <v>227</v>
      </c>
      <c r="G169" s="214" t="s">
        <v>219</v>
      </c>
      <c r="H169" s="215">
        <v>8</v>
      </c>
      <c r="I169" s="216"/>
      <c r="J169" s="217">
        <f>ROUND(I169*H169,2)</f>
        <v>0</v>
      </c>
      <c r="K169" s="218"/>
      <c r="L169" s="38"/>
      <c r="M169" s="219" t="s">
        <v>1</v>
      </c>
      <c r="N169" s="220" t="s">
        <v>45</v>
      </c>
      <c r="O169" s="72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3" t="s">
        <v>175</v>
      </c>
      <c r="AT169" s="223" t="s">
        <v>171</v>
      </c>
      <c r="AU169" s="223" t="s">
        <v>180</v>
      </c>
      <c r="AY169" s="17" t="s">
        <v>169</v>
      </c>
      <c r="BE169" s="115">
        <f>IF(N169="základní",J169,0)</f>
        <v>0</v>
      </c>
      <c r="BF169" s="115">
        <f>IF(N169="snížená",J169,0)</f>
        <v>0</v>
      </c>
      <c r="BG169" s="115">
        <f>IF(N169="zákl. přenesená",J169,0)</f>
        <v>0</v>
      </c>
      <c r="BH169" s="115">
        <f>IF(N169="sníž. přenesená",J169,0)</f>
        <v>0</v>
      </c>
      <c r="BI169" s="115">
        <f>IF(N169="nulová",J169,0)</f>
        <v>0</v>
      </c>
      <c r="BJ169" s="17" t="s">
        <v>88</v>
      </c>
      <c r="BK169" s="115">
        <f>ROUND(I169*H169,2)</f>
        <v>0</v>
      </c>
      <c r="BL169" s="17" t="s">
        <v>175</v>
      </c>
      <c r="BM169" s="223" t="s">
        <v>228</v>
      </c>
    </row>
    <row r="170" spans="1:65" s="2" customFormat="1" ht="24.2" customHeight="1">
      <c r="A170" s="35"/>
      <c r="B170" s="36"/>
      <c r="C170" s="211" t="s">
        <v>229</v>
      </c>
      <c r="D170" s="211" t="s">
        <v>171</v>
      </c>
      <c r="E170" s="212" t="s">
        <v>230</v>
      </c>
      <c r="F170" s="213" t="s">
        <v>231</v>
      </c>
      <c r="G170" s="214" t="s">
        <v>219</v>
      </c>
      <c r="H170" s="215">
        <v>8</v>
      </c>
      <c r="I170" s="216"/>
      <c r="J170" s="217">
        <f>ROUND(I170*H170,2)</f>
        <v>0</v>
      </c>
      <c r="K170" s="218"/>
      <c r="L170" s="38"/>
      <c r="M170" s="219" t="s">
        <v>1</v>
      </c>
      <c r="N170" s="220" t="s">
        <v>45</v>
      </c>
      <c r="O170" s="72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3" t="s">
        <v>175</v>
      </c>
      <c r="AT170" s="223" t="s">
        <v>171</v>
      </c>
      <c r="AU170" s="223" t="s">
        <v>180</v>
      </c>
      <c r="AY170" s="17" t="s">
        <v>169</v>
      </c>
      <c r="BE170" s="115">
        <f>IF(N170="základní",J170,0)</f>
        <v>0</v>
      </c>
      <c r="BF170" s="115">
        <f>IF(N170="snížená",J170,0)</f>
        <v>0</v>
      </c>
      <c r="BG170" s="115">
        <f>IF(N170="zákl. přenesená",J170,0)</f>
        <v>0</v>
      </c>
      <c r="BH170" s="115">
        <f>IF(N170="sníž. přenesená",J170,0)</f>
        <v>0</v>
      </c>
      <c r="BI170" s="115">
        <f>IF(N170="nulová",J170,0)</f>
        <v>0</v>
      </c>
      <c r="BJ170" s="17" t="s">
        <v>88</v>
      </c>
      <c r="BK170" s="115">
        <f>ROUND(I170*H170,2)</f>
        <v>0</v>
      </c>
      <c r="BL170" s="17" t="s">
        <v>175</v>
      </c>
      <c r="BM170" s="223" t="s">
        <v>232</v>
      </c>
    </row>
    <row r="171" spans="1:65" s="2" customFormat="1" ht="24.2" customHeight="1">
      <c r="A171" s="35"/>
      <c r="B171" s="36"/>
      <c r="C171" s="211" t="s">
        <v>233</v>
      </c>
      <c r="D171" s="211" t="s">
        <v>171</v>
      </c>
      <c r="E171" s="212" t="s">
        <v>234</v>
      </c>
      <c r="F171" s="213" t="s">
        <v>235</v>
      </c>
      <c r="G171" s="214" t="s">
        <v>219</v>
      </c>
      <c r="H171" s="215">
        <v>8</v>
      </c>
      <c r="I171" s="216"/>
      <c r="J171" s="217">
        <f>ROUND(I171*H171,2)</f>
        <v>0</v>
      </c>
      <c r="K171" s="218"/>
      <c r="L171" s="38"/>
      <c r="M171" s="219" t="s">
        <v>1</v>
      </c>
      <c r="N171" s="220" t="s">
        <v>45</v>
      </c>
      <c r="O171" s="72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3" t="s">
        <v>175</v>
      </c>
      <c r="AT171" s="223" t="s">
        <v>171</v>
      </c>
      <c r="AU171" s="223" t="s">
        <v>180</v>
      </c>
      <c r="AY171" s="17" t="s">
        <v>169</v>
      </c>
      <c r="BE171" s="115">
        <f>IF(N171="základní",J171,0)</f>
        <v>0</v>
      </c>
      <c r="BF171" s="115">
        <f>IF(N171="snížená",J171,0)</f>
        <v>0</v>
      </c>
      <c r="BG171" s="115">
        <f>IF(N171="zákl. přenesená",J171,0)</f>
        <v>0</v>
      </c>
      <c r="BH171" s="115">
        <f>IF(N171="sníž. přenesená",J171,0)</f>
        <v>0</v>
      </c>
      <c r="BI171" s="115">
        <f>IF(N171="nulová",J171,0)</f>
        <v>0</v>
      </c>
      <c r="BJ171" s="17" t="s">
        <v>88</v>
      </c>
      <c r="BK171" s="115">
        <f>ROUND(I171*H171,2)</f>
        <v>0</v>
      </c>
      <c r="BL171" s="17" t="s">
        <v>175</v>
      </c>
      <c r="BM171" s="223" t="s">
        <v>236</v>
      </c>
    </row>
    <row r="172" spans="1:65" s="12" customFormat="1" ht="20.85" customHeight="1">
      <c r="B172" s="195"/>
      <c r="C172" s="196"/>
      <c r="D172" s="197" t="s">
        <v>79</v>
      </c>
      <c r="E172" s="209" t="s">
        <v>237</v>
      </c>
      <c r="F172" s="209" t="s">
        <v>238</v>
      </c>
      <c r="G172" s="196"/>
      <c r="H172" s="196"/>
      <c r="I172" s="199"/>
      <c r="J172" s="210">
        <f>BK172</f>
        <v>0</v>
      </c>
      <c r="K172" s="196"/>
      <c r="L172" s="201"/>
      <c r="M172" s="202"/>
      <c r="N172" s="203"/>
      <c r="O172" s="203"/>
      <c r="P172" s="204">
        <f>SUM(P173:P185)</f>
        <v>0</v>
      </c>
      <c r="Q172" s="203"/>
      <c r="R172" s="204">
        <f>SUM(R173:R185)</f>
        <v>5.8151999999999995E-2</v>
      </c>
      <c r="S172" s="203"/>
      <c r="T172" s="205">
        <f>SUM(T173:T185)</f>
        <v>0.99287999999999998</v>
      </c>
      <c r="AR172" s="206" t="s">
        <v>88</v>
      </c>
      <c r="AT172" s="207" t="s">
        <v>79</v>
      </c>
      <c r="AU172" s="207" t="s">
        <v>90</v>
      </c>
      <c r="AY172" s="206" t="s">
        <v>169</v>
      </c>
      <c r="BK172" s="208">
        <f>SUM(BK173:BK185)</f>
        <v>0</v>
      </c>
    </row>
    <row r="173" spans="1:65" s="2" customFormat="1" ht="24.2" customHeight="1">
      <c r="A173" s="35"/>
      <c r="B173" s="36"/>
      <c r="C173" s="211" t="s">
        <v>239</v>
      </c>
      <c r="D173" s="211" t="s">
        <v>171</v>
      </c>
      <c r="E173" s="212" t="s">
        <v>240</v>
      </c>
      <c r="F173" s="213" t="s">
        <v>241</v>
      </c>
      <c r="G173" s="214" t="s">
        <v>174</v>
      </c>
      <c r="H173" s="215">
        <v>2</v>
      </c>
      <c r="I173" s="216"/>
      <c r="J173" s="217">
        <f>ROUND(I173*H173,2)</f>
        <v>0</v>
      </c>
      <c r="K173" s="218"/>
      <c r="L173" s="38"/>
      <c r="M173" s="219" t="s">
        <v>1</v>
      </c>
      <c r="N173" s="220" t="s">
        <v>45</v>
      </c>
      <c r="O173" s="72"/>
      <c r="P173" s="221">
        <f>O173*H173</f>
        <v>0</v>
      </c>
      <c r="Q173" s="221">
        <v>4.0000000000000003E-5</v>
      </c>
      <c r="R173" s="221">
        <f>Q173*H173</f>
        <v>8.0000000000000007E-5</v>
      </c>
      <c r="S173" s="221">
        <v>0</v>
      </c>
      <c r="T173" s="22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3" t="s">
        <v>175</v>
      </c>
      <c r="AT173" s="223" t="s">
        <v>171</v>
      </c>
      <c r="AU173" s="223" t="s">
        <v>180</v>
      </c>
      <c r="AY173" s="17" t="s">
        <v>169</v>
      </c>
      <c r="BE173" s="115">
        <f>IF(N173="základní",J173,0)</f>
        <v>0</v>
      </c>
      <c r="BF173" s="115">
        <f>IF(N173="snížená",J173,0)</f>
        <v>0</v>
      </c>
      <c r="BG173" s="115">
        <f>IF(N173="zákl. přenesená",J173,0)</f>
        <v>0</v>
      </c>
      <c r="BH173" s="115">
        <f>IF(N173="sníž. přenesená",J173,0)</f>
        <v>0</v>
      </c>
      <c r="BI173" s="115">
        <f>IF(N173="nulová",J173,0)</f>
        <v>0</v>
      </c>
      <c r="BJ173" s="17" t="s">
        <v>88</v>
      </c>
      <c r="BK173" s="115">
        <f>ROUND(I173*H173,2)</f>
        <v>0</v>
      </c>
      <c r="BL173" s="17" t="s">
        <v>175</v>
      </c>
      <c r="BM173" s="223" t="s">
        <v>242</v>
      </c>
    </row>
    <row r="174" spans="1:65" s="2" customFormat="1" ht="24.2" customHeight="1">
      <c r="A174" s="35"/>
      <c r="B174" s="36"/>
      <c r="C174" s="211" t="s">
        <v>8</v>
      </c>
      <c r="D174" s="211" t="s">
        <v>171</v>
      </c>
      <c r="E174" s="212" t="s">
        <v>243</v>
      </c>
      <c r="F174" s="213" t="s">
        <v>244</v>
      </c>
      <c r="G174" s="214" t="s">
        <v>245</v>
      </c>
      <c r="H174" s="215">
        <v>4</v>
      </c>
      <c r="I174" s="216"/>
      <c r="J174" s="217">
        <f>ROUND(I174*H174,2)</f>
        <v>0</v>
      </c>
      <c r="K174" s="218"/>
      <c r="L174" s="38"/>
      <c r="M174" s="219" t="s">
        <v>1</v>
      </c>
      <c r="N174" s="220" t="s">
        <v>45</v>
      </c>
      <c r="O174" s="72"/>
      <c r="P174" s="221">
        <f>O174*H174</f>
        <v>0</v>
      </c>
      <c r="Q174" s="221">
        <v>3.4000000000000002E-4</v>
      </c>
      <c r="R174" s="221">
        <f>Q174*H174</f>
        <v>1.3600000000000001E-3</v>
      </c>
      <c r="S174" s="221">
        <v>4.0000000000000001E-3</v>
      </c>
      <c r="T174" s="222">
        <f>S174*H174</f>
        <v>1.6E-2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3" t="s">
        <v>175</v>
      </c>
      <c r="AT174" s="223" t="s">
        <v>171</v>
      </c>
      <c r="AU174" s="223" t="s">
        <v>180</v>
      </c>
      <c r="AY174" s="17" t="s">
        <v>169</v>
      </c>
      <c r="BE174" s="115">
        <f>IF(N174="základní",J174,0)</f>
        <v>0</v>
      </c>
      <c r="BF174" s="115">
        <f>IF(N174="snížená",J174,0)</f>
        <v>0</v>
      </c>
      <c r="BG174" s="115">
        <f>IF(N174="zákl. přenesená",J174,0)</f>
        <v>0</v>
      </c>
      <c r="BH174" s="115">
        <f>IF(N174="sníž. přenesená",J174,0)</f>
        <v>0</v>
      </c>
      <c r="BI174" s="115">
        <f>IF(N174="nulová",J174,0)</f>
        <v>0</v>
      </c>
      <c r="BJ174" s="17" t="s">
        <v>88</v>
      </c>
      <c r="BK174" s="115">
        <f>ROUND(I174*H174,2)</f>
        <v>0</v>
      </c>
      <c r="BL174" s="17" t="s">
        <v>175</v>
      </c>
      <c r="BM174" s="223" t="s">
        <v>246</v>
      </c>
    </row>
    <row r="175" spans="1:65" s="14" customFormat="1">
      <c r="B175" s="236"/>
      <c r="C175" s="237"/>
      <c r="D175" s="226" t="s">
        <v>184</v>
      </c>
      <c r="E175" s="238" t="s">
        <v>1</v>
      </c>
      <c r="F175" s="239" t="s">
        <v>247</v>
      </c>
      <c r="G175" s="237"/>
      <c r="H175" s="238" t="s">
        <v>1</v>
      </c>
      <c r="I175" s="240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184</v>
      </c>
      <c r="AU175" s="245" t="s">
        <v>180</v>
      </c>
      <c r="AV175" s="14" t="s">
        <v>88</v>
      </c>
      <c r="AW175" s="14" t="s">
        <v>34</v>
      </c>
      <c r="AX175" s="14" t="s">
        <v>80</v>
      </c>
      <c r="AY175" s="245" t="s">
        <v>169</v>
      </c>
    </row>
    <row r="176" spans="1:65" s="13" customFormat="1">
      <c r="B176" s="224"/>
      <c r="C176" s="225"/>
      <c r="D176" s="226" t="s">
        <v>184</v>
      </c>
      <c r="E176" s="227" t="s">
        <v>1</v>
      </c>
      <c r="F176" s="228" t="s">
        <v>248</v>
      </c>
      <c r="G176" s="225"/>
      <c r="H176" s="229">
        <v>2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184</v>
      </c>
      <c r="AU176" s="235" t="s">
        <v>180</v>
      </c>
      <c r="AV176" s="13" t="s">
        <v>90</v>
      </c>
      <c r="AW176" s="13" t="s">
        <v>34</v>
      </c>
      <c r="AX176" s="13" t="s">
        <v>80</v>
      </c>
      <c r="AY176" s="235" t="s">
        <v>169</v>
      </c>
    </row>
    <row r="177" spans="1:65" s="13" customFormat="1">
      <c r="B177" s="224"/>
      <c r="C177" s="225"/>
      <c r="D177" s="226" t="s">
        <v>184</v>
      </c>
      <c r="E177" s="227" t="s">
        <v>1</v>
      </c>
      <c r="F177" s="228" t="s">
        <v>249</v>
      </c>
      <c r="G177" s="225"/>
      <c r="H177" s="229">
        <v>2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184</v>
      </c>
      <c r="AU177" s="235" t="s">
        <v>180</v>
      </c>
      <c r="AV177" s="13" t="s">
        <v>90</v>
      </c>
      <c r="AW177" s="13" t="s">
        <v>34</v>
      </c>
      <c r="AX177" s="13" t="s">
        <v>80</v>
      </c>
      <c r="AY177" s="235" t="s">
        <v>169</v>
      </c>
    </row>
    <row r="178" spans="1:65" s="15" customFormat="1">
      <c r="B178" s="246"/>
      <c r="C178" s="247"/>
      <c r="D178" s="226" t="s">
        <v>184</v>
      </c>
      <c r="E178" s="248" t="s">
        <v>1</v>
      </c>
      <c r="F178" s="249" t="s">
        <v>194</v>
      </c>
      <c r="G178" s="247"/>
      <c r="H178" s="250">
        <v>4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AT178" s="256" t="s">
        <v>184</v>
      </c>
      <c r="AU178" s="256" t="s">
        <v>180</v>
      </c>
      <c r="AV178" s="15" t="s">
        <v>175</v>
      </c>
      <c r="AW178" s="15" t="s">
        <v>34</v>
      </c>
      <c r="AX178" s="15" t="s">
        <v>88</v>
      </c>
      <c r="AY178" s="256" t="s">
        <v>169</v>
      </c>
    </row>
    <row r="179" spans="1:65" s="2" customFormat="1" ht="24.2" customHeight="1">
      <c r="A179" s="35"/>
      <c r="B179" s="36"/>
      <c r="C179" s="211" t="s">
        <v>201</v>
      </c>
      <c r="D179" s="211" t="s">
        <v>171</v>
      </c>
      <c r="E179" s="212" t="s">
        <v>250</v>
      </c>
      <c r="F179" s="213" t="s">
        <v>251</v>
      </c>
      <c r="G179" s="214" t="s">
        <v>245</v>
      </c>
      <c r="H179" s="215">
        <v>13.6</v>
      </c>
      <c r="I179" s="216"/>
      <c r="J179" s="217">
        <f>ROUND(I179*H179,2)</f>
        <v>0</v>
      </c>
      <c r="K179" s="218"/>
      <c r="L179" s="38"/>
      <c r="M179" s="219" t="s">
        <v>1</v>
      </c>
      <c r="N179" s="220" t="s">
        <v>45</v>
      </c>
      <c r="O179" s="72"/>
      <c r="P179" s="221">
        <f>O179*H179</f>
        <v>0</v>
      </c>
      <c r="Q179" s="221">
        <v>4.1700000000000001E-3</v>
      </c>
      <c r="R179" s="221">
        <f>Q179*H179</f>
        <v>5.6711999999999999E-2</v>
      </c>
      <c r="S179" s="221">
        <v>2.8299999999999999E-2</v>
      </c>
      <c r="T179" s="222">
        <f>S179*H179</f>
        <v>0.38488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3" t="s">
        <v>175</v>
      </c>
      <c r="AT179" s="223" t="s">
        <v>171</v>
      </c>
      <c r="AU179" s="223" t="s">
        <v>180</v>
      </c>
      <c r="AY179" s="17" t="s">
        <v>169</v>
      </c>
      <c r="BE179" s="115">
        <f>IF(N179="základní",J179,0)</f>
        <v>0</v>
      </c>
      <c r="BF179" s="115">
        <f>IF(N179="snížená",J179,0)</f>
        <v>0</v>
      </c>
      <c r="BG179" s="115">
        <f>IF(N179="zákl. přenesená",J179,0)</f>
        <v>0</v>
      </c>
      <c r="BH179" s="115">
        <f>IF(N179="sníž. přenesená",J179,0)</f>
        <v>0</v>
      </c>
      <c r="BI179" s="115">
        <f>IF(N179="nulová",J179,0)</f>
        <v>0</v>
      </c>
      <c r="BJ179" s="17" t="s">
        <v>88</v>
      </c>
      <c r="BK179" s="115">
        <f>ROUND(I179*H179,2)</f>
        <v>0</v>
      </c>
      <c r="BL179" s="17" t="s">
        <v>175</v>
      </c>
      <c r="BM179" s="223" t="s">
        <v>252</v>
      </c>
    </row>
    <row r="180" spans="1:65" s="13" customFormat="1">
      <c r="B180" s="224"/>
      <c r="C180" s="225"/>
      <c r="D180" s="226" t="s">
        <v>184</v>
      </c>
      <c r="E180" s="227" t="s">
        <v>1</v>
      </c>
      <c r="F180" s="228" t="s">
        <v>253</v>
      </c>
      <c r="G180" s="225"/>
      <c r="H180" s="229">
        <v>2.4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184</v>
      </c>
      <c r="AU180" s="235" t="s">
        <v>180</v>
      </c>
      <c r="AV180" s="13" t="s">
        <v>90</v>
      </c>
      <c r="AW180" s="13" t="s">
        <v>34</v>
      </c>
      <c r="AX180" s="13" t="s">
        <v>80</v>
      </c>
      <c r="AY180" s="235" t="s">
        <v>169</v>
      </c>
    </row>
    <row r="181" spans="1:65" s="13" customFormat="1">
      <c r="B181" s="224"/>
      <c r="C181" s="225"/>
      <c r="D181" s="226" t="s">
        <v>184</v>
      </c>
      <c r="E181" s="227" t="s">
        <v>1</v>
      </c>
      <c r="F181" s="228" t="s">
        <v>254</v>
      </c>
      <c r="G181" s="225"/>
      <c r="H181" s="229">
        <v>11.2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184</v>
      </c>
      <c r="AU181" s="235" t="s">
        <v>180</v>
      </c>
      <c r="AV181" s="13" t="s">
        <v>90</v>
      </c>
      <c r="AW181" s="13" t="s">
        <v>34</v>
      </c>
      <c r="AX181" s="13" t="s">
        <v>80</v>
      </c>
      <c r="AY181" s="235" t="s">
        <v>169</v>
      </c>
    </row>
    <row r="182" spans="1:65" s="15" customFormat="1">
      <c r="B182" s="246"/>
      <c r="C182" s="247"/>
      <c r="D182" s="226" t="s">
        <v>184</v>
      </c>
      <c r="E182" s="248" t="s">
        <v>1</v>
      </c>
      <c r="F182" s="249" t="s">
        <v>194</v>
      </c>
      <c r="G182" s="247"/>
      <c r="H182" s="250">
        <v>13.6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AT182" s="256" t="s">
        <v>184</v>
      </c>
      <c r="AU182" s="256" t="s">
        <v>180</v>
      </c>
      <c r="AV182" s="15" t="s">
        <v>175</v>
      </c>
      <c r="AW182" s="15" t="s">
        <v>34</v>
      </c>
      <c r="AX182" s="15" t="s">
        <v>88</v>
      </c>
      <c r="AY182" s="256" t="s">
        <v>169</v>
      </c>
    </row>
    <row r="183" spans="1:65" s="2" customFormat="1" ht="24.2" customHeight="1">
      <c r="A183" s="35"/>
      <c r="B183" s="36"/>
      <c r="C183" s="211" t="s">
        <v>255</v>
      </c>
      <c r="D183" s="211" t="s">
        <v>171</v>
      </c>
      <c r="E183" s="212" t="s">
        <v>256</v>
      </c>
      <c r="F183" s="213" t="s">
        <v>257</v>
      </c>
      <c r="G183" s="214" t="s">
        <v>219</v>
      </c>
      <c r="H183" s="215">
        <v>8</v>
      </c>
      <c r="I183" s="216"/>
      <c r="J183" s="217">
        <f>ROUND(I183*H183,2)</f>
        <v>0</v>
      </c>
      <c r="K183" s="218"/>
      <c r="L183" s="38"/>
      <c r="M183" s="219" t="s">
        <v>1</v>
      </c>
      <c r="N183" s="220" t="s">
        <v>45</v>
      </c>
      <c r="O183" s="72"/>
      <c r="P183" s="221">
        <f>O183*H183</f>
        <v>0</v>
      </c>
      <c r="Q183" s="221">
        <v>0</v>
      </c>
      <c r="R183" s="221">
        <f>Q183*H183</f>
        <v>0</v>
      </c>
      <c r="S183" s="221">
        <v>7.3999999999999996E-2</v>
      </c>
      <c r="T183" s="222">
        <f>S183*H183</f>
        <v>0.59199999999999997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3" t="s">
        <v>175</v>
      </c>
      <c r="AT183" s="223" t="s">
        <v>171</v>
      </c>
      <c r="AU183" s="223" t="s">
        <v>180</v>
      </c>
      <c r="AY183" s="17" t="s">
        <v>169</v>
      </c>
      <c r="BE183" s="115">
        <f>IF(N183="základní",J183,0)</f>
        <v>0</v>
      </c>
      <c r="BF183" s="115">
        <f>IF(N183="snížená",J183,0)</f>
        <v>0</v>
      </c>
      <c r="BG183" s="115">
        <f>IF(N183="zákl. přenesená",J183,0)</f>
        <v>0</v>
      </c>
      <c r="BH183" s="115">
        <f>IF(N183="sníž. přenesená",J183,0)</f>
        <v>0</v>
      </c>
      <c r="BI183" s="115">
        <f>IF(N183="nulová",J183,0)</f>
        <v>0</v>
      </c>
      <c r="BJ183" s="17" t="s">
        <v>88</v>
      </c>
      <c r="BK183" s="115">
        <f>ROUND(I183*H183,2)</f>
        <v>0</v>
      </c>
      <c r="BL183" s="17" t="s">
        <v>175</v>
      </c>
      <c r="BM183" s="223" t="s">
        <v>258</v>
      </c>
    </row>
    <row r="184" spans="1:65" s="13" customFormat="1">
      <c r="B184" s="224"/>
      <c r="C184" s="225"/>
      <c r="D184" s="226" t="s">
        <v>184</v>
      </c>
      <c r="E184" s="227" t="s">
        <v>1</v>
      </c>
      <c r="F184" s="228" t="s">
        <v>259</v>
      </c>
      <c r="G184" s="225"/>
      <c r="H184" s="229">
        <v>8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184</v>
      </c>
      <c r="AU184" s="235" t="s">
        <v>180</v>
      </c>
      <c r="AV184" s="13" t="s">
        <v>90</v>
      </c>
      <c r="AW184" s="13" t="s">
        <v>34</v>
      </c>
      <c r="AX184" s="13" t="s">
        <v>80</v>
      </c>
      <c r="AY184" s="235" t="s">
        <v>169</v>
      </c>
    </row>
    <row r="185" spans="1:65" s="15" customFormat="1">
      <c r="B185" s="246"/>
      <c r="C185" s="247"/>
      <c r="D185" s="226" t="s">
        <v>184</v>
      </c>
      <c r="E185" s="248" t="s">
        <v>260</v>
      </c>
      <c r="F185" s="249" t="s">
        <v>194</v>
      </c>
      <c r="G185" s="247"/>
      <c r="H185" s="250">
        <v>8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AT185" s="256" t="s">
        <v>184</v>
      </c>
      <c r="AU185" s="256" t="s">
        <v>180</v>
      </c>
      <c r="AV185" s="15" t="s">
        <v>175</v>
      </c>
      <c r="AW185" s="15" t="s">
        <v>34</v>
      </c>
      <c r="AX185" s="15" t="s">
        <v>88</v>
      </c>
      <c r="AY185" s="256" t="s">
        <v>169</v>
      </c>
    </row>
    <row r="186" spans="1:65" s="12" customFormat="1" ht="22.9" customHeight="1">
      <c r="B186" s="195"/>
      <c r="C186" s="196"/>
      <c r="D186" s="197" t="s">
        <v>79</v>
      </c>
      <c r="E186" s="209" t="s">
        <v>261</v>
      </c>
      <c r="F186" s="209" t="s">
        <v>262</v>
      </c>
      <c r="G186" s="196"/>
      <c r="H186" s="196"/>
      <c r="I186" s="199"/>
      <c r="J186" s="210">
        <f>BK186</f>
        <v>0</v>
      </c>
      <c r="K186" s="196"/>
      <c r="L186" s="201"/>
      <c r="M186" s="202"/>
      <c r="N186" s="203"/>
      <c r="O186" s="203"/>
      <c r="P186" s="204">
        <f>SUM(P187:P192)</f>
        <v>0</v>
      </c>
      <c r="Q186" s="203"/>
      <c r="R186" s="204">
        <f>SUM(R187:R192)</f>
        <v>0</v>
      </c>
      <c r="S186" s="203"/>
      <c r="T186" s="205">
        <f>SUM(T187:T192)</f>
        <v>0</v>
      </c>
      <c r="AR186" s="206" t="s">
        <v>88</v>
      </c>
      <c r="AT186" s="207" t="s">
        <v>79</v>
      </c>
      <c r="AU186" s="207" t="s">
        <v>88</v>
      </c>
      <c r="AY186" s="206" t="s">
        <v>169</v>
      </c>
      <c r="BK186" s="208">
        <f>SUM(BK187:BK192)</f>
        <v>0</v>
      </c>
    </row>
    <row r="187" spans="1:65" s="2" customFormat="1" ht="24.2" customHeight="1">
      <c r="A187" s="35"/>
      <c r="B187" s="36"/>
      <c r="C187" s="211" t="s">
        <v>263</v>
      </c>
      <c r="D187" s="211" t="s">
        <v>171</v>
      </c>
      <c r="E187" s="212" t="s">
        <v>264</v>
      </c>
      <c r="F187" s="213" t="s">
        <v>265</v>
      </c>
      <c r="G187" s="214" t="s">
        <v>266</v>
      </c>
      <c r="H187" s="215">
        <v>0.98699999999999999</v>
      </c>
      <c r="I187" s="216"/>
      <c r="J187" s="217">
        <f>ROUND(I187*H187,2)</f>
        <v>0</v>
      </c>
      <c r="K187" s="218"/>
      <c r="L187" s="38"/>
      <c r="M187" s="219" t="s">
        <v>1</v>
      </c>
      <c r="N187" s="220" t="s">
        <v>45</v>
      </c>
      <c r="O187" s="72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3" t="s">
        <v>175</v>
      </c>
      <c r="AT187" s="223" t="s">
        <v>171</v>
      </c>
      <c r="AU187" s="223" t="s">
        <v>90</v>
      </c>
      <c r="AY187" s="17" t="s">
        <v>169</v>
      </c>
      <c r="BE187" s="115">
        <f>IF(N187="základní",J187,0)</f>
        <v>0</v>
      </c>
      <c r="BF187" s="115">
        <f>IF(N187="snížená",J187,0)</f>
        <v>0</v>
      </c>
      <c r="BG187" s="115">
        <f>IF(N187="zákl. přenesená",J187,0)</f>
        <v>0</v>
      </c>
      <c r="BH187" s="115">
        <f>IF(N187="sníž. přenesená",J187,0)</f>
        <v>0</v>
      </c>
      <c r="BI187" s="115">
        <f>IF(N187="nulová",J187,0)</f>
        <v>0</v>
      </c>
      <c r="BJ187" s="17" t="s">
        <v>88</v>
      </c>
      <c r="BK187" s="115">
        <f>ROUND(I187*H187,2)</f>
        <v>0</v>
      </c>
      <c r="BL187" s="17" t="s">
        <v>175</v>
      </c>
      <c r="BM187" s="223" t="s">
        <v>267</v>
      </c>
    </row>
    <row r="188" spans="1:65" s="2" customFormat="1" ht="24.2" customHeight="1">
      <c r="A188" s="35"/>
      <c r="B188" s="36"/>
      <c r="C188" s="211" t="s">
        <v>268</v>
      </c>
      <c r="D188" s="211" t="s">
        <v>171</v>
      </c>
      <c r="E188" s="212" t="s">
        <v>269</v>
      </c>
      <c r="F188" s="213" t="s">
        <v>270</v>
      </c>
      <c r="G188" s="214" t="s">
        <v>266</v>
      </c>
      <c r="H188" s="215">
        <v>0.98699999999999999</v>
      </c>
      <c r="I188" s="216"/>
      <c r="J188" s="217">
        <f>ROUND(I188*H188,2)</f>
        <v>0</v>
      </c>
      <c r="K188" s="218"/>
      <c r="L188" s="38"/>
      <c r="M188" s="219" t="s">
        <v>1</v>
      </c>
      <c r="N188" s="220" t="s">
        <v>45</v>
      </c>
      <c r="O188" s="72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3" t="s">
        <v>175</v>
      </c>
      <c r="AT188" s="223" t="s">
        <v>171</v>
      </c>
      <c r="AU188" s="223" t="s">
        <v>90</v>
      </c>
      <c r="AY188" s="17" t="s">
        <v>169</v>
      </c>
      <c r="BE188" s="115">
        <f>IF(N188="základní",J188,0)</f>
        <v>0</v>
      </c>
      <c r="BF188" s="115">
        <f>IF(N188="snížená",J188,0)</f>
        <v>0</v>
      </c>
      <c r="BG188" s="115">
        <f>IF(N188="zákl. přenesená",J188,0)</f>
        <v>0</v>
      </c>
      <c r="BH188" s="115">
        <f>IF(N188="sníž. přenesená",J188,0)</f>
        <v>0</v>
      </c>
      <c r="BI188" s="115">
        <f>IF(N188="nulová",J188,0)</f>
        <v>0</v>
      </c>
      <c r="BJ188" s="17" t="s">
        <v>88</v>
      </c>
      <c r="BK188" s="115">
        <f>ROUND(I188*H188,2)</f>
        <v>0</v>
      </c>
      <c r="BL188" s="17" t="s">
        <v>175</v>
      </c>
      <c r="BM188" s="223" t="s">
        <v>271</v>
      </c>
    </row>
    <row r="189" spans="1:65" s="2" customFormat="1" ht="24.2" customHeight="1">
      <c r="A189" s="35"/>
      <c r="B189" s="36"/>
      <c r="C189" s="211" t="s">
        <v>272</v>
      </c>
      <c r="D189" s="211" t="s">
        <v>171</v>
      </c>
      <c r="E189" s="212" t="s">
        <v>273</v>
      </c>
      <c r="F189" s="213" t="s">
        <v>274</v>
      </c>
      <c r="G189" s="214" t="s">
        <v>266</v>
      </c>
      <c r="H189" s="215">
        <v>0.98699999999999999</v>
      </c>
      <c r="I189" s="216"/>
      <c r="J189" s="217">
        <f>ROUND(I189*H189,2)</f>
        <v>0</v>
      </c>
      <c r="K189" s="218"/>
      <c r="L189" s="38"/>
      <c r="M189" s="219" t="s">
        <v>1</v>
      </c>
      <c r="N189" s="220" t="s">
        <v>45</v>
      </c>
      <c r="O189" s="72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3" t="s">
        <v>175</v>
      </c>
      <c r="AT189" s="223" t="s">
        <v>171</v>
      </c>
      <c r="AU189" s="223" t="s">
        <v>90</v>
      </c>
      <c r="AY189" s="17" t="s">
        <v>169</v>
      </c>
      <c r="BE189" s="115">
        <f>IF(N189="základní",J189,0)</f>
        <v>0</v>
      </c>
      <c r="BF189" s="115">
        <f>IF(N189="snížená",J189,0)</f>
        <v>0</v>
      </c>
      <c r="BG189" s="115">
        <f>IF(N189="zákl. přenesená",J189,0)</f>
        <v>0</v>
      </c>
      <c r="BH189" s="115">
        <f>IF(N189="sníž. přenesená",J189,0)</f>
        <v>0</v>
      </c>
      <c r="BI189" s="115">
        <f>IF(N189="nulová",J189,0)</f>
        <v>0</v>
      </c>
      <c r="BJ189" s="17" t="s">
        <v>88</v>
      </c>
      <c r="BK189" s="115">
        <f>ROUND(I189*H189,2)</f>
        <v>0</v>
      </c>
      <c r="BL189" s="17" t="s">
        <v>175</v>
      </c>
      <c r="BM189" s="223" t="s">
        <v>275</v>
      </c>
    </row>
    <row r="190" spans="1:65" s="2" customFormat="1" ht="24.2" customHeight="1">
      <c r="A190" s="35"/>
      <c r="B190" s="36"/>
      <c r="C190" s="211" t="s">
        <v>7</v>
      </c>
      <c r="D190" s="211" t="s">
        <v>171</v>
      </c>
      <c r="E190" s="212" t="s">
        <v>276</v>
      </c>
      <c r="F190" s="213" t="s">
        <v>277</v>
      </c>
      <c r="G190" s="214" t="s">
        <v>266</v>
      </c>
      <c r="H190" s="215">
        <v>24.675000000000001</v>
      </c>
      <c r="I190" s="216"/>
      <c r="J190" s="217">
        <f>ROUND(I190*H190,2)</f>
        <v>0</v>
      </c>
      <c r="K190" s="218"/>
      <c r="L190" s="38"/>
      <c r="M190" s="219" t="s">
        <v>1</v>
      </c>
      <c r="N190" s="220" t="s">
        <v>45</v>
      </c>
      <c r="O190" s="72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3" t="s">
        <v>175</v>
      </c>
      <c r="AT190" s="223" t="s">
        <v>171</v>
      </c>
      <c r="AU190" s="223" t="s">
        <v>90</v>
      </c>
      <c r="AY190" s="17" t="s">
        <v>169</v>
      </c>
      <c r="BE190" s="115">
        <f>IF(N190="základní",J190,0)</f>
        <v>0</v>
      </c>
      <c r="BF190" s="115">
        <f>IF(N190="snížená",J190,0)</f>
        <v>0</v>
      </c>
      <c r="BG190" s="115">
        <f>IF(N190="zákl. přenesená",J190,0)</f>
        <v>0</v>
      </c>
      <c r="BH190" s="115">
        <f>IF(N190="sníž. přenesená",J190,0)</f>
        <v>0</v>
      </c>
      <c r="BI190" s="115">
        <f>IF(N190="nulová",J190,0)</f>
        <v>0</v>
      </c>
      <c r="BJ190" s="17" t="s">
        <v>88</v>
      </c>
      <c r="BK190" s="115">
        <f>ROUND(I190*H190,2)</f>
        <v>0</v>
      </c>
      <c r="BL190" s="17" t="s">
        <v>175</v>
      </c>
      <c r="BM190" s="223" t="s">
        <v>278</v>
      </c>
    </row>
    <row r="191" spans="1:65" s="13" customFormat="1">
      <c r="B191" s="224"/>
      <c r="C191" s="225"/>
      <c r="D191" s="226" t="s">
        <v>184</v>
      </c>
      <c r="E191" s="227" t="s">
        <v>1</v>
      </c>
      <c r="F191" s="228" t="s">
        <v>279</v>
      </c>
      <c r="G191" s="225"/>
      <c r="H191" s="229">
        <v>24.675000000000001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184</v>
      </c>
      <c r="AU191" s="235" t="s">
        <v>90</v>
      </c>
      <c r="AV191" s="13" t="s">
        <v>90</v>
      </c>
      <c r="AW191" s="13" t="s">
        <v>34</v>
      </c>
      <c r="AX191" s="13" t="s">
        <v>88</v>
      </c>
      <c r="AY191" s="235" t="s">
        <v>169</v>
      </c>
    </row>
    <row r="192" spans="1:65" s="2" customFormat="1" ht="24.2" customHeight="1">
      <c r="A192" s="35"/>
      <c r="B192" s="36"/>
      <c r="C192" s="211" t="s">
        <v>280</v>
      </c>
      <c r="D192" s="211" t="s">
        <v>171</v>
      </c>
      <c r="E192" s="212" t="s">
        <v>281</v>
      </c>
      <c r="F192" s="213" t="s">
        <v>282</v>
      </c>
      <c r="G192" s="214" t="s">
        <v>266</v>
      </c>
      <c r="H192" s="215">
        <v>0.98699999999999999</v>
      </c>
      <c r="I192" s="216"/>
      <c r="J192" s="217">
        <f>ROUND(I192*H192,2)</f>
        <v>0</v>
      </c>
      <c r="K192" s="218"/>
      <c r="L192" s="38"/>
      <c r="M192" s="219" t="s">
        <v>1</v>
      </c>
      <c r="N192" s="220" t="s">
        <v>45</v>
      </c>
      <c r="O192" s="72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3" t="s">
        <v>175</v>
      </c>
      <c r="AT192" s="223" t="s">
        <v>171</v>
      </c>
      <c r="AU192" s="223" t="s">
        <v>90</v>
      </c>
      <c r="AY192" s="17" t="s">
        <v>169</v>
      </c>
      <c r="BE192" s="115">
        <f>IF(N192="základní",J192,0)</f>
        <v>0</v>
      </c>
      <c r="BF192" s="115">
        <f>IF(N192="snížená",J192,0)</f>
        <v>0</v>
      </c>
      <c r="BG192" s="115">
        <f>IF(N192="zákl. přenesená",J192,0)</f>
        <v>0</v>
      </c>
      <c r="BH192" s="115">
        <f>IF(N192="sníž. přenesená",J192,0)</f>
        <v>0</v>
      </c>
      <c r="BI192" s="115">
        <f>IF(N192="nulová",J192,0)</f>
        <v>0</v>
      </c>
      <c r="BJ192" s="17" t="s">
        <v>88</v>
      </c>
      <c r="BK192" s="115">
        <f>ROUND(I192*H192,2)</f>
        <v>0</v>
      </c>
      <c r="BL192" s="17" t="s">
        <v>175</v>
      </c>
      <c r="BM192" s="223" t="s">
        <v>283</v>
      </c>
    </row>
    <row r="193" spans="1:65" s="12" customFormat="1" ht="22.9" customHeight="1">
      <c r="B193" s="195"/>
      <c r="C193" s="196"/>
      <c r="D193" s="197" t="s">
        <v>79</v>
      </c>
      <c r="E193" s="209" t="s">
        <v>284</v>
      </c>
      <c r="F193" s="209" t="s">
        <v>285</v>
      </c>
      <c r="G193" s="196"/>
      <c r="H193" s="196"/>
      <c r="I193" s="199"/>
      <c r="J193" s="210">
        <f>BK193</f>
        <v>0</v>
      </c>
      <c r="K193" s="196"/>
      <c r="L193" s="201"/>
      <c r="M193" s="202"/>
      <c r="N193" s="203"/>
      <c r="O193" s="203"/>
      <c r="P193" s="204">
        <f>SUM(P194:P195)</f>
        <v>0</v>
      </c>
      <c r="Q193" s="203"/>
      <c r="R193" s="204">
        <f>SUM(R194:R195)</f>
        <v>0</v>
      </c>
      <c r="S193" s="203"/>
      <c r="T193" s="205">
        <f>SUM(T194:T195)</f>
        <v>0</v>
      </c>
      <c r="AR193" s="206" t="s">
        <v>88</v>
      </c>
      <c r="AT193" s="207" t="s">
        <v>79</v>
      </c>
      <c r="AU193" s="207" t="s">
        <v>88</v>
      </c>
      <c r="AY193" s="206" t="s">
        <v>169</v>
      </c>
      <c r="BK193" s="208">
        <f>SUM(BK194:BK195)</f>
        <v>0</v>
      </c>
    </row>
    <row r="194" spans="1:65" s="2" customFormat="1" ht="14.45" customHeight="1">
      <c r="A194" s="35"/>
      <c r="B194" s="36"/>
      <c r="C194" s="211" t="s">
        <v>286</v>
      </c>
      <c r="D194" s="211" t="s">
        <v>171</v>
      </c>
      <c r="E194" s="212" t="s">
        <v>287</v>
      </c>
      <c r="F194" s="213" t="s">
        <v>288</v>
      </c>
      <c r="G194" s="214" t="s">
        <v>266</v>
      </c>
      <c r="H194" s="215">
        <v>3.4710000000000001</v>
      </c>
      <c r="I194" s="216"/>
      <c r="J194" s="217">
        <f>ROUND(I194*H194,2)</f>
        <v>0</v>
      </c>
      <c r="K194" s="218"/>
      <c r="L194" s="38"/>
      <c r="M194" s="219" t="s">
        <v>1</v>
      </c>
      <c r="N194" s="220" t="s">
        <v>45</v>
      </c>
      <c r="O194" s="72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3" t="s">
        <v>175</v>
      </c>
      <c r="AT194" s="223" t="s">
        <v>171</v>
      </c>
      <c r="AU194" s="223" t="s">
        <v>90</v>
      </c>
      <c r="AY194" s="17" t="s">
        <v>169</v>
      </c>
      <c r="BE194" s="115">
        <f>IF(N194="základní",J194,0)</f>
        <v>0</v>
      </c>
      <c r="BF194" s="115">
        <f>IF(N194="snížená",J194,0)</f>
        <v>0</v>
      </c>
      <c r="BG194" s="115">
        <f>IF(N194="zákl. přenesená",J194,0)</f>
        <v>0</v>
      </c>
      <c r="BH194" s="115">
        <f>IF(N194="sníž. přenesená",J194,0)</f>
        <v>0</v>
      </c>
      <c r="BI194" s="115">
        <f>IF(N194="nulová",J194,0)</f>
        <v>0</v>
      </c>
      <c r="BJ194" s="17" t="s">
        <v>88</v>
      </c>
      <c r="BK194" s="115">
        <f>ROUND(I194*H194,2)</f>
        <v>0</v>
      </c>
      <c r="BL194" s="17" t="s">
        <v>175</v>
      </c>
      <c r="BM194" s="223" t="s">
        <v>289</v>
      </c>
    </row>
    <row r="195" spans="1:65" s="2" customFormat="1" ht="24.2" customHeight="1">
      <c r="A195" s="35"/>
      <c r="B195" s="36"/>
      <c r="C195" s="211" t="s">
        <v>290</v>
      </c>
      <c r="D195" s="211" t="s">
        <v>171</v>
      </c>
      <c r="E195" s="212" t="s">
        <v>291</v>
      </c>
      <c r="F195" s="213" t="s">
        <v>292</v>
      </c>
      <c r="G195" s="214" t="s">
        <v>266</v>
      </c>
      <c r="H195" s="215">
        <v>3.4710000000000001</v>
      </c>
      <c r="I195" s="216"/>
      <c r="J195" s="217">
        <f>ROUND(I195*H195,2)</f>
        <v>0</v>
      </c>
      <c r="K195" s="218"/>
      <c r="L195" s="38"/>
      <c r="M195" s="219" t="s">
        <v>1</v>
      </c>
      <c r="N195" s="220" t="s">
        <v>45</v>
      </c>
      <c r="O195" s="72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3" t="s">
        <v>175</v>
      </c>
      <c r="AT195" s="223" t="s">
        <v>171</v>
      </c>
      <c r="AU195" s="223" t="s">
        <v>90</v>
      </c>
      <c r="AY195" s="17" t="s">
        <v>169</v>
      </c>
      <c r="BE195" s="115">
        <f>IF(N195="základní",J195,0)</f>
        <v>0</v>
      </c>
      <c r="BF195" s="115">
        <f>IF(N195="snížená",J195,0)</f>
        <v>0</v>
      </c>
      <c r="BG195" s="115">
        <f>IF(N195="zákl. přenesená",J195,0)</f>
        <v>0</v>
      </c>
      <c r="BH195" s="115">
        <f>IF(N195="sníž. přenesená",J195,0)</f>
        <v>0</v>
      </c>
      <c r="BI195" s="115">
        <f>IF(N195="nulová",J195,0)</f>
        <v>0</v>
      </c>
      <c r="BJ195" s="17" t="s">
        <v>88</v>
      </c>
      <c r="BK195" s="115">
        <f>ROUND(I195*H195,2)</f>
        <v>0</v>
      </c>
      <c r="BL195" s="17" t="s">
        <v>175</v>
      </c>
      <c r="BM195" s="223" t="s">
        <v>293</v>
      </c>
    </row>
    <row r="196" spans="1:65" s="12" customFormat="1" ht="25.9" customHeight="1">
      <c r="B196" s="195"/>
      <c r="C196" s="196"/>
      <c r="D196" s="197" t="s">
        <v>79</v>
      </c>
      <c r="E196" s="198" t="s">
        <v>294</v>
      </c>
      <c r="F196" s="198" t="s">
        <v>295</v>
      </c>
      <c r="G196" s="196"/>
      <c r="H196" s="196"/>
      <c r="I196" s="199"/>
      <c r="J196" s="200">
        <f>BK196</f>
        <v>0</v>
      </c>
      <c r="K196" s="196"/>
      <c r="L196" s="201"/>
      <c r="M196" s="202"/>
      <c r="N196" s="203"/>
      <c r="O196" s="203"/>
      <c r="P196" s="204">
        <f>P197+P199+P201+P203+P213+P226+P231+P233+P248</f>
        <v>0</v>
      </c>
      <c r="Q196" s="203"/>
      <c r="R196" s="204">
        <f>R197+R199+R201+R203+R213+R226+R231+R233+R248</f>
        <v>6.0815800000000007</v>
      </c>
      <c r="S196" s="203"/>
      <c r="T196" s="205">
        <f>T197+T199+T201+T203+T213+T226+T231+T233+T248</f>
        <v>0</v>
      </c>
      <c r="AR196" s="206" t="s">
        <v>90</v>
      </c>
      <c r="AT196" s="207" t="s">
        <v>79</v>
      </c>
      <c r="AU196" s="207" t="s">
        <v>80</v>
      </c>
      <c r="AY196" s="206" t="s">
        <v>169</v>
      </c>
      <c r="BK196" s="208">
        <f>BK197+BK199+BK201+BK203+BK213+BK226+BK231+BK233+BK248</f>
        <v>0</v>
      </c>
    </row>
    <row r="197" spans="1:65" s="12" customFormat="1" ht="22.9" customHeight="1">
      <c r="B197" s="195"/>
      <c r="C197" s="196"/>
      <c r="D197" s="197" t="s">
        <v>79</v>
      </c>
      <c r="E197" s="209" t="s">
        <v>296</v>
      </c>
      <c r="F197" s="209" t="s">
        <v>297</v>
      </c>
      <c r="G197" s="196"/>
      <c r="H197" s="196"/>
      <c r="I197" s="199"/>
      <c r="J197" s="210">
        <f>BK197</f>
        <v>0</v>
      </c>
      <c r="K197" s="196"/>
      <c r="L197" s="201"/>
      <c r="M197" s="202"/>
      <c r="N197" s="203"/>
      <c r="O197" s="203"/>
      <c r="P197" s="204">
        <f>P198</f>
        <v>0</v>
      </c>
      <c r="Q197" s="203"/>
      <c r="R197" s="204">
        <f>R198</f>
        <v>0</v>
      </c>
      <c r="S197" s="203"/>
      <c r="T197" s="205">
        <f>T198</f>
        <v>0</v>
      </c>
      <c r="AR197" s="206" t="s">
        <v>90</v>
      </c>
      <c r="AT197" s="207" t="s">
        <v>79</v>
      </c>
      <c r="AU197" s="207" t="s">
        <v>88</v>
      </c>
      <c r="AY197" s="206" t="s">
        <v>169</v>
      </c>
      <c r="BK197" s="208">
        <f>BK198</f>
        <v>0</v>
      </c>
    </row>
    <row r="198" spans="1:65" s="2" customFormat="1" ht="14.45" customHeight="1">
      <c r="A198" s="35"/>
      <c r="B198" s="36"/>
      <c r="C198" s="211" t="s">
        <v>298</v>
      </c>
      <c r="D198" s="211" t="s">
        <v>171</v>
      </c>
      <c r="E198" s="212" t="s">
        <v>299</v>
      </c>
      <c r="F198" s="213" t="s">
        <v>300</v>
      </c>
      <c r="G198" s="214" t="s">
        <v>114</v>
      </c>
      <c r="H198" s="215">
        <v>0</v>
      </c>
      <c r="I198" s="216"/>
      <c r="J198" s="217">
        <f>ROUND(I198*H198,2)</f>
        <v>0</v>
      </c>
      <c r="K198" s="218"/>
      <c r="L198" s="38"/>
      <c r="M198" s="219" t="s">
        <v>1</v>
      </c>
      <c r="N198" s="220" t="s">
        <v>45</v>
      </c>
      <c r="O198" s="72"/>
      <c r="P198" s="221">
        <f>O198*H198</f>
        <v>0</v>
      </c>
      <c r="Q198" s="221">
        <v>4.0000000000000002E-4</v>
      </c>
      <c r="R198" s="221">
        <f>Q198*H198</f>
        <v>0</v>
      </c>
      <c r="S198" s="221">
        <v>0</v>
      </c>
      <c r="T198" s="22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3" t="s">
        <v>201</v>
      </c>
      <c r="AT198" s="223" t="s">
        <v>171</v>
      </c>
      <c r="AU198" s="223" t="s">
        <v>90</v>
      </c>
      <c r="AY198" s="17" t="s">
        <v>169</v>
      </c>
      <c r="BE198" s="115">
        <f>IF(N198="základní",J198,0)</f>
        <v>0</v>
      </c>
      <c r="BF198" s="115">
        <f>IF(N198="snížená",J198,0)</f>
        <v>0</v>
      </c>
      <c r="BG198" s="115">
        <f>IF(N198="zákl. přenesená",J198,0)</f>
        <v>0</v>
      </c>
      <c r="BH198" s="115">
        <f>IF(N198="sníž. přenesená",J198,0)</f>
        <v>0</v>
      </c>
      <c r="BI198" s="115">
        <f>IF(N198="nulová",J198,0)</f>
        <v>0</v>
      </c>
      <c r="BJ198" s="17" t="s">
        <v>88</v>
      </c>
      <c r="BK198" s="115">
        <f>ROUND(I198*H198,2)</f>
        <v>0</v>
      </c>
      <c r="BL198" s="17" t="s">
        <v>201</v>
      </c>
      <c r="BM198" s="223" t="s">
        <v>301</v>
      </c>
    </row>
    <row r="199" spans="1:65" s="12" customFormat="1" ht="22.9" customHeight="1">
      <c r="B199" s="195"/>
      <c r="C199" s="196"/>
      <c r="D199" s="197" t="s">
        <v>79</v>
      </c>
      <c r="E199" s="209" t="s">
        <v>302</v>
      </c>
      <c r="F199" s="209" t="s">
        <v>303</v>
      </c>
      <c r="G199" s="196"/>
      <c r="H199" s="196"/>
      <c r="I199" s="199"/>
      <c r="J199" s="210">
        <f>BK199</f>
        <v>0</v>
      </c>
      <c r="K199" s="196"/>
      <c r="L199" s="201"/>
      <c r="M199" s="202"/>
      <c r="N199" s="203"/>
      <c r="O199" s="203"/>
      <c r="P199" s="204">
        <f>P200</f>
        <v>0</v>
      </c>
      <c r="Q199" s="203"/>
      <c r="R199" s="204">
        <f>R200</f>
        <v>0</v>
      </c>
      <c r="S199" s="203"/>
      <c r="T199" s="205">
        <f>T200</f>
        <v>0</v>
      </c>
      <c r="AR199" s="206" t="s">
        <v>90</v>
      </c>
      <c r="AT199" s="207" t="s">
        <v>79</v>
      </c>
      <c r="AU199" s="207" t="s">
        <v>88</v>
      </c>
      <c r="AY199" s="206" t="s">
        <v>169</v>
      </c>
      <c r="BK199" s="208">
        <f>BK200</f>
        <v>0</v>
      </c>
    </row>
    <row r="200" spans="1:65" s="2" customFormat="1" ht="24.2" customHeight="1">
      <c r="A200" s="35"/>
      <c r="B200" s="36"/>
      <c r="C200" s="211" t="s">
        <v>304</v>
      </c>
      <c r="D200" s="211" t="s">
        <v>171</v>
      </c>
      <c r="E200" s="212" t="s">
        <v>305</v>
      </c>
      <c r="F200" s="213" t="s">
        <v>306</v>
      </c>
      <c r="G200" s="214" t="s">
        <v>174</v>
      </c>
      <c r="H200" s="215">
        <v>1</v>
      </c>
      <c r="I200" s="216"/>
      <c r="J200" s="217">
        <f>ROUND(I200*H200,2)</f>
        <v>0</v>
      </c>
      <c r="K200" s="218"/>
      <c r="L200" s="38"/>
      <c r="M200" s="219" t="s">
        <v>1</v>
      </c>
      <c r="N200" s="220" t="s">
        <v>45</v>
      </c>
      <c r="O200" s="72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3" t="s">
        <v>201</v>
      </c>
      <c r="AT200" s="223" t="s">
        <v>171</v>
      </c>
      <c r="AU200" s="223" t="s">
        <v>90</v>
      </c>
      <c r="AY200" s="17" t="s">
        <v>169</v>
      </c>
      <c r="BE200" s="115">
        <f>IF(N200="základní",J200,0)</f>
        <v>0</v>
      </c>
      <c r="BF200" s="115">
        <f>IF(N200="snížená",J200,0)</f>
        <v>0</v>
      </c>
      <c r="BG200" s="115">
        <f>IF(N200="zákl. přenesená",J200,0)</f>
        <v>0</v>
      </c>
      <c r="BH200" s="115">
        <f>IF(N200="sníž. přenesená",J200,0)</f>
        <v>0</v>
      </c>
      <c r="BI200" s="115">
        <f>IF(N200="nulová",J200,0)</f>
        <v>0</v>
      </c>
      <c r="BJ200" s="17" t="s">
        <v>88</v>
      </c>
      <c r="BK200" s="115">
        <f>ROUND(I200*H200,2)</f>
        <v>0</v>
      </c>
      <c r="BL200" s="17" t="s">
        <v>201</v>
      </c>
      <c r="BM200" s="223" t="s">
        <v>307</v>
      </c>
    </row>
    <row r="201" spans="1:65" s="12" customFormat="1" ht="22.9" customHeight="1">
      <c r="B201" s="195"/>
      <c r="C201" s="196"/>
      <c r="D201" s="197" t="s">
        <v>79</v>
      </c>
      <c r="E201" s="209" t="s">
        <v>308</v>
      </c>
      <c r="F201" s="209" t="s">
        <v>309</v>
      </c>
      <c r="G201" s="196"/>
      <c r="H201" s="196"/>
      <c r="I201" s="199"/>
      <c r="J201" s="210">
        <f>BK201</f>
        <v>0</v>
      </c>
      <c r="K201" s="196"/>
      <c r="L201" s="201"/>
      <c r="M201" s="202"/>
      <c r="N201" s="203"/>
      <c r="O201" s="203"/>
      <c r="P201" s="204">
        <f>P202</f>
        <v>0</v>
      </c>
      <c r="Q201" s="203"/>
      <c r="R201" s="204">
        <f>R202</f>
        <v>0</v>
      </c>
      <c r="S201" s="203"/>
      <c r="T201" s="205">
        <f>T202</f>
        <v>0</v>
      </c>
      <c r="AR201" s="206" t="s">
        <v>90</v>
      </c>
      <c r="AT201" s="207" t="s">
        <v>79</v>
      </c>
      <c r="AU201" s="207" t="s">
        <v>88</v>
      </c>
      <c r="AY201" s="206" t="s">
        <v>169</v>
      </c>
      <c r="BK201" s="208">
        <f>BK202</f>
        <v>0</v>
      </c>
    </row>
    <row r="202" spans="1:65" s="2" customFormat="1" ht="24.2" customHeight="1">
      <c r="A202" s="35"/>
      <c r="B202" s="36"/>
      <c r="C202" s="211" t="s">
        <v>310</v>
      </c>
      <c r="D202" s="211" t="s">
        <v>171</v>
      </c>
      <c r="E202" s="212" t="s">
        <v>311</v>
      </c>
      <c r="F202" s="213" t="s">
        <v>312</v>
      </c>
      <c r="G202" s="214" t="s">
        <v>219</v>
      </c>
      <c r="H202" s="215">
        <v>2</v>
      </c>
      <c r="I202" s="216"/>
      <c r="J202" s="217">
        <f>ROUND(I202*H202,2)</f>
        <v>0</v>
      </c>
      <c r="K202" s="218"/>
      <c r="L202" s="38"/>
      <c r="M202" s="219" t="s">
        <v>1</v>
      </c>
      <c r="N202" s="220" t="s">
        <v>45</v>
      </c>
      <c r="O202" s="72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3" t="s">
        <v>201</v>
      </c>
      <c r="AT202" s="223" t="s">
        <v>171</v>
      </c>
      <c r="AU202" s="223" t="s">
        <v>90</v>
      </c>
      <c r="AY202" s="17" t="s">
        <v>169</v>
      </c>
      <c r="BE202" s="115">
        <f>IF(N202="základní",J202,0)</f>
        <v>0</v>
      </c>
      <c r="BF202" s="115">
        <f>IF(N202="snížená",J202,0)</f>
        <v>0</v>
      </c>
      <c r="BG202" s="115">
        <f>IF(N202="zákl. přenesená",J202,0)</f>
        <v>0</v>
      </c>
      <c r="BH202" s="115">
        <f>IF(N202="sníž. přenesená",J202,0)</f>
        <v>0</v>
      </c>
      <c r="BI202" s="115">
        <f>IF(N202="nulová",J202,0)</f>
        <v>0</v>
      </c>
      <c r="BJ202" s="17" t="s">
        <v>88</v>
      </c>
      <c r="BK202" s="115">
        <f>ROUND(I202*H202,2)</f>
        <v>0</v>
      </c>
      <c r="BL202" s="17" t="s">
        <v>201</v>
      </c>
      <c r="BM202" s="223" t="s">
        <v>313</v>
      </c>
    </row>
    <row r="203" spans="1:65" s="12" customFormat="1" ht="22.9" customHeight="1">
      <c r="B203" s="195"/>
      <c r="C203" s="196"/>
      <c r="D203" s="197" t="s">
        <v>79</v>
      </c>
      <c r="E203" s="209" t="s">
        <v>314</v>
      </c>
      <c r="F203" s="209" t="s">
        <v>315</v>
      </c>
      <c r="G203" s="196"/>
      <c r="H203" s="196"/>
      <c r="I203" s="199"/>
      <c r="J203" s="210">
        <f>BK203</f>
        <v>0</v>
      </c>
      <c r="K203" s="196"/>
      <c r="L203" s="201"/>
      <c r="M203" s="202"/>
      <c r="N203" s="203"/>
      <c r="O203" s="203"/>
      <c r="P203" s="204">
        <f>SUM(P204:P212)</f>
        <v>0</v>
      </c>
      <c r="Q203" s="203"/>
      <c r="R203" s="204">
        <f>SUM(R204:R212)</f>
        <v>8.8400000000000006E-3</v>
      </c>
      <c r="S203" s="203"/>
      <c r="T203" s="205">
        <f>SUM(T204:T212)</f>
        <v>0</v>
      </c>
      <c r="AR203" s="206" t="s">
        <v>90</v>
      </c>
      <c r="AT203" s="207" t="s">
        <v>79</v>
      </c>
      <c r="AU203" s="207" t="s">
        <v>88</v>
      </c>
      <c r="AY203" s="206" t="s">
        <v>169</v>
      </c>
      <c r="BK203" s="208">
        <f>SUM(BK204:BK212)</f>
        <v>0</v>
      </c>
    </row>
    <row r="204" spans="1:65" s="2" customFormat="1" ht="14.45" customHeight="1">
      <c r="A204" s="35"/>
      <c r="B204" s="36"/>
      <c r="C204" s="211" t="s">
        <v>316</v>
      </c>
      <c r="D204" s="211" t="s">
        <v>171</v>
      </c>
      <c r="E204" s="212" t="s">
        <v>317</v>
      </c>
      <c r="F204" s="213" t="s">
        <v>318</v>
      </c>
      <c r="G204" s="214" t="s">
        <v>174</v>
      </c>
      <c r="H204" s="215">
        <v>1</v>
      </c>
      <c r="I204" s="216"/>
      <c r="J204" s="217">
        <f>ROUND(I204*H204,2)</f>
        <v>0</v>
      </c>
      <c r="K204" s="218"/>
      <c r="L204" s="38"/>
      <c r="M204" s="219" t="s">
        <v>1</v>
      </c>
      <c r="N204" s="220" t="s">
        <v>45</v>
      </c>
      <c r="O204" s="72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3" t="s">
        <v>201</v>
      </c>
      <c r="AT204" s="223" t="s">
        <v>171</v>
      </c>
      <c r="AU204" s="223" t="s">
        <v>90</v>
      </c>
      <c r="AY204" s="17" t="s">
        <v>169</v>
      </c>
      <c r="BE204" s="115">
        <f>IF(N204="základní",J204,0)</f>
        <v>0</v>
      </c>
      <c r="BF204" s="115">
        <f>IF(N204="snížená",J204,0)</f>
        <v>0</v>
      </c>
      <c r="BG204" s="115">
        <f>IF(N204="zákl. přenesená",J204,0)</f>
        <v>0</v>
      </c>
      <c r="BH204" s="115">
        <f>IF(N204="sníž. přenesená",J204,0)</f>
        <v>0</v>
      </c>
      <c r="BI204" s="115">
        <f>IF(N204="nulová",J204,0)</f>
        <v>0</v>
      </c>
      <c r="BJ204" s="17" t="s">
        <v>88</v>
      </c>
      <c r="BK204" s="115">
        <f>ROUND(I204*H204,2)</f>
        <v>0</v>
      </c>
      <c r="BL204" s="17" t="s">
        <v>201</v>
      </c>
      <c r="BM204" s="223" t="s">
        <v>319</v>
      </c>
    </row>
    <row r="205" spans="1:65" s="14" customFormat="1">
      <c r="B205" s="236"/>
      <c r="C205" s="237"/>
      <c r="D205" s="226" t="s">
        <v>184</v>
      </c>
      <c r="E205" s="238" t="s">
        <v>1</v>
      </c>
      <c r="F205" s="239" t="s">
        <v>320</v>
      </c>
      <c r="G205" s="237"/>
      <c r="H205" s="238" t="s">
        <v>1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AT205" s="245" t="s">
        <v>184</v>
      </c>
      <c r="AU205" s="245" t="s">
        <v>90</v>
      </c>
      <c r="AV205" s="14" t="s">
        <v>88</v>
      </c>
      <c r="AW205" s="14" t="s">
        <v>34</v>
      </c>
      <c r="AX205" s="14" t="s">
        <v>80</v>
      </c>
      <c r="AY205" s="245" t="s">
        <v>169</v>
      </c>
    </row>
    <row r="206" spans="1:65" s="14" customFormat="1" ht="22.5">
      <c r="B206" s="236"/>
      <c r="C206" s="237"/>
      <c r="D206" s="226" t="s">
        <v>184</v>
      </c>
      <c r="E206" s="238" t="s">
        <v>1</v>
      </c>
      <c r="F206" s="239" t="s">
        <v>321</v>
      </c>
      <c r="G206" s="237"/>
      <c r="H206" s="238" t="s">
        <v>1</v>
      </c>
      <c r="I206" s="240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AT206" s="245" t="s">
        <v>184</v>
      </c>
      <c r="AU206" s="245" t="s">
        <v>90</v>
      </c>
      <c r="AV206" s="14" t="s">
        <v>88</v>
      </c>
      <c r="AW206" s="14" t="s">
        <v>34</v>
      </c>
      <c r="AX206" s="14" t="s">
        <v>80</v>
      </c>
      <c r="AY206" s="245" t="s">
        <v>169</v>
      </c>
    </row>
    <row r="207" spans="1:65" s="14" customFormat="1">
      <c r="B207" s="236"/>
      <c r="C207" s="237"/>
      <c r="D207" s="226" t="s">
        <v>184</v>
      </c>
      <c r="E207" s="238" t="s">
        <v>1</v>
      </c>
      <c r="F207" s="239" t="s">
        <v>322</v>
      </c>
      <c r="G207" s="237"/>
      <c r="H207" s="238" t="s">
        <v>1</v>
      </c>
      <c r="I207" s="240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184</v>
      </c>
      <c r="AU207" s="245" t="s">
        <v>90</v>
      </c>
      <c r="AV207" s="14" t="s">
        <v>88</v>
      </c>
      <c r="AW207" s="14" t="s">
        <v>34</v>
      </c>
      <c r="AX207" s="14" t="s">
        <v>80</v>
      </c>
      <c r="AY207" s="245" t="s">
        <v>169</v>
      </c>
    </row>
    <row r="208" spans="1:65" s="14" customFormat="1">
      <c r="B208" s="236"/>
      <c r="C208" s="237"/>
      <c r="D208" s="226" t="s">
        <v>184</v>
      </c>
      <c r="E208" s="238" t="s">
        <v>1</v>
      </c>
      <c r="F208" s="239" t="s">
        <v>323</v>
      </c>
      <c r="G208" s="237"/>
      <c r="H208" s="238" t="s">
        <v>1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AT208" s="245" t="s">
        <v>184</v>
      </c>
      <c r="AU208" s="245" t="s">
        <v>90</v>
      </c>
      <c r="AV208" s="14" t="s">
        <v>88</v>
      </c>
      <c r="AW208" s="14" t="s">
        <v>34</v>
      </c>
      <c r="AX208" s="14" t="s">
        <v>80</v>
      </c>
      <c r="AY208" s="245" t="s">
        <v>169</v>
      </c>
    </row>
    <row r="209" spans="1:65" s="13" customFormat="1">
      <c r="B209" s="224"/>
      <c r="C209" s="225"/>
      <c r="D209" s="226" t="s">
        <v>184</v>
      </c>
      <c r="E209" s="227" t="s">
        <v>1</v>
      </c>
      <c r="F209" s="228" t="s">
        <v>88</v>
      </c>
      <c r="G209" s="225"/>
      <c r="H209" s="229">
        <v>1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184</v>
      </c>
      <c r="AU209" s="235" t="s">
        <v>90</v>
      </c>
      <c r="AV209" s="13" t="s">
        <v>90</v>
      </c>
      <c r="AW209" s="13" t="s">
        <v>34</v>
      </c>
      <c r="AX209" s="13" t="s">
        <v>88</v>
      </c>
      <c r="AY209" s="235" t="s">
        <v>169</v>
      </c>
    </row>
    <row r="210" spans="1:65" s="2" customFormat="1" ht="14.45" customHeight="1">
      <c r="A210" s="35"/>
      <c r="B210" s="36"/>
      <c r="C210" s="211" t="s">
        <v>324</v>
      </c>
      <c r="D210" s="211" t="s">
        <v>171</v>
      </c>
      <c r="E210" s="212" t="s">
        <v>325</v>
      </c>
      <c r="F210" s="213" t="s">
        <v>326</v>
      </c>
      <c r="G210" s="214" t="s">
        <v>219</v>
      </c>
      <c r="H210" s="215">
        <v>4</v>
      </c>
      <c r="I210" s="216"/>
      <c r="J210" s="217">
        <f>ROUND(I210*H210,2)</f>
        <v>0</v>
      </c>
      <c r="K210" s="218"/>
      <c r="L210" s="38"/>
      <c r="M210" s="219" t="s">
        <v>1</v>
      </c>
      <c r="N210" s="220" t="s">
        <v>45</v>
      </c>
      <c r="O210" s="72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3" t="s">
        <v>201</v>
      </c>
      <c r="AT210" s="223" t="s">
        <v>171</v>
      </c>
      <c r="AU210" s="223" t="s">
        <v>90</v>
      </c>
      <c r="AY210" s="17" t="s">
        <v>169</v>
      </c>
      <c r="BE210" s="115">
        <f>IF(N210="základní",J210,0)</f>
        <v>0</v>
      </c>
      <c r="BF210" s="115">
        <f>IF(N210="snížená",J210,0)</f>
        <v>0</v>
      </c>
      <c r="BG210" s="115">
        <f>IF(N210="zákl. přenesená",J210,0)</f>
        <v>0</v>
      </c>
      <c r="BH210" s="115">
        <f>IF(N210="sníž. přenesená",J210,0)</f>
        <v>0</v>
      </c>
      <c r="BI210" s="115">
        <f>IF(N210="nulová",J210,0)</f>
        <v>0</v>
      </c>
      <c r="BJ210" s="17" t="s">
        <v>88</v>
      </c>
      <c r="BK210" s="115">
        <f>ROUND(I210*H210,2)</f>
        <v>0</v>
      </c>
      <c r="BL210" s="17" t="s">
        <v>201</v>
      </c>
      <c r="BM210" s="223" t="s">
        <v>327</v>
      </c>
    </row>
    <row r="211" spans="1:65" s="2" customFormat="1" ht="24.2" customHeight="1">
      <c r="A211" s="35"/>
      <c r="B211" s="36"/>
      <c r="C211" s="257" t="s">
        <v>191</v>
      </c>
      <c r="D211" s="257" t="s">
        <v>328</v>
      </c>
      <c r="E211" s="258" t="s">
        <v>329</v>
      </c>
      <c r="F211" s="259" t="s">
        <v>330</v>
      </c>
      <c r="G211" s="260" t="s">
        <v>219</v>
      </c>
      <c r="H211" s="261">
        <v>4</v>
      </c>
      <c r="I211" s="262"/>
      <c r="J211" s="263">
        <f>ROUND(I211*H211,2)</f>
        <v>0</v>
      </c>
      <c r="K211" s="264"/>
      <c r="L211" s="265"/>
      <c r="M211" s="266" t="s">
        <v>1</v>
      </c>
      <c r="N211" s="267" t="s">
        <v>45</v>
      </c>
      <c r="O211" s="72"/>
      <c r="P211" s="221">
        <f>O211*H211</f>
        <v>0</v>
      </c>
      <c r="Q211" s="221">
        <v>2.2100000000000002E-3</v>
      </c>
      <c r="R211" s="221">
        <f>Q211*H211</f>
        <v>8.8400000000000006E-3</v>
      </c>
      <c r="S211" s="221">
        <v>0</v>
      </c>
      <c r="T211" s="22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3" t="s">
        <v>209</v>
      </c>
      <c r="AT211" s="223" t="s">
        <v>328</v>
      </c>
      <c r="AU211" s="223" t="s">
        <v>90</v>
      </c>
      <c r="AY211" s="17" t="s">
        <v>169</v>
      </c>
      <c r="BE211" s="115">
        <f>IF(N211="základní",J211,0)</f>
        <v>0</v>
      </c>
      <c r="BF211" s="115">
        <f>IF(N211="snížená",J211,0)</f>
        <v>0</v>
      </c>
      <c r="BG211" s="115">
        <f>IF(N211="zákl. přenesená",J211,0)</f>
        <v>0</v>
      </c>
      <c r="BH211" s="115">
        <f>IF(N211="sníž. přenesená",J211,0)</f>
        <v>0</v>
      </c>
      <c r="BI211" s="115">
        <f>IF(N211="nulová",J211,0)</f>
        <v>0</v>
      </c>
      <c r="BJ211" s="17" t="s">
        <v>88</v>
      </c>
      <c r="BK211" s="115">
        <f>ROUND(I211*H211,2)</f>
        <v>0</v>
      </c>
      <c r="BL211" s="17" t="s">
        <v>175</v>
      </c>
      <c r="BM211" s="223" t="s">
        <v>331</v>
      </c>
    </row>
    <row r="212" spans="1:65" s="2" customFormat="1" ht="14.45" customHeight="1">
      <c r="A212" s="35"/>
      <c r="B212" s="36"/>
      <c r="C212" s="257" t="s">
        <v>332</v>
      </c>
      <c r="D212" s="257" t="s">
        <v>328</v>
      </c>
      <c r="E212" s="258" t="s">
        <v>333</v>
      </c>
      <c r="F212" s="259" t="s">
        <v>334</v>
      </c>
      <c r="G212" s="260" t="s">
        <v>219</v>
      </c>
      <c r="H212" s="261">
        <v>8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45</v>
      </c>
      <c r="O212" s="72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3" t="s">
        <v>209</v>
      </c>
      <c r="AT212" s="223" t="s">
        <v>328</v>
      </c>
      <c r="AU212" s="223" t="s">
        <v>90</v>
      </c>
      <c r="AY212" s="17" t="s">
        <v>169</v>
      </c>
      <c r="BE212" s="115">
        <f>IF(N212="základní",J212,0)</f>
        <v>0</v>
      </c>
      <c r="BF212" s="115">
        <f>IF(N212="snížená",J212,0)</f>
        <v>0</v>
      </c>
      <c r="BG212" s="115">
        <f>IF(N212="zákl. přenesená",J212,0)</f>
        <v>0</v>
      </c>
      <c r="BH212" s="115">
        <f>IF(N212="sníž. přenesená",J212,0)</f>
        <v>0</v>
      </c>
      <c r="BI212" s="115">
        <f>IF(N212="nulová",J212,0)</f>
        <v>0</v>
      </c>
      <c r="BJ212" s="17" t="s">
        <v>88</v>
      </c>
      <c r="BK212" s="115">
        <f>ROUND(I212*H212,2)</f>
        <v>0</v>
      </c>
      <c r="BL212" s="17" t="s">
        <v>175</v>
      </c>
      <c r="BM212" s="223" t="s">
        <v>335</v>
      </c>
    </row>
    <row r="213" spans="1:65" s="12" customFormat="1" ht="22.9" customHeight="1">
      <c r="B213" s="195"/>
      <c r="C213" s="196"/>
      <c r="D213" s="197" t="s">
        <v>79</v>
      </c>
      <c r="E213" s="209" t="s">
        <v>336</v>
      </c>
      <c r="F213" s="209" t="s">
        <v>337</v>
      </c>
      <c r="G213" s="196"/>
      <c r="H213" s="196"/>
      <c r="I213" s="199"/>
      <c r="J213" s="210">
        <f>BK213</f>
        <v>0</v>
      </c>
      <c r="K213" s="196"/>
      <c r="L213" s="201"/>
      <c r="M213" s="202"/>
      <c r="N213" s="203"/>
      <c r="O213" s="203"/>
      <c r="P213" s="204">
        <f>SUM(P214:P225)</f>
        <v>0</v>
      </c>
      <c r="Q213" s="203"/>
      <c r="R213" s="204">
        <f>SUM(R214:R225)</f>
        <v>4.18804</v>
      </c>
      <c r="S213" s="203"/>
      <c r="T213" s="205">
        <f>SUM(T214:T225)</f>
        <v>0</v>
      </c>
      <c r="AR213" s="206" t="s">
        <v>90</v>
      </c>
      <c r="AT213" s="207" t="s">
        <v>79</v>
      </c>
      <c r="AU213" s="207" t="s">
        <v>88</v>
      </c>
      <c r="AY213" s="206" t="s">
        <v>169</v>
      </c>
      <c r="BK213" s="208">
        <f>SUM(BK214:BK225)</f>
        <v>0</v>
      </c>
    </row>
    <row r="214" spans="1:65" s="2" customFormat="1" ht="14.45" customHeight="1">
      <c r="A214" s="35"/>
      <c r="B214" s="36"/>
      <c r="C214" s="211" t="s">
        <v>338</v>
      </c>
      <c r="D214" s="211" t="s">
        <v>171</v>
      </c>
      <c r="E214" s="212" t="s">
        <v>339</v>
      </c>
      <c r="F214" s="213" t="s">
        <v>340</v>
      </c>
      <c r="G214" s="214" t="s">
        <v>111</v>
      </c>
      <c r="H214" s="215">
        <v>232</v>
      </c>
      <c r="I214" s="216"/>
      <c r="J214" s="217">
        <f>ROUND(I214*H214,2)</f>
        <v>0</v>
      </c>
      <c r="K214" s="218"/>
      <c r="L214" s="38"/>
      <c r="M214" s="219" t="s">
        <v>1</v>
      </c>
      <c r="N214" s="220" t="s">
        <v>45</v>
      </c>
      <c r="O214" s="72"/>
      <c r="P214" s="221">
        <f>O214*H214</f>
        <v>0</v>
      </c>
      <c r="Q214" s="221">
        <v>1.8020000000000001E-2</v>
      </c>
      <c r="R214" s="221">
        <f>Q214*H214</f>
        <v>4.1806400000000004</v>
      </c>
      <c r="S214" s="221">
        <v>0</v>
      </c>
      <c r="T214" s="22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3" t="s">
        <v>201</v>
      </c>
      <c r="AT214" s="223" t="s">
        <v>171</v>
      </c>
      <c r="AU214" s="223" t="s">
        <v>90</v>
      </c>
      <c r="AY214" s="17" t="s">
        <v>169</v>
      </c>
      <c r="BE214" s="115">
        <f>IF(N214="základní",J214,0)</f>
        <v>0</v>
      </c>
      <c r="BF214" s="115">
        <f>IF(N214="snížená",J214,0)</f>
        <v>0</v>
      </c>
      <c r="BG214" s="115">
        <f>IF(N214="zákl. přenesená",J214,0)</f>
        <v>0</v>
      </c>
      <c r="BH214" s="115">
        <f>IF(N214="sníž. přenesená",J214,0)</f>
        <v>0</v>
      </c>
      <c r="BI214" s="115">
        <f>IF(N214="nulová",J214,0)</f>
        <v>0</v>
      </c>
      <c r="BJ214" s="17" t="s">
        <v>88</v>
      </c>
      <c r="BK214" s="115">
        <f>ROUND(I214*H214,2)</f>
        <v>0</v>
      </c>
      <c r="BL214" s="17" t="s">
        <v>201</v>
      </c>
      <c r="BM214" s="223" t="s">
        <v>341</v>
      </c>
    </row>
    <row r="215" spans="1:65" s="14" customFormat="1">
      <c r="B215" s="236"/>
      <c r="C215" s="237"/>
      <c r="D215" s="226" t="s">
        <v>184</v>
      </c>
      <c r="E215" s="238" t="s">
        <v>1</v>
      </c>
      <c r="F215" s="239" t="s">
        <v>342</v>
      </c>
      <c r="G215" s="237"/>
      <c r="H215" s="238" t="s">
        <v>1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184</v>
      </c>
      <c r="AU215" s="245" t="s">
        <v>90</v>
      </c>
      <c r="AV215" s="14" t="s">
        <v>88</v>
      </c>
      <c r="AW215" s="14" t="s">
        <v>34</v>
      </c>
      <c r="AX215" s="14" t="s">
        <v>80</v>
      </c>
      <c r="AY215" s="245" t="s">
        <v>169</v>
      </c>
    </row>
    <row r="216" spans="1:65" s="14" customFormat="1">
      <c r="B216" s="236"/>
      <c r="C216" s="237"/>
      <c r="D216" s="226" t="s">
        <v>184</v>
      </c>
      <c r="E216" s="238" t="s">
        <v>1</v>
      </c>
      <c r="F216" s="239" t="s">
        <v>343</v>
      </c>
      <c r="G216" s="237"/>
      <c r="H216" s="238" t="s">
        <v>1</v>
      </c>
      <c r="I216" s="240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AT216" s="245" t="s">
        <v>184</v>
      </c>
      <c r="AU216" s="245" t="s">
        <v>90</v>
      </c>
      <c r="AV216" s="14" t="s">
        <v>88</v>
      </c>
      <c r="AW216" s="14" t="s">
        <v>34</v>
      </c>
      <c r="AX216" s="14" t="s">
        <v>80</v>
      </c>
      <c r="AY216" s="245" t="s">
        <v>169</v>
      </c>
    </row>
    <row r="217" spans="1:65" s="14" customFormat="1">
      <c r="B217" s="236"/>
      <c r="C217" s="237"/>
      <c r="D217" s="226" t="s">
        <v>184</v>
      </c>
      <c r="E217" s="238" t="s">
        <v>1</v>
      </c>
      <c r="F217" s="239" t="s">
        <v>344</v>
      </c>
      <c r="G217" s="237"/>
      <c r="H217" s="238" t="s">
        <v>1</v>
      </c>
      <c r="I217" s="240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184</v>
      </c>
      <c r="AU217" s="245" t="s">
        <v>90</v>
      </c>
      <c r="AV217" s="14" t="s">
        <v>88</v>
      </c>
      <c r="AW217" s="14" t="s">
        <v>4</v>
      </c>
      <c r="AX217" s="14" t="s">
        <v>80</v>
      </c>
      <c r="AY217" s="245" t="s">
        <v>169</v>
      </c>
    </row>
    <row r="218" spans="1:65" s="14" customFormat="1">
      <c r="B218" s="236"/>
      <c r="C218" s="237"/>
      <c r="D218" s="226" t="s">
        <v>184</v>
      </c>
      <c r="E218" s="238" t="s">
        <v>1</v>
      </c>
      <c r="F218" s="239" t="s">
        <v>345</v>
      </c>
      <c r="G218" s="237"/>
      <c r="H218" s="238" t="s">
        <v>1</v>
      </c>
      <c r="I218" s="240"/>
      <c r="J218" s="237"/>
      <c r="K218" s="237"/>
      <c r="L218" s="241"/>
      <c r="M218" s="242"/>
      <c r="N218" s="243"/>
      <c r="O218" s="243"/>
      <c r="P218" s="243"/>
      <c r="Q218" s="243"/>
      <c r="R218" s="243"/>
      <c r="S218" s="243"/>
      <c r="T218" s="244"/>
      <c r="AT218" s="245" t="s">
        <v>184</v>
      </c>
      <c r="AU218" s="245" t="s">
        <v>90</v>
      </c>
      <c r="AV218" s="14" t="s">
        <v>88</v>
      </c>
      <c r="AW218" s="14" t="s">
        <v>34</v>
      </c>
      <c r="AX218" s="14" t="s">
        <v>80</v>
      </c>
      <c r="AY218" s="245" t="s">
        <v>169</v>
      </c>
    </row>
    <row r="219" spans="1:65" s="13" customFormat="1">
      <c r="B219" s="224"/>
      <c r="C219" s="225"/>
      <c r="D219" s="226" t="s">
        <v>184</v>
      </c>
      <c r="E219" s="227" t="s">
        <v>117</v>
      </c>
      <c r="F219" s="228" t="s">
        <v>346</v>
      </c>
      <c r="G219" s="225"/>
      <c r="H219" s="229">
        <v>232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AT219" s="235" t="s">
        <v>184</v>
      </c>
      <c r="AU219" s="235" t="s">
        <v>90</v>
      </c>
      <c r="AV219" s="13" t="s">
        <v>90</v>
      </c>
      <c r="AW219" s="13" t="s">
        <v>34</v>
      </c>
      <c r="AX219" s="13" t="s">
        <v>88</v>
      </c>
      <c r="AY219" s="235" t="s">
        <v>169</v>
      </c>
    </row>
    <row r="220" spans="1:65" s="2" customFormat="1" ht="14.45" customHeight="1">
      <c r="A220" s="35"/>
      <c r="B220" s="36"/>
      <c r="C220" s="211" t="s">
        <v>347</v>
      </c>
      <c r="D220" s="211" t="s">
        <v>171</v>
      </c>
      <c r="E220" s="212" t="s">
        <v>348</v>
      </c>
      <c r="F220" s="213" t="s">
        <v>349</v>
      </c>
      <c r="G220" s="214" t="s">
        <v>245</v>
      </c>
      <c r="H220" s="215">
        <v>185</v>
      </c>
      <c r="I220" s="216"/>
      <c r="J220" s="217">
        <f>ROUND(I220*H220,2)</f>
        <v>0</v>
      </c>
      <c r="K220" s="218"/>
      <c r="L220" s="38"/>
      <c r="M220" s="219" t="s">
        <v>1</v>
      </c>
      <c r="N220" s="220" t="s">
        <v>45</v>
      </c>
      <c r="O220" s="72"/>
      <c r="P220" s="221">
        <f>O220*H220</f>
        <v>0</v>
      </c>
      <c r="Q220" s="221">
        <v>4.0000000000000003E-5</v>
      </c>
      <c r="R220" s="221">
        <f>Q220*H220</f>
        <v>7.4000000000000003E-3</v>
      </c>
      <c r="S220" s="221">
        <v>0</v>
      </c>
      <c r="T220" s="22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3" t="s">
        <v>201</v>
      </c>
      <c r="AT220" s="223" t="s">
        <v>171</v>
      </c>
      <c r="AU220" s="223" t="s">
        <v>90</v>
      </c>
      <c r="AY220" s="17" t="s">
        <v>169</v>
      </c>
      <c r="BE220" s="115">
        <f>IF(N220="základní",J220,0)</f>
        <v>0</v>
      </c>
      <c r="BF220" s="115">
        <f>IF(N220="snížená",J220,0)</f>
        <v>0</v>
      </c>
      <c r="BG220" s="115">
        <f>IF(N220="zákl. přenesená",J220,0)</f>
        <v>0</v>
      </c>
      <c r="BH220" s="115">
        <f>IF(N220="sníž. přenesená",J220,0)</f>
        <v>0</v>
      </c>
      <c r="BI220" s="115">
        <f>IF(N220="nulová",J220,0)</f>
        <v>0</v>
      </c>
      <c r="BJ220" s="17" t="s">
        <v>88</v>
      </c>
      <c r="BK220" s="115">
        <f>ROUND(I220*H220,2)</f>
        <v>0</v>
      </c>
      <c r="BL220" s="17" t="s">
        <v>201</v>
      </c>
      <c r="BM220" s="223" t="s">
        <v>350</v>
      </c>
    </row>
    <row r="221" spans="1:65" s="14" customFormat="1">
      <c r="B221" s="236"/>
      <c r="C221" s="237"/>
      <c r="D221" s="226" t="s">
        <v>184</v>
      </c>
      <c r="E221" s="238" t="s">
        <v>1</v>
      </c>
      <c r="F221" s="239" t="s">
        <v>351</v>
      </c>
      <c r="G221" s="237"/>
      <c r="H221" s="238" t="s">
        <v>1</v>
      </c>
      <c r="I221" s="240"/>
      <c r="J221" s="237"/>
      <c r="K221" s="237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184</v>
      </c>
      <c r="AU221" s="245" t="s">
        <v>90</v>
      </c>
      <c r="AV221" s="14" t="s">
        <v>88</v>
      </c>
      <c r="AW221" s="14" t="s">
        <v>34</v>
      </c>
      <c r="AX221" s="14" t="s">
        <v>80</v>
      </c>
      <c r="AY221" s="245" t="s">
        <v>169</v>
      </c>
    </row>
    <row r="222" spans="1:65" s="13" customFormat="1">
      <c r="B222" s="224"/>
      <c r="C222" s="225"/>
      <c r="D222" s="226" t="s">
        <v>184</v>
      </c>
      <c r="E222" s="227" t="s">
        <v>1</v>
      </c>
      <c r="F222" s="228" t="s">
        <v>352</v>
      </c>
      <c r="G222" s="225"/>
      <c r="H222" s="229">
        <v>185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184</v>
      </c>
      <c r="AU222" s="235" t="s">
        <v>90</v>
      </c>
      <c r="AV222" s="13" t="s">
        <v>90</v>
      </c>
      <c r="AW222" s="13" t="s">
        <v>34</v>
      </c>
      <c r="AX222" s="13" t="s">
        <v>88</v>
      </c>
      <c r="AY222" s="235" t="s">
        <v>169</v>
      </c>
    </row>
    <row r="223" spans="1:65" s="2" customFormat="1" ht="24.2" customHeight="1">
      <c r="A223" s="35"/>
      <c r="B223" s="36"/>
      <c r="C223" s="211" t="s">
        <v>193</v>
      </c>
      <c r="D223" s="211" t="s">
        <v>171</v>
      </c>
      <c r="E223" s="212" t="s">
        <v>353</v>
      </c>
      <c r="F223" s="213" t="s">
        <v>354</v>
      </c>
      <c r="G223" s="214" t="s">
        <v>266</v>
      </c>
      <c r="H223" s="215">
        <v>6.4</v>
      </c>
      <c r="I223" s="216"/>
      <c r="J223" s="217">
        <f>ROUND(I223*H223,2)</f>
        <v>0</v>
      </c>
      <c r="K223" s="218"/>
      <c r="L223" s="38"/>
      <c r="M223" s="219" t="s">
        <v>1</v>
      </c>
      <c r="N223" s="220" t="s">
        <v>45</v>
      </c>
      <c r="O223" s="72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3" t="s">
        <v>201</v>
      </c>
      <c r="AT223" s="223" t="s">
        <v>171</v>
      </c>
      <c r="AU223" s="223" t="s">
        <v>90</v>
      </c>
      <c r="AY223" s="17" t="s">
        <v>169</v>
      </c>
      <c r="BE223" s="115">
        <f>IF(N223="základní",J223,0)</f>
        <v>0</v>
      </c>
      <c r="BF223" s="115">
        <f>IF(N223="snížená",J223,0)</f>
        <v>0</v>
      </c>
      <c r="BG223" s="115">
        <f>IF(N223="zákl. přenesená",J223,0)</f>
        <v>0</v>
      </c>
      <c r="BH223" s="115">
        <f>IF(N223="sníž. přenesená",J223,0)</f>
        <v>0</v>
      </c>
      <c r="BI223" s="115">
        <f>IF(N223="nulová",J223,0)</f>
        <v>0</v>
      </c>
      <c r="BJ223" s="17" t="s">
        <v>88</v>
      </c>
      <c r="BK223" s="115">
        <f>ROUND(I223*H223,2)</f>
        <v>0</v>
      </c>
      <c r="BL223" s="17" t="s">
        <v>201</v>
      </c>
      <c r="BM223" s="223" t="s">
        <v>355</v>
      </c>
    </row>
    <row r="224" spans="1:65" s="2" customFormat="1" ht="24.2" customHeight="1">
      <c r="A224" s="35"/>
      <c r="B224" s="36"/>
      <c r="C224" s="211" t="s">
        <v>356</v>
      </c>
      <c r="D224" s="211" t="s">
        <v>171</v>
      </c>
      <c r="E224" s="212" t="s">
        <v>357</v>
      </c>
      <c r="F224" s="213" t="s">
        <v>358</v>
      </c>
      <c r="G224" s="214" t="s">
        <v>266</v>
      </c>
      <c r="H224" s="215">
        <v>6.4</v>
      </c>
      <c r="I224" s="216"/>
      <c r="J224" s="217">
        <f>ROUND(I224*H224,2)</f>
        <v>0</v>
      </c>
      <c r="K224" s="218"/>
      <c r="L224" s="38"/>
      <c r="M224" s="219" t="s">
        <v>1</v>
      </c>
      <c r="N224" s="220" t="s">
        <v>45</v>
      </c>
      <c r="O224" s="72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3" t="s">
        <v>201</v>
      </c>
      <c r="AT224" s="223" t="s">
        <v>171</v>
      </c>
      <c r="AU224" s="223" t="s">
        <v>90</v>
      </c>
      <c r="AY224" s="17" t="s">
        <v>169</v>
      </c>
      <c r="BE224" s="115">
        <f>IF(N224="základní",J224,0)</f>
        <v>0</v>
      </c>
      <c r="BF224" s="115">
        <f>IF(N224="snížená",J224,0)</f>
        <v>0</v>
      </c>
      <c r="BG224" s="115">
        <f>IF(N224="zákl. přenesená",J224,0)</f>
        <v>0</v>
      </c>
      <c r="BH224" s="115">
        <f>IF(N224="sníž. přenesená",J224,0)</f>
        <v>0</v>
      </c>
      <c r="BI224" s="115">
        <f>IF(N224="nulová",J224,0)</f>
        <v>0</v>
      </c>
      <c r="BJ224" s="17" t="s">
        <v>88</v>
      </c>
      <c r="BK224" s="115">
        <f>ROUND(I224*H224,2)</f>
        <v>0</v>
      </c>
      <c r="BL224" s="17" t="s">
        <v>201</v>
      </c>
      <c r="BM224" s="223" t="s">
        <v>359</v>
      </c>
    </row>
    <row r="225" spans="1:65" s="2" customFormat="1" ht="24.2" customHeight="1">
      <c r="A225" s="35"/>
      <c r="B225" s="36"/>
      <c r="C225" s="211" t="s">
        <v>360</v>
      </c>
      <c r="D225" s="211" t="s">
        <v>171</v>
      </c>
      <c r="E225" s="212" t="s">
        <v>361</v>
      </c>
      <c r="F225" s="213" t="s">
        <v>362</v>
      </c>
      <c r="G225" s="214" t="s">
        <v>266</v>
      </c>
      <c r="H225" s="215">
        <v>6.4</v>
      </c>
      <c r="I225" s="216"/>
      <c r="J225" s="217">
        <f>ROUND(I225*H225,2)</f>
        <v>0</v>
      </c>
      <c r="K225" s="218"/>
      <c r="L225" s="38"/>
      <c r="M225" s="219" t="s">
        <v>1</v>
      </c>
      <c r="N225" s="220" t="s">
        <v>45</v>
      </c>
      <c r="O225" s="72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3" t="s">
        <v>201</v>
      </c>
      <c r="AT225" s="223" t="s">
        <v>171</v>
      </c>
      <c r="AU225" s="223" t="s">
        <v>90</v>
      </c>
      <c r="AY225" s="17" t="s">
        <v>169</v>
      </c>
      <c r="BE225" s="115">
        <f>IF(N225="základní",J225,0)</f>
        <v>0</v>
      </c>
      <c r="BF225" s="115">
        <f>IF(N225="snížená",J225,0)</f>
        <v>0</v>
      </c>
      <c r="BG225" s="115">
        <f>IF(N225="zákl. přenesená",J225,0)</f>
        <v>0</v>
      </c>
      <c r="BH225" s="115">
        <f>IF(N225="sníž. přenesená",J225,0)</f>
        <v>0</v>
      </c>
      <c r="BI225" s="115">
        <f>IF(N225="nulová",J225,0)</f>
        <v>0</v>
      </c>
      <c r="BJ225" s="17" t="s">
        <v>88</v>
      </c>
      <c r="BK225" s="115">
        <f>ROUND(I225*H225,2)</f>
        <v>0</v>
      </c>
      <c r="BL225" s="17" t="s">
        <v>201</v>
      </c>
      <c r="BM225" s="223" t="s">
        <v>363</v>
      </c>
    </row>
    <row r="226" spans="1:65" s="12" customFormat="1" ht="22.9" customHeight="1">
      <c r="B226" s="195"/>
      <c r="C226" s="196"/>
      <c r="D226" s="197" t="s">
        <v>79</v>
      </c>
      <c r="E226" s="209" t="s">
        <v>364</v>
      </c>
      <c r="F226" s="209" t="s">
        <v>365</v>
      </c>
      <c r="G226" s="196"/>
      <c r="H226" s="196"/>
      <c r="I226" s="199"/>
      <c r="J226" s="210">
        <f>BK226</f>
        <v>0</v>
      </c>
      <c r="K226" s="196"/>
      <c r="L226" s="201"/>
      <c r="M226" s="202"/>
      <c r="N226" s="203"/>
      <c r="O226" s="203"/>
      <c r="P226" s="204">
        <f>SUM(P227:P230)</f>
        <v>0</v>
      </c>
      <c r="Q226" s="203"/>
      <c r="R226" s="204">
        <f>SUM(R227:R230)</f>
        <v>3.0959999999999998E-2</v>
      </c>
      <c r="S226" s="203"/>
      <c r="T226" s="205">
        <f>SUM(T227:T230)</f>
        <v>0</v>
      </c>
      <c r="AR226" s="206" t="s">
        <v>90</v>
      </c>
      <c r="AT226" s="207" t="s">
        <v>79</v>
      </c>
      <c r="AU226" s="207" t="s">
        <v>88</v>
      </c>
      <c r="AY226" s="206" t="s">
        <v>169</v>
      </c>
      <c r="BK226" s="208">
        <f>SUM(BK227:BK230)</f>
        <v>0</v>
      </c>
    </row>
    <row r="227" spans="1:65" s="2" customFormat="1" ht="24.2" customHeight="1">
      <c r="A227" s="35"/>
      <c r="B227" s="36"/>
      <c r="C227" s="211" t="s">
        <v>366</v>
      </c>
      <c r="D227" s="211" t="s">
        <v>171</v>
      </c>
      <c r="E227" s="212" t="s">
        <v>367</v>
      </c>
      <c r="F227" s="213" t="s">
        <v>368</v>
      </c>
      <c r="G227" s="214" t="s">
        <v>245</v>
      </c>
      <c r="H227" s="215">
        <v>36</v>
      </c>
      <c r="I227" s="216"/>
      <c r="J227" s="217">
        <f>ROUND(I227*H227,2)</f>
        <v>0</v>
      </c>
      <c r="K227" s="218"/>
      <c r="L227" s="38"/>
      <c r="M227" s="219" t="s">
        <v>1</v>
      </c>
      <c r="N227" s="220" t="s">
        <v>45</v>
      </c>
      <c r="O227" s="72"/>
      <c r="P227" s="221">
        <f>O227*H227</f>
        <v>0</v>
      </c>
      <c r="Q227" s="221">
        <v>8.5999999999999998E-4</v>
      </c>
      <c r="R227" s="221">
        <f>Q227*H227</f>
        <v>3.0959999999999998E-2</v>
      </c>
      <c r="S227" s="221">
        <v>0</v>
      </c>
      <c r="T227" s="22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3" t="s">
        <v>201</v>
      </c>
      <c r="AT227" s="223" t="s">
        <v>171</v>
      </c>
      <c r="AU227" s="223" t="s">
        <v>90</v>
      </c>
      <c r="AY227" s="17" t="s">
        <v>169</v>
      </c>
      <c r="BE227" s="115">
        <f>IF(N227="základní",J227,0)</f>
        <v>0</v>
      </c>
      <c r="BF227" s="115">
        <f>IF(N227="snížená",J227,0)</f>
        <v>0</v>
      </c>
      <c r="BG227" s="115">
        <f>IF(N227="zákl. přenesená",J227,0)</f>
        <v>0</v>
      </c>
      <c r="BH227" s="115">
        <f>IF(N227="sníž. přenesená",J227,0)</f>
        <v>0</v>
      </c>
      <c r="BI227" s="115">
        <f>IF(N227="nulová",J227,0)</f>
        <v>0</v>
      </c>
      <c r="BJ227" s="17" t="s">
        <v>88</v>
      </c>
      <c r="BK227" s="115">
        <f>ROUND(I227*H227,2)</f>
        <v>0</v>
      </c>
      <c r="BL227" s="17" t="s">
        <v>201</v>
      </c>
      <c r="BM227" s="223" t="s">
        <v>369</v>
      </c>
    </row>
    <row r="228" spans="1:65" s="14" customFormat="1">
      <c r="B228" s="236"/>
      <c r="C228" s="237"/>
      <c r="D228" s="226" t="s">
        <v>184</v>
      </c>
      <c r="E228" s="238" t="s">
        <v>1</v>
      </c>
      <c r="F228" s="239" t="s">
        <v>370</v>
      </c>
      <c r="G228" s="237"/>
      <c r="H228" s="238" t="s">
        <v>1</v>
      </c>
      <c r="I228" s="240"/>
      <c r="J228" s="237"/>
      <c r="K228" s="237"/>
      <c r="L228" s="241"/>
      <c r="M228" s="242"/>
      <c r="N228" s="243"/>
      <c r="O228" s="243"/>
      <c r="P228" s="243"/>
      <c r="Q228" s="243"/>
      <c r="R228" s="243"/>
      <c r="S228" s="243"/>
      <c r="T228" s="244"/>
      <c r="AT228" s="245" t="s">
        <v>184</v>
      </c>
      <c r="AU228" s="245" t="s">
        <v>90</v>
      </c>
      <c r="AV228" s="14" t="s">
        <v>88</v>
      </c>
      <c r="AW228" s="14" t="s">
        <v>34</v>
      </c>
      <c r="AX228" s="14" t="s">
        <v>80</v>
      </c>
      <c r="AY228" s="245" t="s">
        <v>169</v>
      </c>
    </row>
    <row r="229" spans="1:65" s="13" customFormat="1">
      <c r="B229" s="224"/>
      <c r="C229" s="225"/>
      <c r="D229" s="226" t="s">
        <v>184</v>
      </c>
      <c r="E229" s="227" t="s">
        <v>1</v>
      </c>
      <c r="F229" s="228" t="s">
        <v>371</v>
      </c>
      <c r="G229" s="225"/>
      <c r="H229" s="229">
        <v>36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184</v>
      </c>
      <c r="AU229" s="235" t="s">
        <v>90</v>
      </c>
      <c r="AV229" s="13" t="s">
        <v>90</v>
      </c>
      <c r="AW229" s="13" t="s">
        <v>34</v>
      </c>
      <c r="AX229" s="13" t="s">
        <v>88</v>
      </c>
      <c r="AY229" s="235" t="s">
        <v>169</v>
      </c>
    </row>
    <row r="230" spans="1:65" s="2" customFormat="1" ht="24.2" customHeight="1">
      <c r="A230" s="35"/>
      <c r="B230" s="36"/>
      <c r="C230" s="211" t="s">
        <v>372</v>
      </c>
      <c r="D230" s="211" t="s">
        <v>171</v>
      </c>
      <c r="E230" s="212" t="s">
        <v>373</v>
      </c>
      <c r="F230" s="213" t="s">
        <v>374</v>
      </c>
      <c r="G230" s="214" t="s">
        <v>266</v>
      </c>
      <c r="H230" s="215">
        <v>3.1E-2</v>
      </c>
      <c r="I230" s="216"/>
      <c r="J230" s="217">
        <f>ROUND(I230*H230,2)</f>
        <v>0</v>
      </c>
      <c r="K230" s="218"/>
      <c r="L230" s="38"/>
      <c r="M230" s="219" t="s">
        <v>1</v>
      </c>
      <c r="N230" s="220" t="s">
        <v>45</v>
      </c>
      <c r="O230" s="72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3" t="s">
        <v>201</v>
      </c>
      <c r="AT230" s="223" t="s">
        <v>171</v>
      </c>
      <c r="AU230" s="223" t="s">
        <v>90</v>
      </c>
      <c r="AY230" s="17" t="s">
        <v>169</v>
      </c>
      <c r="BE230" s="115">
        <f>IF(N230="základní",J230,0)</f>
        <v>0</v>
      </c>
      <c r="BF230" s="115">
        <f>IF(N230="snížená",J230,0)</f>
        <v>0</v>
      </c>
      <c r="BG230" s="115">
        <f>IF(N230="zákl. přenesená",J230,0)</f>
        <v>0</v>
      </c>
      <c r="BH230" s="115">
        <f>IF(N230="sníž. přenesená",J230,0)</f>
        <v>0</v>
      </c>
      <c r="BI230" s="115">
        <f>IF(N230="nulová",J230,0)</f>
        <v>0</v>
      </c>
      <c r="BJ230" s="17" t="s">
        <v>88</v>
      </c>
      <c r="BK230" s="115">
        <f>ROUND(I230*H230,2)</f>
        <v>0</v>
      </c>
      <c r="BL230" s="17" t="s">
        <v>201</v>
      </c>
      <c r="BM230" s="223" t="s">
        <v>375</v>
      </c>
    </row>
    <row r="231" spans="1:65" s="12" customFormat="1" ht="22.9" customHeight="1">
      <c r="B231" s="195"/>
      <c r="C231" s="196"/>
      <c r="D231" s="197" t="s">
        <v>79</v>
      </c>
      <c r="E231" s="209" t="s">
        <v>376</v>
      </c>
      <c r="F231" s="209" t="s">
        <v>377</v>
      </c>
      <c r="G231" s="196"/>
      <c r="H231" s="196"/>
      <c r="I231" s="199"/>
      <c r="J231" s="210">
        <f>BK231</f>
        <v>0</v>
      </c>
      <c r="K231" s="196"/>
      <c r="L231" s="201"/>
      <c r="M231" s="202"/>
      <c r="N231" s="203"/>
      <c r="O231" s="203"/>
      <c r="P231" s="204">
        <f>P232</f>
        <v>0</v>
      </c>
      <c r="Q231" s="203"/>
      <c r="R231" s="204">
        <f>R232</f>
        <v>6.0000000000000002E-5</v>
      </c>
      <c r="S231" s="203"/>
      <c r="T231" s="205">
        <f>T232</f>
        <v>0</v>
      </c>
      <c r="AR231" s="206" t="s">
        <v>90</v>
      </c>
      <c r="AT231" s="207" t="s">
        <v>79</v>
      </c>
      <c r="AU231" s="207" t="s">
        <v>88</v>
      </c>
      <c r="AY231" s="206" t="s">
        <v>169</v>
      </c>
      <c r="BK231" s="208">
        <f>BK232</f>
        <v>0</v>
      </c>
    </row>
    <row r="232" spans="1:65" s="2" customFormat="1" ht="14.45" customHeight="1">
      <c r="A232" s="35"/>
      <c r="B232" s="36"/>
      <c r="C232" s="211" t="s">
        <v>378</v>
      </c>
      <c r="D232" s="211" t="s">
        <v>171</v>
      </c>
      <c r="E232" s="212" t="s">
        <v>379</v>
      </c>
      <c r="F232" s="213" t="s">
        <v>380</v>
      </c>
      <c r="G232" s="214" t="s">
        <v>174</v>
      </c>
      <c r="H232" s="215">
        <v>1</v>
      </c>
      <c r="I232" s="216"/>
      <c r="J232" s="217">
        <f>ROUND(I232*H232,2)</f>
        <v>0</v>
      </c>
      <c r="K232" s="218"/>
      <c r="L232" s="38"/>
      <c r="M232" s="219" t="s">
        <v>1</v>
      </c>
      <c r="N232" s="220" t="s">
        <v>45</v>
      </c>
      <c r="O232" s="72"/>
      <c r="P232" s="221">
        <f>O232*H232</f>
        <v>0</v>
      </c>
      <c r="Q232" s="221">
        <v>6.0000000000000002E-5</v>
      </c>
      <c r="R232" s="221">
        <f>Q232*H232</f>
        <v>6.0000000000000002E-5</v>
      </c>
      <c r="S232" s="221">
        <v>0</v>
      </c>
      <c r="T232" s="22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3" t="s">
        <v>201</v>
      </c>
      <c r="AT232" s="223" t="s">
        <v>171</v>
      </c>
      <c r="AU232" s="223" t="s">
        <v>90</v>
      </c>
      <c r="AY232" s="17" t="s">
        <v>169</v>
      </c>
      <c r="BE232" s="115">
        <f>IF(N232="základní",J232,0)</f>
        <v>0</v>
      </c>
      <c r="BF232" s="115">
        <f>IF(N232="snížená",J232,0)</f>
        <v>0</v>
      </c>
      <c r="BG232" s="115">
        <f>IF(N232="zákl. přenesená",J232,0)</f>
        <v>0</v>
      </c>
      <c r="BH232" s="115">
        <f>IF(N232="sníž. přenesená",J232,0)</f>
        <v>0</v>
      </c>
      <c r="BI232" s="115">
        <f>IF(N232="nulová",J232,0)</f>
        <v>0</v>
      </c>
      <c r="BJ232" s="17" t="s">
        <v>88</v>
      </c>
      <c r="BK232" s="115">
        <f>ROUND(I232*H232,2)</f>
        <v>0</v>
      </c>
      <c r="BL232" s="17" t="s">
        <v>201</v>
      </c>
      <c r="BM232" s="223" t="s">
        <v>381</v>
      </c>
    </row>
    <row r="233" spans="1:65" s="12" customFormat="1" ht="22.9" customHeight="1">
      <c r="B233" s="195"/>
      <c r="C233" s="196"/>
      <c r="D233" s="197" t="s">
        <v>79</v>
      </c>
      <c r="E233" s="209" t="s">
        <v>382</v>
      </c>
      <c r="F233" s="209" t="s">
        <v>383</v>
      </c>
      <c r="G233" s="196"/>
      <c r="H233" s="196"/>
      <c r="I233" s="199"/>
      <c r="J233" s="210">
        <f>BK233</f>
        <v>0</v>
      </c>
      <c r="K233" s="196"/>
      <c r="L233" s="201"/>
      <c r="M233" s="202"/>
      <c r="N233" s="203"/>
      <c r="O233" s="203"/>
      <c r="P233" s="204">
        <f>SUM(P234:P247)</f>
        <v>0</v>
      </c>
      <c r="Q233" s="203"/>
      <c r="R233" s="204">
        <f>SUM(R234:R247)</f>
        <v>1.85368</v>
      </c>
      <c r="S233" s="203"/>
      <c r="T233" s="205">
        <f>SUM(T234:T247)</f>
        <v>0</v>
      </c>
      <c r="AR233" s="206" t="s">
        <v>90</v>
      </c>
      <c r="AT233" s="207" t="s">
        <v>79</v>
      </c>
      <c r="AU233" s="207" t="s">
        <v>88</v>
      </c>
      <c r="AY233" s="206" t="s">
        <v>169</v>
      </c>
      <c r="BK233" s="208">
        <f>SUM(BK234:BK247)</f>
        <v>0</v>
      </c>
    </row>
    <row r="234" spans="1:65" s="2" customFormat="1" ht="24.2" customHeight="1">
      <c r="A234" s="35"/>
      <c r="B234" s="36"/>
      <c r="C234" s="211" t="s">
        <v>384</v>
      </c>
      <c r="D234" s="211" t="s">
        <v>171</v>
      </c>
      <c r="E234" s="212" t="s">
        <v>385</v>
      </c>
      <c r="F234" s="213" t="s">
        <v>386</v>
      </c>
      <c r="G234" s="214" t="s">
        <v>111</v>
      </c>
      <c r="H234" s="215">
        <v>6000</v>
      </c>
      <c r="I234" s="216"/>
      <c r="J234" s="217">
        <f>ROUND(I234*H234,2)</f>
        <v>0</v>
      </c>
      <c r="K234" s="218"/>
      <c r="L234" s="38"/>
      <c r="M234" s="219" t="s">
        <v>1</v>
      </c>
      <c r="N234" s="220" t="s">
        <v>45</v>
      </c>
      <c r="O234" s="72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3" t="s">
        <v>201</v>
      </c>
      <c r="AT234" s="223" t="s">
        <v>171</v>
      </c>
      <c r="AU234" s="223" t="s">
        <v>90</v>
      </c>
      <c r="AY234" s="17" t="s">
        <v>169</v>
      </c>
      <c r="BE234" s="115">
        <f>IF(N234="základní",J234,0)</f>
        <v>0</v>
      </c>
      <c r="BF234" s="115">
        <f>IF(N234="snížená",J234,0)</f>
        <v>0</v>
      </c>
      <c r="BG234" s="115">
        <f>IF(N234="zákl. přenesená",J234,0)</f>
        <v>0</v>
      </c>
      <c r="BH234" s="115">
        <f>IF(N234="sníž. přenesená",J234,0)</f>
        <v>0</v>
      </c>
      <c r="BI234" s="115">
        <f>IF(N234="nulová",J234,0)</f>
        <v>0</v>
      </c>
      <c r="BJ234" s="17" t="s">
        <v>88</v>
      </c>
      <c r="BK234" s="115">
        <f>ROUND(I234*H234,2)</f>
        <v>0</v>
      </c>
      <c r="BL234" s="17" t="s">
        <v>201</v>
      </c>
      <c r="BM234" s="223" t="s">
        <v>387</v>
      </c>
    </row>
    <row r="235" spans="1:65" s="14" customFormat="1" ht="22.5">
      <c r="B235" s="236"/>
      <c r="C235" s="237"/>
      <c r="D235" s="226" t="s">
        <v>184</v>
      </c>
      <c r="E235" s="238" t="s">
        <v>1</v>
      </c>
      <c r="F235" s="239" t="s">
        <v>388</v>
      </c>
      <c r="G235" s="237"/>
      <c r="H235" s="238" t="s">
        <v>1</v>
      </c>
      <c r="I235" s="240"/>
      <c r="J235" s="237"/>
      <c r="K235" s="237"/>
      <c r="L235" s="241"/>
      <c r="M235" s="242"/>
      <c r="N235" s="243"/>
      <c r="O235" s="243"/>
      <c r="P235" s="243"/>
      <c r="Q235" s="243"/>
      <c r="R235" s="243"/>
      <c r="S235" s="243"/>
      <c r="T235" s="244"/>
      <c r="AT235" s="245" t="s">
        <v>184</v>
      </c>
      <c r="AU235" s="245" t="s">
        <v>90</v>
      </c>
      <c r="AV235" s="14" t="s">
        <v>88</v>
      </c>
      <c r="AW235" s="14" t="s">
        <v>34</v>
      </c>
      <c r="AX235" s="14" t="s">
        <v>80</v>
      </c>
      <c r="AY235" s="245" t="s">
        <v>169</v>
      </c>
    </row>
    <row r="236" spans="1:65" s="14" customFormat="1">
      <c r="B236" s="236"/>
      <c r="C236" s="237"/>
      <c r="D236" s="226" t="s">
        <v>184</v>
      </c>
      <c r="E236" s="238" t="s">
        <v>1</v>
      </c>
      <c r="F236" s="239" t="s">
        <v>389</v>
      </c>
      <c r="G236" s="237"/>
      <c r="H236" s="238" t="s">
        <v>1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AT236" s="245" t="s">
        <v>184</v>
      </c>
      <c r="AU236" s="245" t="s">
        <v>90</v>
      </c>
      <c r="AV236" s="14" t="s">
        <v>88</v>
      </c>
      <c r="AW236" s="14" t="s">
        <v>34</v>
      </c>
      <c r="AX236" s="14" t="s">
        <v>80</v>
      </c>
      <c r="AY236" s="245" t="s">
        <v>169</v>
      </c>
    </row>
    <row r="237" spans="1:65" s="13" customFormat="1">
      <c r="B237" s="224"/>
      <c r="C237" s="225"/>
      <c r="D237" s="226" t="s">
        <v>184</v>
      </c>
      <c r="E237" s="227" t="s">
        <v>109</v>
      </c>
      <c r="F237" s="228" t="s">
        <v>112</v>
      </c>
      <c r="G237" s="225"/>
      <c r="H237" s="229">
        <v>6000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AT237" s="235" t="s">
        <v>184</v>
      </c>
      <c r="AU237" s="235" t="s">
        <v>90</v>
      </c>
      <c r="AV237" s="13" t="s">
        <v>90</v>
      </c>
      <c r="AW237" s="13" t="s">
        <v>34</v>
      </c>
      <c r="AX237" s="13" t="s">
        <v>88</v>
      </c>
      <c r="AY237" s="235" t="s">
        <v>169</v>
      </c>
    </row>
    <row r="238" spans="1:65" s="2" customFormat="1" ht="24.2" customHeight="1">
      <c r="A238" s="35"/>
      <c r="B238" s="36"/>
      <c r="C238" s="211" t="s">
        <v>390</v>
      </c>
      <c r="D238" s="211" t="s">
        <v>171</v>
      </c>
      <c r="E238" s="212" t="s">
        <v>391</v>
      </c>
      <c r="F238" s="213" t="s">
        <v>392</v>
      </c>
      <c r="G238" s="214" t="s">
        <v>245</v>
      </c>
      <c r="H238" s="215">
        <v>246</v>
      </c>
      <c r="I238" s="216"/>
      <c r="J238" s="217">
        <f>ROUND(I238*H238,2)</f>
        <v>0</v>
      </c>
      <c r="K238" s="218"/>
      <c r="L238" s="38"/>
      <c r="M238" s="219" t="s">
        <v>1</v>
      </c>
      <c r="N238" s="220" t="s">
        <v>45</v>
      </c>
      <c r="O238" s="72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3" t="s">
        <v>201</v>
      </c>
      <c r="AT238" s="223" t="s">
        <v>171</v>
      </c>
      <c r="AU238" s="223" t="s">
        <v>90</v>
      </c>
      <c r="AY238" s="17" t="s">
        <v>169</v>
      </c>
      <c r="BE238" s="115">
        <f>IF(N238="základní",J238,0)</f>
        <v>0</v>
      </c>
      <c r="BF238" s="115">
        <f>IF(N238="snížená",J238,0)</f>
        <v>0</v>
      </c>
      <c r="BG238" s="115">
        <f>IF(N238="zákl. přenesená",J238,0)</f>
        <v>0</v>
      </c>
      <c r="BH238" s="115">
        <f>IF(N238="sníž. přenesená",J238,0)</f>
        <v>0</v>
      </c>
      <c r="BI238" s="115">
        <f>IF(N238="nulová",J238,0)</f>
        <v>0</v>
      </c>
      <c r="BJ238" s="17" t="s">
        <v>88</v>
      </c>
      <c r="BK238" s="115">
        <f>ROUND(I238*H238,2)</f>
        <v>0</v>
      </c>
      <c r="BL238" s="17" t="s">
        <v>201</v>
      </c>
      <c r="BM238" s="223" t="s">
        <v>393</v>
      </c>
    </row>
    <row r="239" spans="1:65" s="13" customFormat="1">
      <c r="B239" s="224"/>
      <c r="C239" s="225"/>
      <c r="D239" s="226" t="s">
        <v>184</v>
      </c>
      <c r="E239" s="227" t="s">
        <v>1</v>
      </c>
      <c r="F239" s="228" t="s">
        <v>394</v>
      </c>
      <c r="G239" s="225"/>
      <c r="H239" s="229">
        <v>246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AT239" s="235" t="s">
        <v>184</v>
      </c>
      <c r="AU239" s="235" t="s">
        <v>90</v>
      </c>
      <c r="AV239" s="13" t="s">
        <v>90</v>
      </c>
      <c r="AW239" s="13" t="s">
        <v>34</v>
      </c>
      <c r="AX239" s="13" t="s">
        <v>88</v>
      </c>
      <c r="AY239" s="235" t="s">
        <v>169</v>
      </c>
    </row>
    <row r="240" spans="1:65" s="2" customFormat="1" ht="24.2" customHeight="1">
      <c r="A240" s="35"/>
      <c r="B240" s="36"/>
      <c r="C240" s="257" t="s">
        <v>395</v>
      </c>
      <c r="D240" s="257" t="s">
        <v>328</v>
      </c>
      <c r="E240" s="258" t="s">
        <v>396</v>
      </c>
      <c r="F240" s="259" t="s">
        <v>397</v>
      </c>
      <c r="G240" s="260" t="s">
        <v>245</v>
      </c>
      <c r="H240" s="261">
        <v>248.05</v>
      </c>
      <c r="I240" s="262"/>
      <c r="J240" s="263">
        <f>ROUND(I240*H240,2)</f>
        <v>0</v>
      </c>
      <c r="K240" s="264"/>
      <c r="L240" s="265"/>
      <c r="M240" s="266" t="s">
        <v>1</v>
      </c>
      <c r="N240" s="267" t="s">
        <v>45</v>
      </c>
      <c r="O240" s="72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3" t="s">
        <v>338</v>
      </c>
      <c r="AT240" s="223" t="s">
        <v>328</v>
      </c>
      <c r="AU240" s="223" t="s">
        <v>90</v>
      </c>
      <c r="AY240" s="17" t="s">
        <v>169</v>
      </c>
      <c r="BE240" s="115">
        <f>IF(N240="základní",J240,0)</f>
        <v>0</v>
      </c>
      <c r="BF240" s="115">
        <f>IF(N240="snížená",J240,0)</f>
        <v>0</v>
      </c>
      <c r="BG240" s="115">
        <f>IF(N240="zákl. přenesená",J240,0)</f>
        <v>0</v>
      </c>
      <c r="BH240" s="115">
        <f>IF(N240="sníž. přenesená",J240,0)</f>
        <v>0</v>
      </c>
      <c r="BI240" s="115">
        <f>IF(N240="nulová",J240,0)</f>
        <v>0</v>
      </c>
      <c r="BJ240" s="17" t="s">
        <v>88</v>
      </c>
      <c r="BK240" s="115">
        <f>ROUND(I240*H240,2)</f>
        <v>0</v>
      </c>
      <c r="BL240" s="17" t="s">
        <v>201</v>
      </c>
      <c r="BM240" s="223" t="s">
        <v>398</v>
      </c>
    </row>
    <row r="241" spans="1:65" s="13" customFormat="1">
      <c r="B241" s="224"/>
      <c r="C241" s="225"/>
      <c r="D241" s="226" t="s">
        <v>184</v>
      </c>
      <c r="E241" s="227" t="s">
        <v>1</v>
      </c>
      <c r="F241" s="228" t="s">
        <v>399</v>
      </c>
      <c r="G241" s="225"/>
      <c r="H241" s="229">
        <v>248.05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AT241" s="235" t="s">
        <v>184</v>
      </c>
      <c r="AU241" s="235" t="s">
        <v>90</v>
      </c>
      <c r="AV241" s="13" t="s">
        <v>90</v>
      </c>
      <c r="AW241" s="13" t="s">
        <v>34</v>
      </c>
      <c r="AX241" s="13" t="s">
        <v>88</v>
      </c>
      <c r="AY241" s="235" t="s">
        <v>169</v>
      </c>
    </row>
    <row r="242" spans="1:65" s="2" customFormat="1" ht="24.2" customHeight="1">
      <c r="A242" s="35"/>
      <c r="B242" s="36"/>
      <c r="C242" s="211" t="s">
        <v>400</v>
      </c>
      <c r="D242" s="211" t="s">
        <v>171</v>
      </c>
      <c r="E242" s="212" t="s">
        <v>401</v>
      </c>
      <c r="F242" s="213" t="s">
        <v>402</v>
      </c>
      <c r="G242" s="214" t="s">
        <v>111</v>
      </c>
      <c r="H242" s="215">
        <v>232</v>
      </c>
      <c r="I242" s="216"/>
      <c r="J242" s="217">
        <f>ROUND(I242*H242,2)</f>
        <v>0</v>
      </c>
      <c r="K242" s="218"/>
      <c r="L242" s="38"/>
      <c r="M242" s="219" t="s">
        <v>1</v>
      </c>
      <c r="N242" s="220" t="s">
        <v>45</v>
      </c>
      <c r="O242" s="72"/>
      <c r="P242" s="221">
        <f>O242*H242</f>
        <v>0</v>
      </c>
      <c r="Q242" s="221">
        <v>2.0000000000000001E-4</v>
      </c>
      <c r="R242" s="221">
        <f>Q242*H242</f>
        <v>4.6400000000000004E-2</v>
      </c>
      <c r="S242" s="221">
        <v>0</v>
      </c>
      <c r="T242" s="22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3" t="s">
        <v>201</v>
      </c>
      <c r="AT242" s="223" t="s">
        <v>171</v>
      </c>
      <c r="AU242" s="223" t="s">
        <v>90</v>
      </c>
      <c r="AY242" s="17" t="s">
        <v>169</v>
      </c>
      <c r="BE242" s="115">
        <f>IF(N242="základní",J242,0)</f>
        <v>0</v>
      </c>
      <c r="BF242" s="115">
        <f>IF(N242="snížená",J242,0)</f>
        <v>0</v>
      </c>
      <c r="BG242" s="115">
        <f>IF(N242="zákl. přenesená",J242,0)</f>
        <v>0</v>
      </c>
      <c r="BH242" s="115">
        <f>IF(N242="sníž. přenesená",J242,0)</f>
        <v>0</v>
      </c>
      <c r="BI242" s="115">
        <f>IF(N242="nulová",J242,0)</f>
        <v>0</v>
      </c>
      <c r="BJ242" s="17" t="s">
        <v>88</v>
      </c>
      <c r="BK242" s="115">
        <f>ROUND(I242*H242,2)</f>
        <v>0</v>
      </c>
      <c r="BL242" s="17" t="s">
        <v>201</v>
      </c>
      <c r="BM242" s="223" t="s">
        <v>403</v>
      </c>
    </row>
    <row r="243" spans="1:65" s="14" customFormat="1">
      <c r="B243" s="236"/>
      <c r="C243" s="237"/>
      <c r="D243" s="226" t="s">
        <v>184</v>
      </c>
      <c r="E243" s="238" t="s">
        <v>1</v>
      </c>
      <c r="F243" s="239" t="s">
        <v>404</v>
      </c>
      <c r="G243" s="237"/>
      <c r="H243" s="238" t="s">
        <v>1</v>
      </c>
      <c r="I243" s="240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AT243" s="245" t="s">
        <v>184</v>
      </c>
      <c r="AU243" s="245" t="s">
        <v>90</v>
      </c>
      <c r="AV243" s="14" t="s">
        <v>88</v>
      </c>
      <c r="AW243" s="14" t="s">
        <v>34</v>
      </c>
      <c r="AX243" s="14" t="s">
        <v>80</v>
      </c>
      <c r="AY243" s="245" t="s">
        <v>169</v>
      </c>
    </row>
    <row r="244" spans="1:65" s="13" customFormat="1">
      <c r="B244" s="224"/>
      <c r="C244" s="225"/>
      <c r="D244" s="226" t="s">
        <v>184</v>
      </c>
      <c r="E244" s="227" t="s">
        <v>1</v>
      </c>
      <c r="F244" s="228" t="s">
        <v>117</v>
      </c>
      <c r="G244" s="225"/>
      <c r="H244" s="229">
        <v>232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AT244" s="235" t="s">
        <v>184</v>
      </c>
      <c r="AU244" s="235" t="s">
        <v>90</v>
      </c>
      <c r="AV244" s="13" t="s">
        <v>90</v>
      </c>
      <c r="AW244" s="13" t="s">
        <v>34</v>
      </c>
      <c r="AX244" s="13" t="s">
        <v>88</v>
      </c>
      <c r="AY244" s="235" t="s">
        <v>169</v>
      </c>
    </row>
    <row r="245" spans="1:65" s="2" customFormat="1" ht="37.9" customHeight="1">
      <c r="A245" s="35"/>
      <c r="B245" s="36"/>
      <c r="C245" s="211" t="s">
        <v>405</v>
      </c>
      <c r="D245" s="211" t="s">
        <v>171</v>
      </c>
      <c r="E245" s="212" t="s">
        <v>406</v>
      </c>
      <c r="F245" s="213" t="s">
        <v>407</v>
      </c>
      <c r="G245" s="214" t="s">
        <v>111</v>
      </c>
      <c r="H245" s="215">
        <v>6232</v>
      </c>
      <c r="I245" s="216"/>
      <c r="J245" s="217">
        <f>ROUND(I245*H245,2)</f>
        <v>0</v>
      </c>
      <c r="K245" s="218"/>
      <c r="L245" s="38"/>
      <c r="M245" s="219" t="s">
        <v>1</v>
      </c>
      <c r="N245" s="220" t="s">
        <v>45</v>
      </c>
      <c r="O245" s="72"/>
      <c r="P245" s="221">
        <f>O245*H245</f>
        <v>0</v>
      </c>
      <c r="Q245" s="221">
        <v>2.9E-4</v>
      </c>
      <c r="R245" s="221">
        <f>Q245*H245</f>
        <v>1.80728</v>
      </c>
      <c r="S245" s="221">
        <v>0</v>
      </c>
      <c r="T245" s="22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3" t="s">
        <v>201</v>
      </c>
      <c r="AT245" s="223" t="s">
        <v>171</v>
      </c>
      <c r="AU245" s="223" t="s">
        <v>90</v>
      </c>
      <c r="AY245" s="17" t="s">
        <v>169</v>
      </c>
      <c r="BE245" s="115">
        <f>IF(N245="základní",J245,0)</f>
        <v>0</v>
      </c>
      <c r="BF245" s="115">
        <f>IF(N245="snížená",J245,0)</f>
        <v>0</v>
      </c>
      <c r="BG245" s="115">
        <f>IF(N245="zákl. přenesená",J245,0)</f>
        <v>0</v>
      </c>
      <c r="BH245" s="115">
        <f>IF(N245="sníž. přenesená",J245,0)</f>
        <v>0</v>
      </c>
      <c r="BI245" s="115">
        <f>IF(N245="nulová",J245,0)</f>
        <v>0</v>
      </c>
      <c r="BJ245" s="17" t="s">
        <v>88</v>
      </c>
      <c r="BK245" s="115">
        <f>ROUND(I245*H245,2)</f>
        <v>0</v>
      </c>
      <c r="BL245" s="17" t="s">
        <v>201</v>
      </c>
      <c r="BM245" s="223" t="s">
        <v>408</v>
      </c>
    </row>
    <row r="246" spans="1:65" s="14" customFormat="1">
      <c r="B246" s="236"/>
      <c r="C246" s="237"/>
      <c r="D246" s="226" t="s">
        <v>184</v>
      </c>
      <c r="E246" s="238" t="s">
        <v>1</v>
      </c>
      <c r="F246" s="239" t="s">
        <v>409</v>
      </c>
      <c r="G246" s="237"/>
      <c r="H246" s="238" t="s">
        <v>1</v>
      </c>
      <c r="I246" s="240"/>
      <c r="J246" s="237"/>
      <c r="K246" s="237"/>
      <c r="L246" s="241"/>
      <c r="M246" s="242"/>
      <c r="N246" s="243"/>
      <c r="O246" s="243"/>
      <c r="P246" s="243"/>
      <c r="Q246" s="243"/>
      <c r="R246" s="243"/>
      <c r="S246" s="243"/>
      <c r="T246" s="244"/>
      <c r="AT246" s="245" t="s">
        <v>184</v>
      </c>
      <c r="AU246" s="245" t="s">
        <v>90</v>
      </c>
      <c r="AV246" s="14" t="s">
        <v>88</v>
      </c>
      <c r="AW246" s="14" t="s">
        <v>34</v>
      </c>
      <c r="AX246" s="14" t="s">
        <v>80</v>
      </c>
      <c r="AY246" s="245" t="s">
        <v>169</v>
      </c>
    </row>
    <row r="247" spans="1:65" s="13" customFormat="1">
      <c r="B247" s="224"/>
      <c r="C247" s="225"/>
      <c r="D247" s="226" t="s">
        <v>184</v>
      </c>
      <c r="E247" s="227" t="s">
        <v>1</v>
      </c>
      <c r="F247" s="228" t="s">
        <v>410</v>
      </c>
      <c r="G247" s="225"/>
      <c r="H247" s="229">
        <v>6232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AT247" s="235" t="s">
        <v>184</v>
      </c>
      <c r="AU247" s="235" t="s">
        <v>90</v>
      </c>
      <c r="AV247" s="13" t="s">
        <v>90</v>
      </c>
      <c r="AW247" s="13" t="s">
        <v>34</v>
      </c>
      <c r="AX247" s="13" t="s">
        <v>88</v>
      </c>
      <c r="AY247" s="235" t="s">
        <v>169</v>
      </c>
    </row>
    <row r="248" spans="1:65" s="12" customFormat="1" ht="22.9" customHeight="1">
      <c r="B248" s="195"/>
      <c r="C248" s="196"/>
      <c r="D248" s="197" t="s">
        <v>79</v>
      </c>
      <c r="E248" s="209" t="s">
        <v>411</v>
      </c>
      <c r="F248" s="209" t="s">
        <v>412</v>
      </c>
      <c r="G248" s="196"/>
      <c r="H248" s="196"/>
      <c r="I248" s="199"/>
      <c r="J248" s="210">
        <f>BK248</f>
        <v>0</v>
      </c>
      <c r="K248" s="196"/>
      <c r="L248" s="201"/>
      <c r="M248" s="202"/>
      <c r="N248" s="203"/>
      <c r="O248" s="203"/>
      <c r="P248" s="204">
        <f>SUM(P249:P255)</f>
        <v>0</v>
      </c>
      <c r="Q248" s="203"/>
      <c r="R248" s="204">
        <f>SUM(R249:R255)</f>
        <v>0</v>
      </c>
      <c r="S248" s="203"/>
      <c r="T248" s="205">
        <f>SUM(T249:T255)</f>
        <v>0</v>
      </c>
      <c r="AR248" s="206" t="s">
        <v>90</v>
      </c>
      <c r="AT248" s="207" t="s">
        <v>79</v>
      </c>
      <c r="AU248" s="207" t="s">
        <v>88</v>
      </c>
      <c r="AY248" s="206" t="s">
        <v>169</v>
      </c>
      <c r="BK248" s="208">
        <f>SUM(BK249:BK255)</f>
        <v>0</v>
      </c>
    </row>
    <row r="249" spans="1:65" s="2" customFormat="1" ht="14.45" customHeight="1">
      <c r="A249" s="35"/>
      <c r="B249" s="36"/>
      <c r="C249" s="211" t="s">
        <v>413</v>
      </c>
      <c r="D249" s="211" t="s">
        <v>171</v>
      </c>
      <c r="E249" s="212" t="s">
        <v>414</v>
      </c>
      <c r="F249" s="213" t="s">
        <v>415</v>
      </c>
      <c r="G249" s="214" t="s">
        <v>111</v>
      </c>
      <c r="H249" s="215">
        <v>564.48</v>
      </c>
      <c r="I249" s="216"/>
      <c r="J249" s="217">
        <f>ROUND(I249*H249,2)</f>
        <v>0</v>
      </c>
      <c r="K249" s="218"/>
      <c r="L249" s="38"/>
      <c r="M249" s="219" t="s">
        <v>1</v>
      </c>
      <c r="N249" s="220" t="s">
        <v>45</v>
      </c>
      <c r="O249" s="72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3" t="s">
        <v>201</v>
      </c>
      <c r="AT249" s="223" t="s">
        <v>171</v>
      </c>
      <c r="AU249" s="223" t="s">
        <v>90</v>
      </c>
      <c r="AY249" s="17" t="s">
        <v>169</v>
      </c>
      <c r="BE249" s="115">
        <f>IF(N249="základní",J249,0)</f>
        <v>0</v>
      </c>
      <c r="BF249" s="115">
        <f>IF(N249="snížená",J249,0)</f>
        <v>0</v>
      </c>
      <c r="BG249" s="115">
        <f>IF(N249="zákl. přenesená",J249,0)</f>
        <v>0</v>
      </c>
      <c r="BH249" s="115">
        <f>IF(N249="sníž. přenesená",J249,0)</f>
        <v>0</v>
      </c>
      <c r="BI249" s="115">
        <f>IF(N249="nulová",J249,0)</f>
        <v>0</v>
      </c>
      <c r="BJ249" s="17" t="s">
        <v>88</v>
      </c>
      <c r="BK249" s="115">
        <f>ROUND(I249*H249,2)</f>
        <v>0</v>
      </c>
      <c r="BL249" s="17" t="s">
        <v>201</v>
      </c>
      <c r="BM249" s="223" t="s">
        <v>416</v>
      </c>
    </row>
    <row r="250" spans="1:65" s="14" customFormat="1">
      <c r="B250" s="236"/>
      <c r="C250" s="237"/>
      <c r="D250" s="226" t="s">
        <v>184</v>
      </c>
      <c r="E250" s="238" t="s">
        <v>1</v>
      </c>
      <c r="F250" s="239" t="s">
        <v>417</v>
      </c>
      <c r="G250" s="237"/>
      <c r="H250" s="238" t="s">
        <v>1</v>
      </c>
      <c r="I250" s="240"/>
      <c r="J250" s="237"/>
      <c r="K250" s="237"/>
      <c r="L250" s="241"/>
      <c r="M250" s="242"/>
      <c r="N250" s="243"/>
      <c r="O250" s="243"/>
      <c r="P250" s="243"/>
      <c r="Q250" s="243"/>
      <c r="R250" s="243"/>
      <c r="S250" s="243"/>
      <c r="T250" s="244"/>
      <c r="AT250" s="245" t="s">
        <v>184</v>
      </c>
      <c r="AU250" s="245" t="s">
        <v>90</v>
      </c>
      <c r="AV250" s="14" t="s">
        <v>88</v>
      </c>
      <c r="AW250" s="14" t="s">
        <v>34</v>
      </c>
      <c r="AX250" s="14" t="s">
        <v>80</v>
      </c>
      <c r="AY250" s="245" t="s">
        <v>169</v>
      </c>
    </row>
    <row r="251" spans="1:65" s="14" customFormat="1">
      <c r="B251" s="236"/>
      <c r="C251" s="237"/>
      <c r="D251" s="226" t="s">
        <v>184</v>
      </c>
      <c r="E251" s="238" t="s">
        <v>1</v>
      </c>
      <c r="F251" s="239" t="s">
        <v>418</v>
      </c>
      <c r="G251" s="237"/>
      <c r="H251" s="238" t="s">
        <v>1</v>
      </c>
      <c r="I251" s="240"/>
      <c r="J251" s="237"/>
      <c r="K251" s="237"/>
      <c r="L251" s="241"/>
      <c r="M251" s="242"/>
      <c r="N251" s="243"/>
      <c r="O251" s="243"/>
      <c r="P251" s="243"/>
      <c r="Q251" s="243"/>
      <c r="R251" s="243"/>
      <c r="S251" s="243"/>
      <c r="T251" s="244"/>
      <c r="AT251" s="245" t="s">
        <v>184</v>
      </c>
      <c r="AU251" s="245" t="s">
        <v>90</v>
      </c>
      <c r="AV251" s="14" t="s">
        <v>88</v>
      </c>
      <c r="AW251" s="14" t="s">
        <v>34</v>
      </c>
      <c r="AX251" s="14" t="s">
        <v>80</v>
      </c>
      <c r="AY251" s="245" t="s">
        <v>169</v>
      </c>
    </row>
    <row r="252" spans="1:65" s="14" customFormat="1">
      <c r="B252" s="236"/>
      <c r="C252" s="237"/>
      <c r="D252" s="226" t="s">
        <v>184</v>
      </c>
      <c r="E252" s="238" t="s">
        <v>1</v>
      </c>
      <c r="F252" s="239" t="s">
        <v>419</v>
      </c>
      <c r="G252" s="237"/>
      <c r="H252" s="238" t="s">
        <v>1</v>
      </c>
      <c r="I252" s="240"/>
      <c r="J252" s="237"/>
      <c r="K252" s="237"/>
      <c r="L252" s="241"/>
      <c r="M252" s="242"/>
      <c r="N252" s="243"/>
      <c r="O252" s="243"/>
      <c r="P252" s="243"/>
      <c r="Q252" s="243"/>
      <c r="R252" s="243"/>
      <c r="S252" s="243"/>
      <c r="T252" s="244"/>
      <c r="AT252" s="245" t="s">
        <v>184</v>
      </c>
      <c r="AU252" s="245" t="s">
        <v>90</v>
      </c>
      <c r="AV252" s="14" t="s">
        <v>88</v>
      </c>
      <c r="AW252" s="14" t="s">
        <v>34</v>
      </c>
      <c r="AX252" s="14" t="s">
        <v>80</v>
      </c>
      <c r="AY252" s="245" t="s">
        <v>169</v>
      </c>
    </row>
    <row r="253" spans="1:65" s="14" customFormat="1">
      <c r="B253" s="236"/>
      <c r="C253" s="237"/>
      <c r="D253" s="226" t="s">
        <v>184</v>
      </c>
      <c r="E253" s="238" t="s">
        <v>1</v>
      </c>
      <c r="F253" s="239" t="s">
        <v>420</v>
      </c>
      <c r="G253" s="237"/>
      <c r="H253" s="238" t="s">
        <v>1</v>
      </c>
      <c r="I253" s="240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AT253" s="245" t="s">
        <v>184</v>
      </c>
      <c r="AU253" s="245" t="s">
        <v>90</v>
      </c>
      <c r="AV253" s="14" t="s">
        <v>88</v>
      </c>
      <c r="AW253" s="14" t="s">
        <v>34</v>
      </c>
      <c r="AX253" s="14" t="s">
        <v>80</v>
      </c>
      <c r="AY253" s="245" t="s">
        <v>169</v>
      </c>
    </row>
    <row r="254" spans="1:65" s="14" customFormat="1">
      <c r="B254" s="236"/>
      <c r="C254" s="237"/>
      <c r="D254" s="226" t="s">
        <v>184</v>
      </c>
      <c r="E254" s="238" t="s">
        <v>1</v>
      </c>
      <c r="F254" s="239" t="s">
        <v>421</v>
      </c>
      <c r="G254" s="237"/>
      <c r="H254" s="238" t="s">
        <v>1</v>
      </c>
      <c r="I254" s="240"/>
      <c r="J254" s="237"/>
      <c r="K254" s="237"/>
      <c r="L254" s="241"/>
      <c r="M254" s="242"/>
      <c r="N254" s="243"/>
      <c r="O254" s="243"/>
      <c r="P254" s="243"/>
      <c r="Q254" s="243"/>
      <c r="R254" s="243"/>
      <c r="S254" s="243"/>
      <c r="T254" s="244"/>
      <c r="AT254" s="245" t="s">
        <v>184</v>
      </c>
      <c r="AU254" s="245" t="s">
        <v>90</v>
      </c>
      <c r="AV254" s="14" t="s">
        <v>88</v>
      </c>
      <c r="AW254" s="14" t="s">
        <v>34</v>
      </c>
      <c r="AX254" s="14" t="s">
        <v>80</v>
      </c>
      <c r="AY254" s="245" t="s">
        <v>169</v>
      </c>
    </row>
    <row r="255" spans="1:65" s="13" customFormat="1">
      <c r="B255" s="224"/>
      <c r="C255" s="225"/>
      <c r="D255" s="226" t="s">
        <v>184</v>
      </c>
      <c r="E255" s="227" t="s">
        <v>1</v>
      </c>
      <c r="F255" s="228" t="s">
        <v>422</v>
      </c>
      <c r="G255" s="225"/>
      <c r="H255" s="229">
        <v>564.48</v>
      </c>
      <c r="I255" s="230"/>
      <c r="J255" s="225"/>
      <c r="K255" s="225"/>
      <c r="L255" s="231"/>
      <c r="M255" s="268"/>
      <c r="N255" s="269"/>
      <c r="O255" s="269"/>
      <c r="P255" s="269"/>
      <c r="Q255" s="269"/>
      <c r="R255" s="269"/>
      <c r="S255" s="269"/>
      <c r="T255" s="270"/>
      <c r="AT255" s="235" t="s">
        <v>184</v>
      </c>
      <c r="AU255" s="235" t="s">
        <v>90</v>
      </c>
      <c r="AV255" s="13" t="s">
        <v>90</v>
      </c>
      <c r="AW255" s="13" t="s">
        <v>34</v>
      </c>
      <c r="AX255" s="13" t="s">
        <v>88</v>
      </c>
      <c r="AY255" s="235" t="s">
        <v>169</v>
      </c>
    </row>
    <row r="256" spans="1:65" s="2" customFormat="1" ht="6.95" customHeight="1">
      <c r="A256" s="35"/>
      <c r="B256" s="55"/>
      <c r="C256" s="56"/>
      <c r="D256" s="56"/>
      <c r="E256" s="56"/>
      <c r="F256" s="56"/>
      <c r="G256" s="56"/>
      <c r="H256" s="56"/>
      <c r="I256" s="56"/>
      <c r="J256" s="56"/>
      <c r="K256" s="56"/>
      <c r="L256" s="38"/>
      <c r="M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</row>
  </sheetData>
  <sheetProtection password="CC35" sheet="1" objects="1" scenarios="1" formatColumns="0" formatRows="0" autoFilter="0"/>
  <autoFilter ref="C143:K255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93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90</v>
      </c>
    </row>
    <row r="4" spans="1:46" s="1" customFormat="1" ht="24.95" customHeight="1">
      <c r="B4" s="20"/>
      <c r="D4" s="125" t="s">
        <v>116</v>
      </c>
      <c r="L4" s="20"/>
      <c r="M4" s="12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7" t="s">
        <v>16</v>
      </c>
      <c r="L6" s="20"/>
    </row>
    <row r="7" spans="1:46" s="1" customFormat="1" ht="16.5" customHeight="1">
      <c r="B7" s="20"/>
      <c r="E7" s="340" t="str">
        <f>'Rekapitulace stavby'!K6</f>
        <v>Dílčí energetická renovace objektu MŠ Bobkova</v>
      </c>
      <c r="F7" s="341"/>
      <c r="G7" s="341"/>
      <c r="H7" s="341"/>
      <c r="L7" s="20"/>
    </row>
    <row r="8" spans="1:46" s="2" customFormat="1" ht="12" customHeight="1">
      <c r="A8" s="35"/>
      <c r="B8" s="38"/>
      <c r="C8" s="35"/>
      <c r="D8" s="127" t="s">
        <v>120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42" t="s">
        <v>423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36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122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103</v>
      </c>
      <c r="E31" s="35"/>
      <c r="F31" s="35"/>
      <c r="G31" s="35"/>
      <c r="H31" s="35"/>
      <c r="I31" s="35"/>
      <c r="J31" s="134">
        <f>J100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40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42</v>
      </c>
      <c r="G34" s="35"/>
      <c r="H34" s="35"/>
      <c r="I34" s="138" t="s">
        <v>41</v>
      </c>
      <c r="J34" s="13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44</v>
      </c>
      <c r="E35" s="127" t="s">
        <v>45</v>
      </c>
      <c r="F35" s="140">
        <f>ROUND((SUM(BE100:BE107) + SUM(BE127:BE221)),  2)</f>
        <v>0</v>
      </c>
      <c r="G35" s="35"/>
      <c r="H35" s="35"/>
      <c r="I35" s="141">
        <v>0.21</v>
      </c>
      <c r="J35" s="140">
        <f>ROUND(((SUM(BE100:BE107) + SUM(BE127:BE221))*I35),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46</v>
      </c>
      <c r="F36" s="140">
        <f>ROUND((SUM(BF100:BF107) + SUM(BF127:BF221)),  2)</f>
        <v>0</v>
      </c>
      <c r="G36" s="35"/>
      <c r="H36" s="35"/>
      <c r="I36" s="141">
        <v>0.15</v>
      </c>
      <c r="J36" s="140">
        <f>ROUND(((SUM(BF100:BF107) + SUM(BF127:BF221))*I36),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47</v>
      </c>
      <c r="F37" s="140">
        <f>ROUND((SUM(BG100:BG107) + SUM(BG127:BG221)),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48</v>
      </c>
      <c r="F38" s="140">
        <f>ROUND((SUM(BH100:BH107) + SUM(BH127:BH221)),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49</v>
      </c>
      <c r="F39" s="140">
        <f>ROUND((SUM(BI100:BI107) + SUM(BI127:BI221)),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50</v>
      </c>
      <c r="E41" s="144"/>
      <c r="F41" s="144"/>
      <c r="G41" s="145" t="s">
        <v>51</v>
      </c>
      <c r="H41" s="146" t="s">
        <v>52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53</v>
      </c>
      <c r="E50" s="150"/>
      <c r="F50" s="150"/>
      <c r="G50" s="149" t="s">
        <v>54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55</v>
      </c>
      <c r="E61" s="152"/>
      <c r="F61" s="153" t="s">
        <v>56</v>
      </c>
      <c r="G61" s="151" t="s">
        <v>55</v>
      </c>
      <c r="H61" s="152"/>
      <c r="I61" s="152"/>
      <c r="J61" s="154" t="s">
        <v>56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57</v>
      </c>
      <c r="E65" s="155"/>
      <c r="F65" s="155"/>
      <c r="G65" s="149" t="s">
        <v>58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55</v>
      </c>
      <c r="E76" s="152"/>
      <c r="F76" s="153" t="s">
        <v>56</v>
      </c>
      <c r="G76" s="151" t="s">
        <v>55</v>
      </c>
      <c r="H76" s="152"/>
      <c r="I76" s="152"/>
      <c r="J76" s="154" t="s">
        <v>56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energetická renovace objektu MŠ Bobkova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5/2019/DVz - Vzduchotechnika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Bobkova 1005/4 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Úřad městské části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124</v>
      </c>
      <c r="D94" s="120"/>
      <c r="E94" s="120"/>
      <c r="F94" s="120"/>
      <c r="G94" s="120"/>
      <c r="H94" s="120"/>
      <c r="I94" s="120"/>
      <c r="J94" s="161" t="s">
        <v>125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126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127</v>
      </c>
    </row>
    <row r="97" spans="1:65" s="9" customFormat="1" ht="24.95" customHeight="1">
      <c r="B97" s="163"/>
      <c r="C97" s="164"/>
      <c r="D97" s="165" t="s">
        <v>424</v>
      </c>
      <c r="E97" s="166"/>
      <c r="F97" s="166"/>
      <c r="G97" s="166"/>
      <c r="H97" s="166"/>
      <c r="I97" s="166"/>
      <c r="J97" s="167">
        <f>J128</f>
        <v>0</v>
      </c>
      <c r="K97" s="164"/>
      <c r="L97" s="168"/>
    </row>
    <row r="98" spans="1:65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6.9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29.25" customHeight="1">
      <c r="A100" s="35"/>
      <c r="B100" s="36"/>
      <c r="C100" s="162" t="s">
        <v>146</v>
      </c>
      <c r="D100" s="37"/>
      <c r="E100" s="37"/>
      <c r="F100" s="37"/>
      <c r="G100" s="37"/>
      <c r="H100" s="37"/>
      <c r="I100" s="37"/>
      <c r="J100" s="175">
        <f>ROUND(J101 + J102 + J103 + J104 + J105 + J106,2)</f>
        <v>0</v>
      </c>
      <c r="K100" s="37"/>
      <c r="L100" s="52"/>
      <c r="N100" s="176" t="s">
        <v>44</v>
      </c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8" customHeight="1">
      <c r="A101" s="35"/>
      <c r="B101" s="36"/>
      <c r="C101" s="37"/>
      <c r="D101" s="312" t="s">
        <v>147</v>
      </c>
      <c r="E101" s="313"/>
      <c r="F101" s="313"/>
      <c r="G101" s="37"/>
      <c r="H101" s="37"/>
      <c r="I101" s="37"/>
      <c r="J101" s="111">
        <v>0</v>
      </c>
      <c r="K101" s="37"/>
      <c r="L101" s="177"/>
      <c r="M101" s="178"/>
      <c r="N101" s="179" t="s">
        <v>45</v>
      </c>
      <c r="O101" s="178"/>
      <c r="P101" s="178"/>
      <c r="Q101" s="178"/>
      <c r="R101" s="178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81" t="s">
        <v>148</v>
      </c>
      <c r="AZ101" s="178"/>
      <c r="BA101" s="178"/>
      <c r="BB101" s="178"/>
      <c r="BC101" s="178"/>
      <c r="BD101" s="178"/>
      <c r="BE101" s="182">
        <f t="shared" ref="BE101:BE106" si="0">IF(N101="základní",J101,0)</f>
        <v>0</v>
      </c>
      <c r="BF101" s="182">
        <f t="shared" ref="BF101:BF106" si="1">IF(N101="snížená",J101,0)</f>
        <v>0</v>
      </c>
      <c r="BG101" s="182">
        <f t="shared" ref="BG101:BG106" si="2">IF(N101="zákl. přenesená",J101,0)</f>
        <v>0</v>
      </c>
      <c r="BH101" s="182">
        <f t="shared" ref="BH101:BH106" si="3">IF(N101="sníž. přenesená",J101,0)</f>
        <v>0</v>
      </c>
      <c r="BI101" s="182">
        <f t="shared" ref="BI101:BI106" si="4">IF(N101="nulová",J101,0)</f>
        <v>0</v>
      </c>
      <c r="BJ101" s="181" t="s">
        <v>88</v>
      </c>
      <c r="BK101" s="178"/>
      <c r="BL101" s="178"/>
      <c r="BM101" s="178"/>
    </row>
    <row r="102" spans="1:65" s="2" customFormat="1" ht="18" customHeight="1">
      <c r="A102" s="35"/>
      <c r="B102" s="36"/>
      <c r="C102" s="37"/>
      <c r="D102" s="312" t="s">
        <v>149</v>
      </c>
      <c r="E102" s="313"/>
      <c r="F102" s="313"/>
      <c r="G102" s="37"/>
      <c r="H102" s="37"/>
      <c r="I102" s="37"/>
      <c r="J102" s="111">
        <v>0</v>
      </c>
      <c r="K102" s="37"/>
      <c r="L102" s="177"/>
      <c r="M102" s="178"/>
      <c r="N102" s="179" t="s">
        <v>45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148</v>
      </c>
      <c r="AZ102" s="178"/>
      <c r="BA102" s="178"/>
      <c r="BB102" s="178"/>
      <c r="BC102" s="178"/>
      <c r="BD102" s="178"/>
      <c r="BE102" s="182">
        <f t="shared" si="0"/>
        <v>0</v>
      </c>
      <c r="BF102" s="182">
        <f t="shared" si="1"/>
        <v>0</v>
      </c>
      <c r="BG102" s="182">
        <f t="shared" si="2"/>
        <v>0</v>
      </c>
      <c r="BH102" s="182">
        <f t="shared" si="3"/>
        <v>0</v>
      </c>
      <c r="BI102" s="182">
        <f t="shared" si="4"/>
        <v>0</v>
      </c>
      <c r="BJ102" s="181" t="s">
        <v>88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12" t="s">
        <v>150</v>
      </c>
      <c r="E103" s="313"/>
      <c r="F103" s="313"/>
      <c r="G103" s="37"/>
      <c r="H103" s="37"/>
      <c r="I103" s="37"/>
      <c r="J103" s="111">
        <v>0</v>
      </c>
      <c r="K103" s="37"/>
      <c r="L103" s="177"/>
      <c r="M103" s="178"/>
      <c r="N103" s="179" t="s">
        <v>45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148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88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12" t="s">
        <v>149</v>
      </c>
      <c r="E104" s="313"/>
      <c r="F104" s="313"/>
      <c r="G104" s="37"/>
      <c r="H104" s="37"/>
      <c r="I104" s="37"/>
      <c r="J104" s="111">
        <v>0</v>
      </c>
      <c r="K104" s="37"/>
      <c r="L104" s="177"/>
      <c r="M104" s="178"/>
      <c r="N104" s="179" t="s">
        <v>45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148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88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312" t="s">
        <v>151</v>
      </c>
      <c r="E105" s="313"/>
      <c r="F105" s="313"/>
      <c r="G105" s="37"/>
      <c r="H105" s="37"/>
      <c r="I105" s="37"/>
      <c r="J105" s="111">
        <v>0</v>
      </c>
      <c r="K105" s="37"/>
      <c r="L105" s="177"/>
      <c r="M105" s="178"/>
      <c r="N105" s="179" t="s">
        <v>45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148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88</v>
      </c>
      <c r="BK105" s="178"/>
      <c r="BL105" s="178"/>
      <c r="BM105" s="178"/>
    </row>
    <row r="106" spans="1:65" s="2" customFormat="1" ht="18" customHeight="1">
      <c r="A106" s="35"/>
      <c r="B106" s="36"/>
      <c r="C106" s="37"/>
      <c r="D106" s="110" t="s">
        <v>152</v>
      </c>
      <c r="E106" s="37"/>
      <c r="F106" s="37"/>
      <c r="G106" s="37"/>
      <c r="H106" s="37"/>
      <c r="I106" s="37"/>
      <c r="J106" s="111">
        <f>ROUND(J30*T106,2)</f>
        <v>0</v>
      </c>
      <c r="K106" s="37"/>
      <c r="L106" s="177"/>
      <c r="M106" s="178"/>
      <c r="N106" s="179" t="s">
        <v>45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153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88</v>
      </c>
      <c r="BK106" s="178"/>
      <c r="BL106" s="178"/>
      <c r="BM106" s="178"/>
    </row>
    <row r="107" spans="1:65" s="2" customForma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19" t="s">
        <v>108</v>
      </c>
      <c r="D108" s="120"/>
      <c r="E108" s="120"/>
      <c r="F108" s="120"/>
      <c r="G108" s="120"/>
      <c r="H108" s="120"/>
      <c r="I108" s="120"/>
      <c r="J108" s="121">
        <f>ROUND(J96+J100,2)</f>
        <v>0</v>
      </c>
      <c r="K108" s="12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3" t="s">
        <v>154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7" t="str">
        <f>E7</f>
        <v>Dílčí energetická renovace objektu MŠ Bobkova</v>
      </c>
      <c r="F117" s="338"/>
      <c r="G117" s="338"/>
      <c r="H117" s="338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9" t="s">
        <v>120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26" t="str">
        <f>E9</f>
        <v>5/2019/DVz - Vzduchotechnika</v>
      </c>
      <c r="F119" s="339"/>
      <c r="G119" s="339"/>
      <c r="H119" s="33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9" t="s">
        <v>20</v>
      </c>
      <c r="D121" s="37"/>
      <c r="E121" s="37"/>
      <c r="F121" s="27" t="str">
        <f>F12</f>
        <v>Bobkova 1005/4 ,Praha 14</v>
      </c>
      <c r="G121" s="37"/>
      <c r="H121" s="37"/>
      <c r="I121" s="29" t="s">
        <v>22</v>
      </c>
      <c r="J121" s="67" t="str">
        <f>IF(J12="","",J12)</f>
        <v>8. 5. 2021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29" t="s">
        <v>24</v>
      </c>
      <c r="D123" s="37"/>
      <c r="E123" s="37"/>
      <c r="F123" s="27" t="str">
        <f>E15</f>
        <v>Úřad městské části Praha 14</v>
      </c>
      <c r="G123" s="37"/>
      <c r="H123" s="37"/>
      <c r="I123" s="29" t="s">
        <v>31</v>
      </c>
      <c r="J123" s="32" t="str">
        <f>E21</f>
        <v>a3atelier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9" t="s">
        <v>29</v>
      </c>
      <c r="D124" s="37"/>
      <c r="E124" s="37"/>
      <c r="F124" s="27" t="str">
        <f>IF(E18="","",E18)</f>
        <v>Vyplň údaj</v>
      </c>
      <c r="G124" s="37"/>
      <c r="H124" s="37"/>
      <c r="I124" s="29" t="s">
        <v>35</v>
      </c>
      <c r="J124" s="32" t="str">
        <f>E24</f>
        <v>Ing.Myšík Petr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83"/>
      <c r="B126" s="184"/>
      <c r="C126" s="185" t="s">
        <v>155</v>
      </c>
      <c r="D126" s="186" t="s">
        <v>65</v>
      </c>
      <c r="E126" s="186" t="s">
        <v>61</v>
      </c>
      <c r="F126" s="186" t="s">
        <v>62</v>
      </c>
      <c r="G126" s="186" t="s">
        <v>156</v>
      </c>
      <c r="H126" s="186" t="s">
        <v>157</v>
      </c>
      <c r="I126" s="186" t="s">
        <v>158</v>
      </c>
      <c r="J126" s="187" t="s">
        <v>125</v>
      </c>
      <c r="K126" s="188" t="s">
        <v>159</v>
      </c>
      <c r="L126" s="189"/>
      <c r="M126" s="76" t="s">
        <v>1</v>
      </c>
      <c r="N126" s="77" t="s">
        <v>44</v>
      </c>
      <c r="O126" s="77" t="s">
        <v>160</v>
      </c>
      <c r="P126" s="77" t="s">
        <v>161</v>
      </c>
      <c r="Q126" s="77" t="s">
        <v>162</v>
      </c>
      <c r="R126" s="77" t="s">
        <v>163</v>
      </c>
      <c r="S126" s="77" t="s">
        <v>164</v>
      </c>
      <c r="T126" s="78" t="s">
        <v>165</v>
      </c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</row>
    <row r="127" spans="1:63" s="2" customFormat="1" ht="22.9" customHeight="1">
      <c r="A127" s="35"/>
      <c r="B127" s="36"/>
      <c r="C127" s="83" t="s">
        <v>166</v>
      </c>
      <c r="D127" s="37"/>
      <c r="E127" s="37"/>
      <c r="F127" s="37"/>
      <c r="G127" s="37"/>
      <c r="H127" s="37"/>
      <c r="I127" s="37"/>
      <c r="J127" s="190">
        <f>BK127</f>
        <v>0</v>
      </c>
      <c r="K127" s="37"/>
      <c r="L127" s="38"/>
      <c r="M127" s="79"/>
      <c r="N127" s="191"/>
      <c r="O127" s="80"/>
      <c r="P127" s="192">
        <f>P128</f>
        <v>0</v>
      </c>
      <c r="Q127" s="80"/>
      <c r="R127" s="192">
        <f>R128</f>
        <v>0</v>
      </c>
      <c r="S127" s="80"/>
      <c r="T127" s="193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7" t="s">
        <v>79</v>
      </c>
      <c r="AU127" s="17" t="s">
        <v>127</v>
      </c>
      <c r="BK127" s="194">
        <f>BK128</f>
        <v>0</v>
      </c>
    </row>
    <row r="128" spans="1:63" s="12" customFormat="1" ht="25.9" customHeight="1">
      <c r="B128" s="195"/>
      <c r="C128" s="196"/>
      <c r="D128" s="197" t="s">
        <v>79</v>
      </c>
      <c r="E128" s="198" t="s">
        <v>80</v>
      </c>
      <c r="F128" s="198" t="s">
        <v>425</v>
      </c>
      <c r="G128" s="196"/>
      <c r="H128" s="196"/>
      <c r="I128" s="199"/>
      <c r="J128" s="200">
        <f>BK128</f>
        <v>0</v>
      </c>
      <c r="K128" s="196"/>
      <c r="L128" s="201"/>
      <c r="M128" s="202"/>
      <c r="N128" s="203"/>
      <c r="O128" s="203"/>
      <c r="P128" s="204">
        <f>SUM(P129:P221)</f>
        <v>0</v>
      </c>
      <c r="Q128" s="203"/>
      <c r="R128" s="204">
        <f>SUM(R129:R221)</f>
        <v>0</v>
      </c>
      <c r="S128" s="203"/>
      <c r="T128" s="205">
        <f>SUM(T129:T221)</f>
        <v>0</v>
      </c>
      <c r="AR128" s="206" t="s">
        <v>88</v>
      </c>
      <c r="AT128" s="207" t="s">
        <v>79</v>
      </c>
      <c r="AU128" s="207" t="s">
        <v>80</v>
      </c>
      <c r="AY128" s="206" t="s">
        <v>169</v>
      </c>
      <c r="BK128" s="208">
        <f>SUM(BK129:BK221)</f>
        <v>0</v>
      </c>
    </row>
    <row r="129" spans="1:65" s="2" customFormat="1" ht="62.65" customHeight="1">
      <c r="A129" s="35"/>
      <c r="B129" s="36"/>
      <c r="C129" s="211" t="s">
        <v>88</v>
      </c>
      <c r="D129" s="211" t="s">
        <v>171</v>
      </c>
      <c r="E129" s="212" t="s">
        <v>426</v>
      </c>
      <c r="F129" s="213" t="s">
        <v>427</v>
      </c>
      <c r="G129" s="214" t="s">
        <v>219</v>
      </c>
      <c r="H129" s="215">
        <v>8</v>
      </c>
      <c r="I129" s="216"/>
      <c r="J129" s="217">
        <f>ROUND(I129*H129,2)</f>
        <v>0</v>
      </c>
      <c r="K129" s="218"/>
      <c r="L129" s="38"/>
      <c r="M129" s="219" t="s">
        <v>1</v>
      </c>
      <c r="N129" s="220" t="s">
        <v>45</v>
      </c>
      <c r="O129" s="72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3" t="s">
        <v>175</v>
      </c>
      <c r="AT129" s="223" t="s">
        <v>171</v>
      </c>
      <c r="AU129" s="223" t="s">
        <v>88</v>
      </c>
      <c r="AY129" s="17" t="s">
        <v>169</v>
      </c>
      <c r="BE129" s="115">
        <f>IF(N129="základní",J129,0)</f>
        <v>0</v>
      </c>
      <c r="BF129" s="115">
        <f>IF(N129="snížená",J129,0)</f>
        <v>0</v>
      </c>
      <c r="BG129" s="115">
        <f>IF(N129="zákl. přenesená",J129,0)</f>
        <v>0</v>
      </c>
      <c r="BH129" s="115">
        <f>IF(N129="sníž. přenesená",J129,0)</f>
        <v>0</v>
      </c>
      <c r="BI129" s="115">
        <f>IF(N129="nulová",J129,0)</f>
        <v>0</v>
      </c>
      <c r="BJ129" s="17" t="s">
        <v>88</v>
      </c>
      <c r="BK129" s="115">
        <f>ROUND(I129*H129,2)</f>
        <v>0</v>
      </c>
      <c r="BL129" s="17" t="s">
        <v>175</v>
      </c>
      <c r="BM129" s="223" t="s">
        <v>428</v>
      </c>
    </row>
    <row r="130" spans="1:65" s="14" customFormat="1">
      <c r="B130" s="236"/>
      <c r="C130" s="237"/>
      <c r="D130" s="226" t="s">
        <v>184</v>
      </c>
      <c r="E130" s="238" t="s">
        <v>1</v>
      </c>
      <c r="F130" s="239" t="s">
        <v>190</v>
      </c>
      <c r="G130" s="237"/>
      <c r="H130" s="238" t="s">
        <v>1</v>
      </c>
      <c r="I130" s="240"/>
      <c r="J130" s="237"/>
      <c r="K130" s="237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184</v>
      </c>
      <c r="AU130" s="245" t="s">
        <v>88</v>
      </c>
      <c r="AV130" s="14" t="s">
        <v>88</v>
      </c>
      <c r="AW130" s="14" t="s">
        <v>34</v>
      </c>
      <c r="AX130" s="14" t="s">
        <v>80</v>
      </c>
      <c r="AY130" s="245" t="s">
        <v>169</v>
      </c>
    </row>
    <row r="131" spans="1:65" s="13" customFormat="1">
      <c r="B131" s="224"/>
      <c r="C131" s="225"/>
      <c r="D131" s="226" t="s">
        <v>184</v>
      </c>
      <c r="E131" s="227" t="s">
        <v>1</v>
      </c>
      <c r="F131" s="228" t="s">
        <v>175</v>
      </c>
      <c r="G131" s="225"/>
      <c r="H131" s="229">
        <v>4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184</v>
      </c>
      <c r="AU131" s="235" t="s">
        <v>88</v>
      </c>
      <c r="AV131" s="13" t="s">
        <v>90</v>
      </c>
      <c r="AW131" s="13" t="s">
        <v>34</v>
      </c>
      <c r="AX131" s="13" t="s">
        <v>80</v>
      </c>
      <c r="AY131" s="235" t="s">
        <v>169</v>
      </c>
    </row>
    <row r="132" spans="1:65" s="14" customFormat="1">
      <c r="B132" s="236"/>
      <c r="C132" s="237"/>
      <c r="D132" s="226" t="s">
        <v>184</v>
      </c>
      <c r="E132" s="238" t="s">
        <v>1</v>
      </c>
      <c r="F132" s="239" t="s">
        <v>192</v>
      </c>
      <c r="G132" s="237"/>
      <c r="H132" s="238" t="s">
        <v>1</v>
      </c>
      <c r="I132" s="240"/>
      <c r="J132" s="237"/>
      <c r="K132" s="237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184</v>
      </c>
      <c r="AU132" s="245" t="s">
        <v>88</v>
      </c>
      <c r="AV132" s="14" t="s">
        <v>88</v>
      </c>
      <c r="AW132" s="14" t="s">
        <v>34</v>
      </c>
      <c r="AX132" s="14" t="s">
        <v>80</v>
      </c>
      <c r="AY132" s="245" t="s">
        <v>169</v>
      </c>
    </row>
    <row r="133" spans="1:65" s="13" customFormat="1">
      <c r="B133" s="224"/>
      <c r="C133" s="225"/>
      <c r="D133" s="226" t="s">
        <v>184</v>
      </c>
      <c r="E133" s="227" t="s">
        <v>1</v>
      </c>
      <c r="F133" s="228" t="s">
        <v>175</v>
      </c>
      <c r="G133" s="225"/>
      <c r="H133" s="229">
        <v>4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184</v>
      </c>
      <c r="AU133" s="235" t="s">
        <v>88</v>
      </c>
      <c r="AV133" s="13" t="s">
        <v>90</v>
      </c>
      <c r="AW133" s="13" t="s">
        <v>34</v>
      </c>
      <c r="AX133" s="13" t="s">
        <v>80</v>
      </c>
      <c r="AY133" s="235" t="s">
        <v>169</v>
      </c>
    </row>
    <row r="134" spans="1:65" s="15" customFormat="1">
      <c r="B134" s="246"/>
      <c r="C134" s="247"/>
      <c r="D134" s="226" t="s">
        <v>184</v>
      </c>
      <c r="E134" s="248" t="s">
        <v>1</v>
      </c>
      <c r="F134" s="249" t="s">
        <v>194</v>
      </c>
      <c r="G134" s="247"/>
      <c r="H134" s="250">
        <v>8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184</v>
      </c>
      <c r="AU134" s="256" t="s">
        <v>88</v>
      </c>
      <c r="AV134" s="15" t="s">
        <v>175</v>
      </c>
      <c r="AW134" s="15" t="s">
        <v>34</v>
      </c>
      <c r="AX134" s="15" t="s">
        <v>88</v>
      </c>
      <c r="AY134" s="256" t="s">
        <v>169</v>
      </c>
    </row>
    <row r="135" spans="1:65" s="2" customFormat="1" ht="14.45" customHeight="1">
      <c r="A135" s="35"/>
      <c r="B135" s="36"/>
      <c r="C135" s="211" t="s">
        <v>180</v>
      </c>
      <c r="D135" s="211" t="s">
        <v>171</v>
      </c>
      <c r="E135" s="212" t="s">
        <v>429</v>
      </c>
      <c r="F135" s="213" t="s">
        <v>430</v>
      </c>
      <c r="G135" s="214" t="s">
        <v>174</v>
      </c>
      <c r="H135" s="215">
        <v>8</v>
      </c>
      <c r="I135" s="216"/>
      <c r="J135" s="217">
        <f>ROUND(I135*H135,2)</f>
        <v>0</v>
      </c>
      <c r="K135" s="218"/>
      <c r="L135" s="38"/>
      <c r="M135" s="219" t="s">
        <v>1</v>
      </c>
      <c r="N135" s="220" t="s">
        <v>45</v>
      </c>
      <c r="O135" s="72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3" t="s">
        <v>175</v>
      </c>
      <c r="AT135" s="223" t="s">
        <v>171</v>
      </c>
      <c r="AU135" s="223" t="s">
        <v>88</v>
      </c>
      <c r="AY135" s="17" t="s">
        <v>169</v>
      </c>
      <c r="BE135" s="115">
        <f>IF(N135="základní",J135,0)</f>
        <v>0</v>
      </c>
      <c r="BF135" s="115">
        <f>IF(N135="snížená",J135,0)</f>
        <v>0</v>
      </c>
      <c r="BG135" s="115">
        <f>IF(N135="zákl. přenesená",J135,0)</f>
        <v>0</v>
      </c>
      <c r="BH135" s="115">
        <f>IF(N135="sníž. přenesená",J135,0)</f>
        <v>0</v>
      </c>
      <c r="BI135" s="115">
        <f>IF(N135="nulová",J135,0)</f>
        <v>0</v>
      </c>
      <c r="BJ135" s="17" t="s">
        <v>88</v>
      </c>
      <c r="BK135" s="115">
        <f>ROUND(I135*H135,2)</f>
        <v>0</v>
      </c>
      <c r="BL135" s="17" t="s">
        <v>175</v>
      </c>
      <c r="BM135" s="223" t="s">
        <v>431</v>
      </c>
    </row>
    <row r="136" spans="1:65" s="13" customFormat="1">
      <c r="B136" s="224"/>
      <c r="C136" s="225"/>
      <c r="D136" s="226" t="s">
        <v>184</v>
      </c>
      <c r="E136" s="227" t="s">
        <v>1</v>
      </c>
      <c r="F136" s="228" t="s">
        <v>432</v>
      </c>
      <c r="G136" s="225"/>
      <c r="H136" s="229">
        <v>8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184</v>
      </c>
      <c r="AU136" s="235" t="s">
        <v>88</v>
      </c>
      <c r="AV136" s="13" t="s">
        <v>90</v>
      </c>
      <c r="AW136" s="13" t="s">
        <v>34</v>
      </c>
      <c r="AX136" s="13" t="s">
        <v>88</v>
      </c>
      <c r="AY136" s="235" t="s">
        <v>169</v>
      </c>
    </row>
    <row r="137" spans="1:65" s="2" customFormat="1" ht="14.45" customHeight="1">
      <c r="A137" s="35"/>
      <c r="B137" s="36"/>
      <c r="C137" s="211" t="s">
        <v>175</v>
      </c>
      <c r="D137" s="211" t="s">
        <v>171</v>
      </c>
      <c r="E137" s="212" t="s">
        <v>433</v>
      </c>
      <c r="F137" s="213" t="s">
        <v>434</v>
      </c>
      <c r="G137" s="214" t="s">
        <v>245</v>
      </c>
      <c r="H137" s="215">
        <v>445</v>
      </c>
      <c r="I137" s="216"/>
      <c r="J137" s="217">
        <f>ROUND(I137*H137,2)</f>
        <v>0</v>
      </c>
      <c r="K137" s="218"/>
      <c r="L137" s="38"/>
      <c r="M137" s="219" t="s">
        <v>1</v>
      </c>
      <c r="N137" s="220" t="s">
        <v>45</v>
      </c>
      <c r="O137" s="72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3" t="s">
        <v>175</v>
      </c>
      <c r="AT137" s="223" t="s">
        <v>171</v>
      </c>
      <c r="AU137" s="223" t="s">
        <v>88</v>
      </c>
      <c r="AY137" s="17" t="s">
        <v>169</v>
      </c>
      <c r="BE137" s="115">
        <f>IF(N137="základní",J137,0)</f>
        <v>0</v>
      </c>
      <c r="BF137" s="115">
        <f>IF(N137="snížená",J137,0)</f>
        <v>0</v>
      </c>
      <c r="BG137" s="115">
        <f>IF(N137="zákl. přenesená",J137,0)</f>
        <v>0</v>
      </c>
      <c r="BH137" s="115">
        <f>IF(N137="sníž. přenesená",J137,0)</f>
        <v>0</v>
      </c>
      <c r="BI137" s="115">
        <f>IF(N137="nulová",J137,0)</f>
        <v>0</v>
      </c>
      <c r="BJ137" s="17" t="s">
        <v>88</v>
      </c>
      <c r="BK137" s="115">
        <f>ROUND(I137*H137,2)</f>
        <v>0</v>
      </c>
      <c r="BL137" s="17" t="s">
        <v>175</v>
      </c>
      <c r="BM137" s="223" t="s">
        <v>435</v>
      </c>
    </row>
    <row r="138" spans="1:65" s="14" customFormat="1">
      <c r="B138" s="236"/>
      <c r="C138" s="237"/>
      <c r="D138" s="226" t="s">
        <v>184</v>
      </c>
      <c r="E138" s="238" t="s">
        <v>1</v>
      </c>
      <c r="F138" s="239" t="s">
        <v>190</v>
      </c>
      <c r="G138" s="237"/>
      <c r="H138" s="238" t="s">
        <v>1</v>
      </c>
      <c r="I138" s="240"/>
      <c r="J138" s="237"/>
      <c r="K138" s="237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184</v>
      </c>
      <c r="AU138" s="245" t="s">
        <v>88</v>
      </c>
      <c r="AV138" s="14" t="s">
        <v>88</v>
      </c>
      <c r="AW138" s="14" t="s">
        <v>34</v>
      </c>
      <c r="AX138" s="14" t="s">
        <v>80</v>
      </c>
      <c r="AY138" s="245" t="s">
        <v>169</v>
      </c>
    </row>
    <row r="139" spans="1:65" s="13" customFormat="1">
      <c r="B139" s="224"/>
      <c r="C139" s="225"/>
      <c r="D139" s="226" t="s">
        <v>184</v>
      </c>
      <c r="E139" s="227" t="s">
        <v>1</v>
      </c>
      <c r="F139" s="228" t="s">
        <v>436</v>
      </c>
      <c r="G139" s="225"/>
      <c r="H139" s="229">
        <v>180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184</v>
      </c>
      <c r="AU139" s="235" t="s">
        <v>88</v>
      </c>
      <c r="AV139" s="13" t="s">
        <v>90</v>
      </c>
      <c r="AW139" s="13" t="s">
        <v>34</v>
      </c>
      <c r="AX139" s="13" t="s">
        <v>80</v>
      </c>
      <c r="AY139" s="235" t="s">
        <v>169</v>
      </c>
    </row>
    <row r="140" spans="1:65" s="14" customFormat="1">
      <c r="B140" s="236"/>
      <c r="C140" s="237"/>
      <c r="D140" s="226" t="s">
        <v>184</v>
      </c>
      <c r="E140" s="238" t="s">
        <v>1</v>
      </c>
      <c r="F140" s="239" t="s">
        <v>192</v>
      </c>
      <c r="G140" s="237"/>
      <c r="H140" s="238" t="s">
        <v>1</v>
      </c>
      <c r="I140" s="240"/>
      <c r="J140" s="237"/>
      <c r="K140" s="237"/>
      <c r="L140" s="241"/>
      <c r="M140" s="242"/>
      <c r="N140" s="243"/>
      <c r="O140" s="243"/>
      <c r="P140" s="243"/>
      <c r="Q140" s="243"/>
      <c r="R140" s="243"/>
      <c r="S140" s="243"/>
      <c r="T140" s="244"/>
      <c r="AT140" s="245" t="s">
        <v>184</v>
      </c>
      <c r="AU140" s="245" t="s">
        <v>88</v>
      </c>
      <c r="AV140" s="14" t="s">
        <v>88</v>
      </c>
      <c r="AW140" s="14" t="s">
        <v>34</v>
      </c>
      <c r="AX140" s="14" t="s">
        <v>80</v>
      </c>
      <c r="AY140" s="245" t="s">
        <v>169</v>
      </c>
    </row>
    <row r="141" spans="1:65" s="13" customFormat="1">
      <c r="B141" s="224"/>
      <c r="C141" s="225"/>
      <c r="D141" s="226" t="s">
        <v>184</v>
      </c>
      <c r="E141" s="227" t="s">
        <v>1</v>
      </c>
      <c r="F141" s="228" t="s">
        <v>437</v>
      </c>
      <c r="G141" s="225"/>
      <c r="H141" s="229">
        <v>265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184</v>
      </c>
      <c r="AU141" s="235" t="s">
        <v>88</v>
      </c>
      <c r="AV141" s="13" t="s">
        <v>90</v>
      </c>
      <c r="AW141" s="13" t="s">
        <v>34</v>
      </c>
      <c r="AX141" s="13" t="s">
        <v>80</v>
      </c>
      <c r="AY141" s="235" t="s">
        <v>169</v>
      </c>
    </row>
    <row r="142" spans="1:65" s="15" customFormat="1">
      <c r="B142" s="246"/>
      <c r="C142" s="247"/>
      <c r="D142" s="226" t="s">
        <v>184</v>
      </c>
      <c r="E142" s="248" t="s">
        <v>438</v>
      </c>
      <c r="F142" s="249" t="s">
        <v>194</v>
      </c>
      <c r="G142" s="247"/>
      <c r="H142" s="250">
        <v>445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184</v>
      </c>
      <c r="AU142" s="256" t="s">
        <v>88</v>
      </c>
      <c r="AV142" s="15" t="s">
        <v>175</v>
      </c>
      <c r="AW142" s="15" t="s">
        <v>34</v>
      </c>
      <c r="AX142" s="15" t="s">
        <v>88</v>
      </c>
      <c r="AY142" s="256" t="s">
        <v>169</v>
      </c>
    </row>
    <row r="143" spans="1:65" s="2" customFormat="1" ht="14.45" customHeight="1">
      <c r="A143" s="35"/>
      <c r="B143" s="36"/>
      <c r="C143" s="211" t="s">
        <v>197</v>
      </c>
      <c r="D143" s="211" t="s">
        <v>171</v>
      </c>
      <c r="E143" s="212" t="s">
        <v>439</v>
      </c>
      <c r="F143" s="213" t="s">
        <v>440</v>
      </c>
      <c r="G143" s="214" t="s">
        <v>114</v>
      </c>
      <c r="H143" s="215">
        <v>16</v>
      </c>
      <c r="I143" s="216"/>
      <c r="J143" s="217">
        <f>ROUND(I143*H143,2)</f>
        <v>0</v>
      </c>
      <c r="K143" s="218"/>
      <c r="L143" s="38"/>
      <c r="M143" s="219" t="s">
        <v>1</v>
      </c>
      <c r="N143" s="220" t="s">
        <v>45</v>
      </c>
      <c r="O143" s="72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3" t="s">
        <v>175</v>
      </c>
      <c r="AT143" s="223" t="s">
        <v>171</v>
      </c>
      <c r="AU143" s="223" t="s">
        <v>88</v>
      </c>
      <c r="AY143" s="17" t="s">
        <v>169</v>
      </c>
      <c r="BE143" s="115">
        <f>IF(N143="základní",J143,0)</f>
        <v>0</v>
      </c>
      <c r="BF143" s="115">
        <f>IF(N143="snížená",J143,0)</f>
        <v>0</v>
      </c>
      <c r="BG143" s="115">
        <f>IF(N143="zákl. přenesená",J143,0)</f>
        <v>0</v>
      </c>
      <c r="BH143" s="115">
        <f>IF(N143="sníž. přenesená",J143,0)</f>
        <v>0</v>
      </c>
      <c r="BI143" s="115">
        <f>IF(N143="nulová",J143,0)</f>
        <v>0</v>
      </c>
      <c r="BJ143" s="17" t="s">
        <v>88</v>
      </c>
      <c r="BK143" s="115">
        <f>ROUND(I143*H143,2)</f>
        <v>0</v>
      </c>
      <c r="BL143" s="17" t="s">
        <v>175</v>
      </c>
      <c r="BM143" s="223" t="s">
        <v>441</v>
      </c>
    </row>
    <row r="144" spans="1:65" s="14" customFormat="1">
      <c r="B144" s="236"/>
      <c r="C144" s="237"/>
      <c r="D144" s="226" t="s">
        <v>184</v>
      </c>
      <c r="E144" s="238" t="s">
        <v>1</v>
      </c>
      <c r="F144" s="239" t="s">
        <v>190</v>
      </c>
      <c r="G144" s="237"/>
      <c r="H144" s="238" t="s">
        <v>1</v>
      </c>
      <c r="I144" s="240"/>
      <c r="J144" s="237"/>
      <c r="K144" s="237"/>
      <c r="L144" s="241"/>
      <c r="M144" s="242"/>
      <c r="N144" s="243"/>
      <c r="O144" s="243"/>
      <c r="P144" s="243"/>
      <c r="Q144" s="243"/>
      <c r="R144" s="243"/>
      <c r="S144" s="243"/>
      <c r="T144" s="244"/>
      <c r="AT144" s="245" t="s">
        <v>184</v>
      </c>
      <c r="AU144" s="245" t="s">
        <v>88</v>
      </c>
      <c r="AV144" s="14" t="s">
        <v>88</v>
      </c>
      <c r="AW144" s="14" t="s">
        <v>34</v>
      </c>
      <c r="AX144" s="14" t="s">
        <v>80</v>
      </c>
      <c r="AY144" s="245" t="s">
        <v>169</v>
      </c>
    </row>
    <row r="145" spans="1:65" s="13" customFormat="1">
      <c r="B145" s="224"/>
      <c r="C145" s="225"/>
      <c r="D145" s="226" t="s">
        <v>184</v>
      </c>
      <c r="E145" s="227" t="s">
        <v>1</v>
      </c>
      <c r="F145" s="228" t="s">
        <v>209</v>
      </c>
      <c r="G145" s="225"/>
      <c r="H145" s="229">
        <v>8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184</v>
      </c>
      <c r="AU145" s="235" t="s">
        <v>88</v>
      </c>
      <c r="AV145" s="13" t="s">
        <v>90</v>
      </c>
      <c r="AW145" s="13" t="s">
        <v>34</v>
      </c>
      <c r="AX145" s="13" t="s">
        <v>80</v>
      </c>
      <c r="AY145" s="235" t="s">
        <v>169</v>
      </c>
    </row>
    <row r="146" spans="1:65" s="14" customFormat="1">
      <c r="B146" s="236"/>
      <c r="C146" s="237"/>
      <c r="D146" s="226" t="s">
        <v>184</v>
      </c>
      <c r="E146" s="238" t="s">
        <v>1</v>
      </c>
      <c r="F146" s="239" t="s">
        <v>442</v>
      </c>
      <c r="G146" s="237"/>
      <c r="H146" s="238" t="s">
        <v>1</v>
      </c>
      <c r="I146" s="240"/>
      <c r="J146" s="237"/>
      <c r="K146" s="237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184</v>
      </c>
      <c r="AU146" s="245" t="s">
        <v>88</v>
      </c>
      <c r="AV146" s="14" t="s">
        <v>88</v>
      </c>
      <c r="AW146" s="14" t="s">
        <v>34</v>
      </c>
      <c r="AX146" s="14" t="s">
        <v>80</v>
      </c>
      <c r="AY146" s="245" t="s">
        <v>169</v>
      </c>
    </row>
    <row r="147" spans="1:65" s="13" customFormat="1">
      <c r="B147" s="224"/>
      <c r="C147" s="225"/>
      <c r="D147" s="226" t="s">
        <v>184</v>
      </c>
      <c r="E147" s="227" t="s">
        <v>1</v>
      </c>
      <c r="F147" s="228" t="s">
        <v>209</v>
      </c>
      <c r="G147" s="225"/>
      <c r="H147" s="229">
        <v>8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184</v>
      </c>
      <c r="AU147" s="235" t="s">
        <v>88</v>
      </c>
      <c r="AV147" s="13" t="s">
        <v>90</v>
      </c>
      <c r="AW147" s="13" t="s">
        <v>34</v>
      </c>
      <c r="AX147" s="13" t="s">
        <v>80</v>
      </c>
      <c r="AY147" s="235" t="s">
        <v>169</v>
      </c>
    </row>
    <row r="148" spans="1:65" s="15" customFormat="1">
      <c r="B148" s="246"/>
      <c r="C148" s="247"/>
      <c r="D148" s="226" t="s">
        <v>184</v>
      </c>
      <c r="E148" s="248" t="s">
        <v>1</v>
      </c>
      <c r="F148" s="249" t="s">
        <v>194</v>
      </c>
      <c r="G148" s="247"/>
      <c r="H148" s="250">
        <v>16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184</v>
      </c>
      <c r="AU148" s="256" t="s">
        <v>88</v>
      </c>
      <c r="AV148" s="15" t="s">
        <v>175</v>
      </c>
      <c r="AW148" s="15" t="s">
        <v>34</v>
      </c>
      <c r="AX148" s="15" t="s">
        <v>88</v>
      </c>
      <c r="AY148" s="256" t="s">
        <v>169</v>
      </c>
    </row>
    <row r="149" spans="1:65" s="2" customFormat="1" ht="14.45" customHeight="1">
      <c r="A149" s="35"/>
      <c r="B149" s="36"/>
      <c r="C149" s="211" t="s">
        <v>195</v>
      </c>
      <c r="D149" s="211" t="s">
        <v>171</v>
      </c>
      <c r="E149" s="212" t="s">
        <v>443</v>
      </c>
      <c r="F149" s="213" t="s">
        <v>444</v>
      </c>
      <c r="G149" s="214" t="s">
        <v>219</v>
      </c>
      <c r="H149" s="215">
        <v>104</v>
      </c>
      <c r="I149" s="216"/>
      <c r="J149" s="217">
        <f>ROUND(I149*H149,2)</f>
        <v>0</v>
      </c>
      <c r="K149" s="218"/>
      <c r="L149" s="38"/>
      <c r="M149" s="219" t="s">
        <v>1</v>
      </c>
      <c r="N149" s="220" t="s">
        <v>45</v>
      </c>
      <c r="O149" s="72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3" t="s">
        <v>175</v>
      </c>
      <c r="AT149" s="223" t="s">
        <v>171</v>
      </c>
      <c r="AU149" s="223" t="s">
        <v>88</v>
      </c>
      <c r="AY149" s="17" t="s">
        <v>169</v>
      </c>
      <c r="BE149" s="115">
        <f>IF(N149="základní",J149,0)</f>
        <v>0</v>
      </c>
      <c r="BF149" s="115">
        <f>IF(N149="snížená",J149,0)</f>
        <v>0</v>
      </c>
      <c r="BG149" s="115">
        <f>IF(N149="zákl. přenesená",J149,0)</f>
        <v>0</v>
      </c>
      <c r="BH149" s="115">
        <f>IF(N149="sníž. přenesená",J149,0)</f>
        <v>0</v>
      </c>
      <c r="BI149" s="115">
        <f>IF(N149="nulová",J149,0)</f>
        <v>0</v>
      </c>
      <c r="BJ149" s="17" t="s">
        <v>88</v>
      </c>
      <c r="BK149" s="115">
        <f>ROUND(I149*H149,2)</f>
        <v>0</v>
      </c>
      <c r="BL149" s="17" t="s">
        <v>175</v>
      </c>
      <c r="BM149" s="223" t="s">
        <v>445</v>
      </c>
    </row>
    <row r="150" spans="1:65" s="14" customFormat="1">
      <c r="B150" s="236"/>
      <c r="C150" s="237"/>
      <c r="D150" s="226" t="s">
        <v>184</v>
      </c>
      <c r="E150" s="238" t="s">
        <v>1</v>
      </c>
      <c r="F150" s="239" t="s">
        <v>190</v>
      </c>
      <c r="G150" s="237"/>
      <c r="H150" s="238" t="s">
        <v>1</v>
      </c>
      <c r="I150" s="240"/>
      <c r="J150" s="237"/>
      <c r="K150" s="237"/>
      <c r="L150" s="241"/>
      <c r="M150" s="242"/>
      <c r="N150" s="243"/>
      <c r="O150" s="243"/>
      <c r="P150" s="243"/>
      <c r="Q150" s="243"/>
      <c r="R150" s="243"/>
      <c r="S150" s="243"/>
      <c r="T150" s="244"/>
      <c r="AT150" s="245" t="s">
        <v>184</v>
      </c>
      <c r="AU150" s="245" t="s">
        <v>88</v>
      </c>
      <c r="AV150" s="14" t="s">
        <v>88</v>
      </c>
      <c r="AW150" s="14" t="s">
        <v>34</v>
      </c>
      <c r="AX150" s="14" t="s">
        <v>80</v>
      </c>
      <c r="AY150" s="245" t="s">
        <v>169</v>
      </c>
    </row>
    <row r="151" spans="1:65" s="13" customFormat="1">
      <c r="B151" s="224"/>
      <c r="C151" s="225"/>
      <c r="D151" s="226" t="s">
        <v>184</v>
      </c>
      <c r="E151" s="227" t="s">
        <v>1</v>
      </c>
      <c r="F151" s="228" t="s">
        <v>446</v>
      </c>
      <c r="G151" s="225"/>
      <c r="H151" s="229">
        <v>56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184</v>
      </c>
      <c r="AU151" s="235" t="s">
        <v>88</v>
      </c>
      <c r="AV151" s="13" t="s">
        <v>90</v>
      </c>
      <c r="AW151" s="13" t="s">
        <v>34</v>
      </c>
      <c r="AX151" s="13" t="s">
        <v>80</v>
      </c>
      <c r="AY151" s="235" t="s">
        <v>169</v>
      </c>
    </row>
    <row r="152" spans="1:65" s="14" customFormat="1">
      <c r="B152" s="236"/>
      <c r="C152" s="237"/>
      <c r="D152" s="226" t="s">
        <v>184</v>
      </c>
      <c r="E152" s="238" t="s">
        <v>1</v>
      </c>
      <c r="F152" s="239" t="s">
        <v>192</v>
      </c>
      <c r="G152" s="237"/>
      <c r="H152" s="238" t="s">
        <v>1</v>
      </c>
      <c r="I152" s="240"/>
      <c r="J152" s="237"/>
      <c r="K152" s="237"/>
      <c r="L152" s="241"/>
      <c r="M152" s="242"/>
      <c r="N152" s="243"/>
      <c r="O152" s="243"/>
      <c r="P152" s="243"/>
      <c r="Q152" s="243"/>
      <c r="R152" s="243"/>
      <c r="S152" s="243"/>
      <c r="T152" s="244"/>
      <c r="AT152" s="245" t="s">
        <v>184</v>
      </c>
      <c r="AU152" s="245" t="s">
        <v>88</v>
      </c>
      <c r="AV152" s="14" t="s">
        <v>88</v>
      </c>
      <c r="AW152" s="14" t="s">
        <v>34</v>
      </c>
      <c r="AX152" s="14" t="s">
        <v>80</v>
      </c>
      <c r="AY152" s="245" t="s">
        <v>169</v>
      </c>
    </row>
    <row r="153" spans="1:65" s="13" customFormat="1">
      <c r="B153" s="224"/>
      <c r="C153" s="225"/>
      <c r="D153" s="226" t="s">
        <v>184</v>
      </c>
      <c r="E153" s="227" t="s">
        <v>1</v>
      </c>
      <c r="F153" s="228" t="s">
        <v>447</v>
      </c>
      <c r="G153" s="225"/>
      <c r="H153" s="229">
        <v>48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184</v>
      </c>
      <c r="AU153" s="235" t="s">
        <v>88</v>
      </c>
      <c r="AV153" s="13" t="s">
        <v>90</v>
      </c>
      <c r="AW153" s="13" t="s">
        <v>34</v>
      </c>
      <c r="AX153" s="13" t="s">
        <v>80</v>
      </c>
      <c r="AY153" s="235" t="s">
        <v>169</v>
      </c>
    </row>
    <row r="154" spans="1:65" s="15" customFormat="1">
      <c r="B154" s="246"/>
      <c r="C154" s="247"/>
      <c r="D154" s="226" t="s">
        <v>184</v>
      </c>
      <c r="E154" s="248" t="s">
        <v>1</v>
      </c>
      <c r="F154" s="249" t="s">
        <v>194</v>
      </c>
      <c r="G154" s="247"/>
      <c r="H154" s="250">
        <v>104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AT154" s="256" t="s">
        <v>184</v>
      </c>
      <c r="AU154" s="256" t="s">
        <v>88</v>
      </c>
      <c r="AV154" s="15" t="s">
        <v>175</v>
      </c>
      <c r="AW154" s="15" t="s">
        <v>34</v>
      </c>
      <c r="AX154" s="15" t="s">
        <v>88</v>
      </c>
      <c r="AY154" s="256" t="s">
        <v>169</v>
      </c>
    </row>
    <row r="155" spans="1:65" s="2" customFormat="1" ht="24.2" customHeight="1">
      <c r="A155" s="35"/>
      <c r="B155" s="36"/>
      <c r="C155" s="211" t="s">
        <v>205</v>
      </c>
      <c r="D155" s="211" t="s">
        <v>171</v>
      </c>
      <c r="E155" s="212" t="s">
        <v>448</v>
      </c>
      <c r="F155" s="213" t="s">
        <v>449</v>
      </c>
      <c r="G155" s="214" t="s">
        <v>219</v>
      </c>
      <c r="H155" s="215">
        <v>64</v>
      </c>
      <c r="I155" s="216"/>
      <c r="J155" s="217">
        <f>ROUND(I155*H155,2)</f>
        <v>0</v>
      </c>
      <c r="K155" s="218"/>
      <c r="L155" s="38"/>
      <c r="M155" s="219" t="s">
        <v>1</v>
      </c>
      <c r="N155" s="220" t="s">
        <v>45</v>
      </c>
      <c r="O155" s="72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3" t="s">
        <v>175</v>
      </c>
      <c r="AT155" s="223" t="s">
        <v>171</v>
      </c>
      <c r="AU155" s="223" t="s">
        <v>88</v>
      </c>
      <c r="AY155" s="17" t="s">
        <v>169</v>
      </c>
      <c r="BE155" s="115">
        <f>IF(N155="základní",J155,0)</f>
        <v>0</v>
      </c>
      <c r="BF155" s="115">
        <f>IF(N155="snížená",J155,0)</f>
        <v>0</v>
      </c>
      <c r="BG155" s="115">
        <f>IF(N155="zákl. přenesená",J155,0)</f>
        <v>0</v>
      </c>
      <c r="BH155" s="115">
        <f>IF(N155="sníž. přenesená",J155,0)</f>
        <v>0</v>
      </c>
      <c r="BI155" s="115">
        <f>IF(N155="nulová",J155,0)</f>
        <v>0</v>
      </c>
      <c r="BJ155" s="17" t="s">
        <v>88</v>
      </c>
      <c r="BK155" s="115">
        <f>ROUND(I155*H155,2)</f>
        <v>0</v>
      </c>
      <c r="BL155" s="17" t="s">
        <v>175</v>
      </c>
      <c r="BM155" s="223" t="s">
        <v>450</v>
      </c>
    </row>
    <row r="156" spans="1:65" s="14" customFormat="1">
      <c r="B156" s="236"/>
      <c r="C156" s="237"/>
      <c r="D156" s="226" t="s">
        <v>184</v>
      </c>
      <c r="E156" s="238" t="s">
        <v>1</v>
      </c>
      <c r="F156" s="239" t="s">
        <v>190</v>
      </c>
      <c r="G156" s="237"/>
      <c r="H156" s="238" t="s">
        <v>1</v>
      </c>
      <c r="I156" s="240"/>
      <c r="J156" s="237"/>
      <c r="K156" s="237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184</v>
      </c>
      <c r="AU156" s="245" t="s">
        <v>88</v>
      </c>
      <c r="AV156" s="14" t="s">
        <v>88</v>
      </c>
      <c r="AW156" s="14" t="s">
        <v>34</v>
      </c>
      <c r="AX156" s="14" t="s">
        <v>80</v>
      </c>
      <c r="AY156" s="245" t="s">
        <v>169</v>
      </c>
    </row>
    <row r="157" spans="1:65" s="13" customFormat="1">
      <c r="B157" s="224"/>
      <c r="C157" s="225"/>
      <c r="D157" s="226" t="s">
        <v>184</v>
      </c>
      <c r="E157" s="227" t="s">
        <v>1</v>
      </c>
      <c r="F157" s="228" t="s">
        <v>338</v>
      </c>
      <c r="G157" s="225"/>
      <c r="H157" s="229">
        <v>32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184</v>
      </c>
      <c r="AU157" s="235" t="s">
        <v>88</v>
      </c>
      <c r="AV157" s="13" t="s">
        <v>90</v>
      </c>
      <c r="AW157" s="13" t="s">
        <v>34</v>
      </c>
      <c r="AX157" s="13" t="s">
        <v>80</v>
      </c>
      <c r="AY157" s="235" t="s">
        <v>169</v>
      </c>
    </row>
    <row r="158" spans="1:65" s="14" customFormat="1">
      <c r="B158" s="236"/>
      <c r="C158" s="237"/>
      <c r="D158" s="226" t="s">
        <v>184</v>
      </c>
      <c r="E158" s="238" t="s">
        <v>1</v>
      </c>
      <c r="F158" s="239" t="s">
        <v>192</v>
      </c>
      <c r="G158" s="237"/>
      <c r="H158" s="238" t="s">
        <v>1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184</v>
      </c>
      <c r="AU158" s="245" t="s">
        <v>88</v>
      </c>
      <c r="AV158" s="14" t="s">
        <v>88</v>
      </c>
      <c r="AW158" s="14" t="s">
        <v>34</v>
      </c>
      <c r="AX158" s="14" t="s">
        <v>80</v>
      </c>
      <c r="AY158" s="245" t="s">
        <v>169</v>
      </c>
    </row>
    <row r="159" spans="1:65" s="13" customFormat="1">
      <c r="B159" s="224"/>
      <c r="C159" s="225"/>
      <c r="D159" s="226" t="s">
        <v>184</v>
      </c>
      <c r="E159" s="227" t="s">
        <v>1</v>
      </c>
      <c r="F159" s="228" t="s">
        <v>338</v>
      </c>
      <c r="G159" s="225"/>
      <c r="H159" s="229">
        <v>32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184</v>
      </c>
      <c r="AU159" s="235" t="s">
        <v>88</v>
      </c>
      <c r="AV159" s="13" t="s">
        <v>90</v>
      </c>
      <c r="AW159" s="13" t="s">
        <v>34</v>
      </c>
      <c r="AX159" s="13" t="s">
        <v>80</v>
      </c>
      <c r="AY159" s="235" t="s">
        <v>169</v>
      </c>
    </row>
    <row r="160" spans="1:65" s="15" customFormat="1">
      <c r="B160" s="246"/>
      <c r="C160" s="247"/>
      <c r="D160" s="226" t="s">
        <v>184</v>
      </c>
      <c r="E160" s="248" t="s">
        <v>1</v>
      </c>
      <c r="F160" s="249" t="s">
        <v>194</v>
      </c>
      <c r="G160" s="247"/>
      <c r="H160" s="250">
        <v>64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184</v>
      </c>
      <c r="AU160" s="256" t="s">
        <v>88</v>
      </c>
      <c r="AV160" s="15" t="s">
        <v>175</v>
      </c>
      <c r="AW160" s="15" t="s">
        <v>34</v>
      </c>
      <c r="AX160" s="15" t="s">
        <v>88</v>
      </c>
      <c r="AY160" s="256" t="s">
        <v>169</v>
      </c>
    </row>
    <row r="161" spans="1:65" s="2" customFormat="1" ht="24.2" customHeight="1">
      <c r="A161" s="35"/>
      <c r="B161" s="36"/>
      <c r="C161" s="211" t="s">
        <v>209</v>
      </c>
      <c r="D161" s="211" t="s">
        <v>171</v>
      </c>
      <c r="E161" s="212" t="s">
        <v>451</v>
      </c>
      <c r="F161" s="213" t="s">
        <v>452</v>
      </c>
      <c r="G161" s="214" t="s">
        <v>219</v>
      </c>
      <c r="H161" s="215">
        <v>32</v>
      </c>
      <c r="I161" s="216"/>
      <c r="J161" s="217">
        <f>ROUND(I161*H161,2)</f>
        <v>0</v>
      </c>
      <c r="K161" s="218"/>
      <c r="L161" s="38"/>
      <c r="M161" s="219" t="s">
        <v>1</v>
      </c>
      <c r="N161" s="220" t="s">
        <v>45</v>
      </c>
      <c r="O161" s="72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3" t="s">
        <v>175</v>
      </c>
      <c r="AT161" s="223" t="s">
        <v>171</v>
      </c>
      <c r="AU161" s="223" t="s">
        <v>88</v>
      </c>
      <c r="AY161" s="17" t="s">
        <v>169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17" t="s">
        <v>88</v>
      </c>
      <c r="BK161" s="115">
        <f>ROUND(I161*H161,2)</f>
        <v>0</v>
      </c>
      <c r="BL161" s="17" t="s">
        <v>175</v>
      </c>
      <c r="BM161" s="223" t="s">
        <v>453</v>
      </c>
    </row>
    <row r="162" spans="1:65" s="14" customFormat="1">
      <c r="B162" s="236"/>
      <c r="C162" s="237"/>
      <c r="D162" s="226" t="s">
        <v>184</v>
      </c>
      <c r="E162" s="238" t="s">
        <v>1</v>
      </c>
      <c r="F162" s="239" t="s">
        <v>190</v>
      </c>
      <c r="G162" s="237"/>
      <c r="H162" s="238" t="s">
        <v>1</v>
      </c>
      <c r="I162" s="240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AT162" s="245" t="s">
        <v>184</v>
      </c>
      <c r="AU162" s="245" t="s">
        <v>88</v>
      </c>
      <c r="AV162" s="14" t="s">
        <v>88</v>
      </c>
      <c r="AW162" s="14" t="s">
        <v>34</v>
      </c>
      <c r="AX162" s="14" t="s">
        <v>80</v>
      </c>
      <c r="AY162" s="245" t="s">
        <v>169</v>
      </c>
    </row>
    <row r="163" spans="1:65" s="13" customFormat="1">
      <c r="B163" s="224"/>
      <c r="C163" s="225"/>
      <c r="D163" s="226" t="s">
        <v>184</v>
      </c>
      <c r="E163" s="227" t="s">
        <v>1</v>
      </c>
      <c r="F163" s="228" t="s">
        <v>201</v>
      </c>
      <c r="G163" s="225"/>
      <c r="H163" s="229">
        <v>16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184</v>
      </c>
      <c r="AU163" s="235" t="s">
        <v>88</v>
      </c>
      <c r="AV163" s="13" t="s">
        <v>90</v>
      </c>
      <c r="AW163" s="13" t="s">
        <v>34</v>
      </c>
      <c r="AX163" s="13" t="s">
        <v>80</v>
      </c>
      <c r="AY163" s="235" t="s">
        <v>169</v>
      </c>
    </row>
    <row r="164" spans="1:65" s="14" customFormat="1">
      <c r="B164" s="236"/>
      <c r="C164" s="237"/>
      <c r="D164" s="226" t="s">
        <v>184</v>
      </c>
      <c r="E164" s="238" t="s">
        <v>1</v>
      </c>
      <c r="F164" s="239" t="s">
        <v>192</v>
      </c>
      <c r="G164" s="237"/>
      <c r="H164" s="238" t="s">
        <v>1</v>
      </c>
      <c r="I164" s="240"/>
      <c r="J164" s="237"/>
      <c r="K164" s="237"/>
      <c r="L164" s="241"/>
      <c r="M164" s="242"/>
      <c r="N164" s="243"/>
      <c r="O164" s="243"/>
      <c r="P164" s="243"/>
      <c r="Q164" s="243"/>
      <c r="R164" s="243"/>
      <c r="S164" s="243"/>
      <c r="T164" s="244"/>
      <c r="AT164" s="245" t="s">
        <v>184</v>
      </c>
      <c r="AU164" s="245" t="s">
        <v>88</v>
      </c>
      <c r="AV164" s="14" t="s">
        <v>88</v>
      </c>
      <c r="AW164" s="14" t="s">
        <v>34</v>
      </c>
      <c r="AX164" s="14" t="s">
        <v>80</v>
      </c>
      <c r="AY164" s="245" t="s">
        <v>169</v>
      </c>
    </row>
    <row r="165" spans="1:65" s="13" customFormat="1">
      <c r="B165" s="224"/>
      <c r="C165" s="225"/>
      <c r="D165" s="226" t="s">
        <v>184</v>
      </c>
      <c r="E165" s="227" t="s">
        <v>1</v>
      </c>
      <c r="F165" s="228" t="s">
        <v>201</v>
      </c>
      <c r="G165" s="225"/>
      <c r="H165" s="229">
        <v>16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184</v>
      </c>
      <c r="AU165" s="235" t="s">
        <v>88</v>
      </c>
      <c r="AV165" s="13" t="s">
        <v>90</v>
      </c>
      <c r="AW165" s="13" t="s">
        <v>34</v>
      </c>
      <c r="AX165" s="13" t="s">
        <v>80</v>
      </c>
      <c r="AY165" s="235" t="s">
        <v>169</v>
      </c>
    </row>
    <row r="166" spans="1:65" s="15" customFormat="1">
      <c r="B166" s="246"/>
      <c r="C166" s="247"/>
      <c r="D166" s="226" t="s">
        <v>184</v>
      </c>
      <c r="E166" s="248" t="s">
        <v>1</v>
      </c>
      <c r="F166" s="249" t="s">
        <v>194</v>
      </c>
      <c r="G166" s="247"/>
      <c r="H166" s="250">
        <v>32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184</v>
      </c>
      <c r="AU166" s="256" t="s">
        <v>88</v>
      </c>
      <c r="AV166" s="15" t="s">
        <v>175</v>
      </c>
      <c r="AW166" s="15" t="s">
        <v>34</v>
      </c>
      <c r="AX166" s="15" t="s">
        <v>88</v>
      </c>
      <c r="AY166" s="256" t="s">
        <v>169</v>
      </c>
    </row>
    <row r="167" spans="1:65" s="2" customFormat="1" ht="14.45" customHeight="1">
      <c r="A167" s="35"/>
      <c r="B167" s="36"/>
      <c r="C167" s="211" t="s">
        <v>216</v>
      </c>
      <c r="D167" s="211" t="s">
        <v>171</v>
      </c>
      <c r="E167" s="212" t="s">
        <v>454</v>
      </c>
      <c r="F167" s="213" t="s">
        <v>455</v>
      </c>
      <c r="G167" s="214" t="s">
        <v>219</v>
      </c>
      <c r="H167" s="215">
        <v>8</v>
      </c>
      <c r="I167" s="216"/>
      <c r="J167" s="217">
        <f>ROUND(I167*H167,2)</f>
        <v>0</v>
      </c>
      <c r="K167" s="218"/>
      <c r="L167" s="38"/>
      <c r="M167" s="219" t="s">
        <v>1</v>
      </c>
      <c r="N167" s="220" t="s">
        <v>45</v>
      </c>
      <c r="O167" s="72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3" t="s">
        <v>175</v>
      </c>
      <c r="AT167" s="223" t="s">
        <v>171</v>
      </c>
      <c r="AU167" s="223" t="s">
        <v>88</v>
      </c>
      <c r="AY167" s="17" t="s">
        <v>169</v>
      </c>
      <c r="BE167" s="115">
        <f>IF(N167="základní",J167,0)</f>
        <v>0</v>
      </c>
      <c r="BF167" s="115">
        <f>IF(N167="snížená",J167,0)</f>
        <v>0</v>
      </c>
      <c r="BG167" s="115">
        <f>IF(N167="zákl. přenesená",J167,0)</f>
        <v>0</v>
      </c>
      <c r="BH167" s="115">
        <f>IF(N167="sníž. přenesená",J167,0)</f>
        <v>0</v>
      </c>
      <c r="BI167" s="115">
        <f>IF(N167="nulová",J167,0)</f>
        <v>0</v>
      </c>
      <c r="BJ167" s="17" t="s">
        <v>88</v>
      </c>
      <c r="BK167" s="115">
        <f>ROUND(I167*H167,2)</f>
        <v>0</v>
      </c>
      <c r="BL167" s="17" t="s">
        <v>175</v>
      </c>
      <c r="BM167" s="223" t="s">
        <v>456</v>
      </c>
    </row>
    <row r="168" spans="1:65" s="14" customFormat="1">
      <c r="B168" s="236"/>
      <c r="C168" s="237"/>
      <c r="D168" s="226" t="s">
        <v>184</v>
      </c>
      <c r="E168" s="238" t="s">
        <v>1</v>
      </c>
      <c r="F168" s="239" t="s">
        <v>190</v>
      </c>
      <c r="G168" s="237"/>
      <c r="H168" s="238" t="s">
        <v>1</v>
      </c>
      <c r="I168" s="240"/>
      <c r="J168" s="237"/>
      <c r="K168" s="237"/>
      <c r="L168" s="241"/>
      <c r="M168" s="242"/>
      <c r="N168" s="243"/>
      <c r="O168" s="243"/>
      <c r="P168" s="243"/>
      <c r="Q168" s="243"/>
      <c r="R168" s="243"/>
      <c r="S168" s="243"/>
      <c r="T168" s="244"/>
      <c r="AT168" s="245" t="s">
        <v>184</v>
      </c>
      <c r="AU168" s="245" t="s">
        <v>88</v>
      </c>
      <c r="AV168" s="14" t="s">
        <v>88</v>
      </c>
      <c r="AW168" s="14" t="s">
        <v>34</v>
      </c>
      <c r="AX168" s="14" t="s">
        <v>80</v>
      </c>
      <c r="AY168" s="245" t="s">
        <v>169</v>
      </c>
    </row>
    <row r="169" spans="1:65" s="13" customFormat="1">
      <c r="B169" s="224"/>
      <c r="C169" s="225"/>
      <c r="D169" s="226" t="s">
        <v>184</v>
      </c>
      <c r="E169" s="227" t="s">
        <v>1</v>
      </c>
      <c r="F169" s="228" t="s">
        <v>175</v>
      </c>
      <c r="G169" s="225"/>
      <c r="H169" s="229">
        <v>4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184</v>
      </c>
      <c r="AU169" s="235" t="s">
        <v>88</v>
      </c>
      <c r="AV169" s="13" t="s">
        <v>90</v>
      </c>
      <c r="AW169" s="13" t="s">
        <v>34</v>
      </c>
      <c r="AX169" s="13" t="s">
        <v>80</v>
      </c>
      <c r="AY169" s="235" t="s">
        <v>169</v>
      </c>
    </row>
    <row r="170" spans="1:65" s="14" customFormat="1">
      <c r="B170" s="236"/>
      <c r="C170" s="237"/>
      <c r="D170" s="226" t="s">
        <v>184</v>
      </c>
      <c r="E170" s="238" t="s">
        <v>1</v>
      </c>
      <c r="F170" s="239" t="s">
        <v>192</v>
      </c>
      <c r="G170" s="237"/>
      <c r="H170" s="238" t="s">
        <v>1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AT170" s="245" t="s">
        <v>184</v>
      </c>
      <c r="AU170" s="245" t="s">
        <v>88</v>
      </c>
      <c r="AV170" s="14" t="s">
        <v>88</v>
      </c>
      <c r="AW170" s="14" t="s">
        <v>34</v>
      </c>
      <c r="AX170" s="14" t="s">
        <v>80</v>
      </c>
      <c r="AY170" s="245" t="s">
        <v>169</v>
      </c>
    </row>
    <row r="171" spans="1:65" s="13" customFormat="1">
      <c r="B171" s="224"/>
      <c r="C171" s="225"/>
      <c r="D171" s="226" t="s">
        <v>184</v>
      </c>
      <c r="E171" s="227" t="s">
        <v>1</v>
      </c>
      <c r="F171" s="228" t="s">
        <v>175</v>
      </c>
      <c r="G171" s="225"/>
      <c r="H171" s="229">
        <v>4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184</v>
      </c>
      <c r="AU171" s="235" t="s">
        <v>88</v>
      </c>
      <c r="AV171" s="13" t="s">
        <v>90</v>
      </c>
      <c r="AW171" s="13" t="s">
        <v>34</v>
      </c>
      <c r="AX171" s="13" t="s">
        <v>80</v>
      </c>
      <c r="AY171" s="235" t="s">
        <v>169</v>
      </c>
    </row>
    <row r="172" spans="1:65" s="15" customFormat="1">
      <c r="B172" s="246"/>
      <c r="C172" s="247"/>
      <c r="D172" s="226" t="s">
        <v>184</v>
      </c>
      <c r="E172" s="248" t="s">
        <v>1</v>
      </c>
      <c r="F172" s="249" t="s">
        <v>194</v>
      </c>
      <c r="G172" s="247"/>
      <c r="H172" s="250">
        <v>8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AT172" s="256" t="s">
        <v>184</v>
      </c>
      <c r="AU172" s="256" t="s">
        <v>88</v>
      </c>
      <c r="AV172" s="15" t="s">
        <v>175</v>
      </c>
      <c r="AW172" s="15" t="s">
        <v>34</v>
      </c>
      <c r="AX172" s="15" t="s">
        <v>88</v>
      </c>
      <c r="AY172" s="256" t="s">
        <v>169</v>
      </c>
    </row>
    <row r="173" spans="1:65" s="2" customFormat="1" ht="24.2" customHeight="1">
      <c r="A173" s="35"/>
      <c r="B173" s="36"/>
      <c r="C173" s="211" t="s">
        <v>221</v>
      </c>
      <c r="D173" s="211" t="s">
        <v>171</v>
      </c>
      <c r="E173" s="212" t="s">
        <v>457</v>
      </c>
      <c r="F173" s="213" t="s">
        <v>458</v>
      </c>
      <c r="G173" s="214" t="s">
        <v>219</v>
      </c>
      <c r="H173" s="215">
        <v>8</v>
      </c>
      <c r="I173" s="216"/>
      <c r="J173" s="217">
        <f>ROUND(I173*H173,2)</f>
        <v>0</v>
      </c>
      <c r="K173" s="218"/>
      <c r="L173" s="38"/>
      <c r="M173" s="219" t="s">
        <v>1</v>
      </c>
      <c r="N173" s="220" t="s">
        <v>45</v>
      </c>
      <c r="O173" s="72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3" t="s">
        <v>175</v>
      </c>
      <c r="AT173" s="223" t="s">
        <v>171</v>
      </c>
      <c r="AU173" s="223" t="s">
        <v>88</v>
      </c>
      <c r="AY173" s="17" t="s">
        <v>169</v>
      </c>
      <c r="BE173" s="115">
        <f>IF(N173="základní",J173,0)</f>
        <v>0</v>
      </c>
      <c r="BF173" s="115">
        <f>IF(N173="snížená",J173,0)</f>
        <v>0</v>
      </c>
      <c r="BG173" s="115">
        <f>IF(N173="zákl. přenesená",J173,0)</f>
        <v>0</v>
      </c>
      <c r="BH173" s="115">
        <f>IF(N173="sníž. přenesená",J173,0)</f>
        <v>0</v>
      </c>
      <c r="BI173" s="115">
        <f>IF(N173="nulová",J173,0)</f>
        <v>0</v>
      </c>
      <c r="BJ173" s="17" t="s">
        <v>88</v>
      </c>
      <c r="BK173" s="115">
        <f>ROUND(I173*H173,2)</f>
        <v>0</v>
      </c>
      <c r="BL173" s="17" t="s">
        <v>175</v>
      </c>
      <c r="BM173" s="223" t="s">
        <v>459</v>
      </c>
    </row>
    <row r="174" spans="1:65" s="13" customFormat="1">
      <c r="B174" s="224"/>
      <c r="C174" s="225"/>
      <c r="D174" s="226" t="s">
        <v>184</v>
      </c>
      <c r="E174" s="227" t="s">
        <v>1</v>
      </c>
      <c r="F174" s="228" t="s">
        <v>209</v>
      </c>
      <c r="G174" s="225"/>
      <c r="H174" s="229">
        <v>8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184</v>
      </c>
      <c r="AU174" s="235" t="s">
        <v>88</v>
      </c>
      <c r="AV174" s="13" t="s">
        <v>90</v>
      </c>
      <c r="AW174" s="13" t="s">
        <v>34</v>
      </c>
      <c r="AX174" s="13" t="s">
        <v>88</v>
      </c>
      <c r="AY174" s="235" t="s">
        <v>169</v>
      </c>
    </row>
    <row r="175" spans="1:65" s="2" customFormat="1" ht="14.45" customHeight="1">
      <c r="A175" s="35"/>
      <c r="B175" s="36"/>
      <c r="C175" s="211" t="s">
        <v>225</v>
      </c>
      <c r="D175" s="211" t="s">
        <v>171</v>
      </c>
      <c r="E175" s="212" t="s">
        <v>460</v>
      </c>
      <c r="F175" s="213" t="s">
        <v>461</v>
      </c>
      <c r="G175" s="214" t="s">
        <v>219</v>
      </c>
      <c r="H175" s="215">
        <v>8</v>
      </c>
      <c r="I175" s="216"/>
      <c r="J175" s="217">
        <f>ROUND(I175*H175,2)</f>
        <v>0</v>
      </c>
      <c r="K175" s="218"/>
      <c r="L175" s="38"/>
      <c r="M175" s="219" t="s">
        <v>1</v>
      </c>
      <c r="N175" s="220" t="s">
        <v>45</v>
      </c>
      <c r="O175" s="72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3" t="s">
        <v>175</v>
      </c>
      <c r="AT175" s="223" t="s">
        <v>171</v>
      </c>
      <c r="AU175" s="223" t="s">
        <v>88</v>
      </c>
      <c r="AY175" s="17" t="s">
        <v>169</v>
      </c>
      <c r="BE175" s="115">
        <f>IF(N175="základní",J175,0)</f>
        <v>0</v>
      </c>
      <c r="BF175" s="115">
        <f>IF(N175="snížená",J175,0)</f>
        <v>0</v>
      </c>
      <c r="BG175" s="115">
        <f>IF(N175="zákl. přenesená",J175,0)</f>
        <v>0</v>
      </c>
      <c r="BH175" s="115">
        <f>IF(N175="sníž. přenesená",J175,0)</f>
        <v>0</v>
      </c>
      <c r="BI175" s="115">
        <f>IF(N175="nulová",J175,0)</f>
        <v>0</v>
      </c>
      <c r="BJ175" s="17" t="s">
        <v>88</v>
      </c>
      <c r="BK175" s="115">
        <f>ROUND(I175*H175,2)</f>
        <v>0</v>
      </c>
      <c r="BL175" s="17" t="s">
        <v>175</v>
      </c>
      <c r="BM175" s="223" t="s">
        <v>462</v>
      </c>
    </row>
    <row r="176" spans="1:65" s="14" customFormat="1">
      <c r="B176" s="236"/>
      <c r="C176" s="237"/>
      <c r="D176" s="226" t="s">
        <v>184</v>
      </c>
      <c r="E176" s="238" t="s">
        <v>1</v>
      </c>
      <c r="F176" s="239" t="s">
        <v>190</v>
      </c>
      <c r="G176" s="237"/>
      <c r="H176" s="238" t="s">
        <v>1</v>
      </c>
      <c r="I176" s="240"/>
      <c r="J176" s="237"/>
      <c r="K176" s="237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184</v>
      </c>
      <c r="AU176" s="245" t="s">
        <v>88</v>
      </c>
      <c r="AV176" s="14" t="s">
        <v>88</v>
      </c>
      <c r="AW176" s="14" t="s">
        <v>34</v>
      </c>
      <c r="AX176" s="14" t="s">
        <v>80</v>
      </c>
      <c r="AY176" s="245" t="s">
        <v>169</v>
      </c>
    </row>
    <row r="177" spans="1:65" s="13" customFormat="1">
      <c r="B177" s="224"/>
      <c r="C177" s="225"/>
      <c r="D177" s="226" t="s">
        <v>184</v>
      </c>
      <c r="E177" s="227" t="s">
        <v>1</v>
      </c>
      <c r="F177" s="228" t="s">
        <v>175</v>
      </c>
      <c r="G177" s="225"/>
      <c r="H177" s="229">
        <v>4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184</v>
      </c>
      <c r="AU177" s="235" t="s">
        <v>88</v>
      </c>
      <c r="AV177" s="13" t="s">
        <v>90</v>
      </c>
      <c r="AW177" s="13" t="s">
        <v>34</v>
      </c>
      <c r="AX177" s="13" t="s">
        <v>80</v>
      </c>
      <c r="AY177" s="235" t="s">
        <v>169</v>
      </c>
    </row>
    <row r="178" spans="1:65" s="14" customFormat="1">
      <c r="B178" s="236"/>
      <c r="C178" s="237"/>
      <c r="D178" s="226" t="s">
        <v>184</v>
      </c>
      <c r="E178" s="238" t="s">
        <v>1</v>
      </c>
      <c r="F178" s="239" t="s">
        <v>192</v>
      </c>
      <c r="G178" s="237"/>
      <c r="H178" s="238" t="s">
        <v>1</v>
      </c>
      <c r="I178" s="240"/>
      <c r="J178" s="237"/>
      <c r="K178" s="237"/>
      <c r="L178" s="241"/>
      <c r="M178" s="242"/>
      <c r="N178" s="243"/>
      <c r="O178" s="243"/>
      <c r="P178" s="243"/>
      <c r="Q178" s="243"/>
      <c r="R178" s="243"/>
      <c r="S178" s="243"/>
      <c r="T178" s="244"/>
      <c r="AT178" s="245" t="s">
        <v>184</v>
      </c>
      <c r="AU178" s="245" t="s">
        <v>88</v>
      </c>
      <c r="AV178" s="14" t="s">
        <v>88</v>
      </c>
      <c r="AW178" s="14" t="s">
        <v>34</v>
      </c>
      <c r="AX178" s="14" t="s">
        <v>80</v>
      </c>
      <c r="AY178" s="245" t="s">
        <v>169</v>
      </c>
    </row>
    <row r="179" spans="1:65" s="13" customFormat="1">
      <c r="B179" s="224"/>
      <c r="C179" s="225"/>
      <c r="D179" s="226" t="s">
        <v>184</v>
      </c>
      <c r="E179" s="227" t="s">
        <v>1</v>
      </c>
      <c r="F179" s="228" t="s">
        <v>175</v>
      </c>
      <c r="G179" s="225"/>
      <c r="H179" s="229">
        <v>4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184</v>
      </c>
      <c r="AU179" s="235" t="s">
        <v>88</v>
      </c>
      <c r="AV179" s="13" t="s">
        <v>90</v>
      </c>
      <c r="AW179" s="13" t="s">
        <v>34</v>
      </c>
      <c r="AX179" s="13" t="s">
        <v>80</v>
      </c>
      <c r="AY179" s="235" t="s">
        <v>169</v>
      </c>
    </row>
    <row r="180" spans="1:65" s="15" customFormat="1">
      <c r="B180" s="246"/>
      <c r="C180" s="247"/>
      <c r="D180" s="226" t="s">
        <v>184</v>
      </c>
      <c r="E180" s="248" t="s">
        <v>1</v>
      </c>
      <c r="F180" s="249" t="s">
        <v>194</v>
      </c>
      <c r="G180" s="247"/>
      <c r="H180" s="250">
        <v>8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184</v>
      </c>
      <c r="AU180" s="256" t="s">
        <v>88</v>
      </c>
      <c r="AV180" s="15" t="s">
        <v>175</v>
      </c>
      <c r="AW180" s="15" t="s">
        <v>34</v>
      </c>
      <c r="AX180" s="15" t="s">
        <v>88</v>
      </c>
      <c r="AY180" s="256" t="s">
        <v>169</v>
      </c>
    </row>
    <row r="181" spans="1:65" s="2" customFormat="1" ht="24.2" customHeight="1">
      <c r="A181" s="35"/>
      <c r="B181" s="36"/>
      <c r="C181" s="211" t="s">
        <v>229</v>
      </c>
      <c r="D181" s="211" t="s">
        <v>171</v>
      </c>
      <c r="E181" s="212" t="s">
        <v>463</v>
      </c>
      <c r="F181" s="213" t="s">
        <v>464</v>
      </c>
      <c r="G181" s="214" t="s">
        <v>219</v>
      </c>
      <c r="H181" s="215">
        <v>8</v>
      </c>
      <c r="I181" s="216"/>
      <c r="J181" s="217">
        <f>ROUND(I181*H181,2)</f>
        <v>0</v>
      </c>
      <c r="K181" s="218"/>
      <c r="L181" s="38"/>
      <c r="M181" s="219" t="s">
        <v>1</v>
      </c>
      <c r="N181" s="220" t="s">
        <v>45</v>
      </c>
      <c r="O181" s="72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3" t="s">
        <v>175</v>
      </c>
      <c r="AT181" s="223" t="s">
        <v>171</v>
      </c>
      <c r="AU181" s="223" t="s">
        <v>88</v>
      </c>
      <c r="AY181" s="17" t="s">
        <v>169</v>
      </c>
      <c r="BE181" s="115">
        <f>IF(N181="základní",J181,0)</f>
        <v>0</v>
      </c>
      <c r="BF181" s="115">
        <f>IF(N181="snížená",J181,0)</f>
        <v>0</v>
      </c>
      <c r="BG181" s="115">
        <f>IF(N181="zákl. přenesená",J181,0)</f>
        <v>0</v>
      </c>
      <c r="BH181" s="115">
        <f>IF(N181="sníž. přenesená",J181,0)</f>
        <v>0</v>
      </c>
      <c r="BI181" s="115">
        <f>IF(N181="nulová",J181,0)</f>
        <v>0</v>
      </c>
      <c r="BJ181" s="17" t="s">
        <v>88</v>
      </c>
      <c r="BK181" s="115">
        <f>ROUND(I181*H181,2)</f>
        <v>0</v>
      </c>
      <c r="BL181" s="17" t="s">
        <v>175</v>
      </c>
      <c r="BM181" s="223" t="s">
        <v>465</v>
      </c>
    </row>
    <row r="182" spans="1:65" s="13" customFormat="1">
      <c r="B182" s="224"/>
      <c r="C182" s="225"/>
      <c r="D182" s="226" t="s">
        <v>184</v>
      </c>
      <c r="E182" s="227" t="s">
        <v>1</v>
      </c>
      <c r="F182" s="228" t="s">
        <v>209</v>
      </c>
      <c r="G182" s="225"/>
      <c r="H182" s="229">
        <v>8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184</v>
      </c>
      <c r="AU182" s="235" t="s">
        <v>88</v>
      </c>
      <c r="AV182" s="13" t="s">
        <v>90</v>
      </c>
      <c r="AW182" s="13" t="s">
        <v>34</v>
      </c>
      <c r="AX182" s="13" t="s">
        <v>88</v>
      </c>
      <c r="AY182" s="235" t="s">
        <v>169</v>
      </c>
    </row>
    <row r="183" spans="1:65" s="2" customFormat="1" ht="24.2" customHeight="1">
      <c r="A183" s="35"/>
      <c r="B183" s="36"/>
      <c r="C183" s="211" t="s">
        <v>233</v>
      </c>
      <c r="D183" s="211" t="s">
        <v>171</v>
      </c>
      <c r="E183" s="212" t="s">
        <v>466</v>
      </c>
      <c r="F183" s="213" t="s">
        <v>467</v>
      </c>
      <c r="G183" s="214" t="s">
        <v>219</v>
      </c>
      <c r="H183" s="215">
        <v>16</v>
      </c>
      <c r="I183" s="216"/>
      <c r="J183" s="217">
        <f>ROUND(I183*H183,2)</f>
        <v>0</v>
      </c>
      <c r="K183" s="218"/>
      <c r="L183" s="38"/>
      <c r="M183" s="219" t="s">
        <v>1</v>
      </c>
      <c r="N183" s="220" t="s">
        <v>45</v>
      </c>
      <c r="O183" s="72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3" t="s">
        <v>175</v>
      </c>
      <c r="AT183" s="223" t="s">
        <v>171</v>
      </c>
      <c r="AU183" s="223" t="s">
        <v>88</v>
      </c>
      <c r="AY183" s="17" t="s">
        <v>169</v>
      </c>
      <c r="BE183" s="115">
        <f>IF(N183="základní",J183,0)</f>
        <v>0</v>
      </c>
      <c r="BF183" s="115">
        <f>IF(N183="snížená",J183,0)</f>
        <v>0</v>
      </c>
      <c r="BG183" s="115">
        <f>IF(N183="zákl. přenesená",J183,0)</f>
        <v>0</v>
      </c>
      <c r="BH183" s="115">
        <f>IF(N183="sníž. přenesená",J183,0)</f>
        <v>0</v>
      </c>
      <c r="BI183" s="115">
        <f>IF(N183="nulová",J183,0)</f>
        <v>0</v>
      </c>
      <c r="BJ183" s="17" t="s">
        <v>88</v>
      </c>
      <c r="BK183" s="115">
        <f>ROUND(I183*H183,2)</f>
        <v>0</v>
      </c>
      <c r="BL183" s="17" t="s">
        <v>175</v>
      </c>
      <c r="BM183" s="223" t="s">
        <v>468</v>
      </c>
    </row>
    <row r="184" spans="1:65" s="13" customFormat="1">
      <c r="B184" s="224"/>
      <c r="C184" s="225"/>
      <c r="D184" s="226" t="s">
        <v>184</v>
      </c>
      <c r="E184" s="227" t="s">
        <v>1</v>
      </c>
      <c r="F184" s="228" t="s">
        <v>201</v>
      </c>
      <c r="G184" s="225"/>
      <c r="H184" s="229">
        <v>16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184</v>
      </c>
      <c r="AU184" s="235" t="s">
        <v>88</v>
      </c>
      <c r="AV184" s="13" t="s">
        <v>90</v>
      </c>
      <c r="AW184" s="13" t="s">
        <v>34</v>
      </c>
      <c r="AX184" s="13" t="s">
        <v>88</v>
      </c>
      <c r="AY184" s="235" t="s">
        <v>169</v>
      </c>
    </row>
    <row r="185" spans="1:65" s="2" customFormat="1" ht="14.45" customHeight="1">
      <c r="A185" s="35"/>
      <c r="B185" s="36"/>
      <c r="C185" s="211" t="s">
        <v>239</v>
      </c>
      <c r="D185" s="211" t="s">
        <v>171</v>
      </c>
      <c r="E185" s="212" t="s">
        <v>469</v>
      </c>
      <c r="F185" s="213" t="s">
        <v>470</v>
      </c>
      <c r="G185" s="214" t="s">
        <v>219</v>
      </c>
      <c r="H185" s="215">
        <v>16</v>
      </c>
      <c r="I185" s="216"/>
      <c r="J185" s="217">
        <f>ROUND(I185*H185,2)</f>
        <v>0</v>
      </c>
      <c r="K185" s="218"/>
      <c r="L185" s="38"/>
      <c r="M185" s="219" t="s">
        <v>1</v>
      </c>
      <c r="N185" s="220" t="s">
        <v>45</v>
      </c>
      <c r="O185" s="72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3" t="s">
        <v>175</v>
      </c>
      <c r="AT185" s="223" t="s">
        <v>171</v>
      </c>
      <c r="AU185" s="223" t="s">
        <v>88</v>
      </c>
      <c r="AY185" s="17" t="s">
        <v>169</v>
      </c>
      <c r="BE185" s="115">
        <f>IF(N185="základní",J185,0)</f>
        <v>0</v>
      </c>
      <c r="BF185" s="115">
        <f>IF(N185="snížená",J185,0)</f>
        <v>0</v>
      </c>
      <c r="BG185" s="115">
        <f>IF(N185="zákl. přenesená",J185,0)</f>
        <v>0</v>
      </c>
      <c r="BH185" s="115">
        <f>IF(N185="sníž. přenesená",J185,0)</f>
        <v>0</v>
      </c>
      <c r="BI185" s="115">
        <f>IF(N185="nulová",J185,0)</f>
        <v>0</v>
      </c>
      <c r="BJ185" s="17" t="s">
        <v>88</v>
      </c>
      <c r="BK185" s="115">
        <f>ROUND(I185*H185,2)</f>
        <v>0</v>
      </c>
      <c r="BL185" s="17" t="s">
        <v>175</v>
      </c>
      <c r="BM185" s="223" t="s">
        <v>471</v>
      </c>
    </row>
    <row r="186" spans="1:65" s="13" customFormat="1">
      <c r="B186" s="224"/>
      <c r="C186" s="225"/>
      <c r="D186" s="226" t="s">
        <v>184</v>
      </c>
      <c r="E186" s="227" t="s">
        <v>1</v>
      </c>
      <c r="F186" s="228" t="s">
        <v>472</v>
      </c>
      <c r="G186" s="225"/>
      <c r="H186" s="229">
        <v>16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184</v>
      </c>
      <c r="AU186" s="235" t="s">
        <v>88</v>
      </c>
      <c r="AV186" s="13" t="s">
        <v>90</v>
      </c>
      <c r="AW186" s="13" t="s">
        <v>34</v>
      </c>
      <c r="AX186" s="13" t="s">
        <v>88</v>
      </c>
      <c r="AY186" s="235" t="s">
        <v>169</v>
      </c>
    </row>
    <row r="187" spans="1:65" s="2" customFormat="1" ht="14.45" customHeight="1">
      <c r="A187" s="35"/>
      <c r="B187" s="36"/>
      <c r="C187" s="211" t="s">
        <v>8</v>
      </c>
      <c r="D187" s="211" t="s">
        <v>171</v>
      </c>
      <c r="E187" s="212" t="s">
        <v>473</v>
      </c>
      <c r="F187" s="213" t="s">
        <v>474</v>
      </c>
      <c r="G187" s="214" t="s">
        <v>219</v>
      </c>
      <c r="H187" s="215">
        <v>32</v>
      </c>
      <c r="I187" s="216"/>
      <c r="J187" s="217">
        <f>ROUND(I187*H187,2)</f>
        <v>0</v>
      </c>
      <c r="K187" s="218"/>
      <c r="L187" s="38"/>
      <c r="M187" s="219" t="s">
        <v>1</v>
      </c>
      <c r="N187" s="220" t="s">
        <v>45</v>
      </c>
      <c r="O187" s="72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3" t="s">
        <v>175</v>
      </c>
      <c r="AT187" s="223" t="s">
        <v>171</v>
      </c>
      <c r="AU187" s="223" t="s">
        <v>88</v>
      </c>
      <c r="AY187" s="17" t="s">
        <v>169</v>
      </c>
      <c r="BE187" s="115">
        <f>IF(N187="základní",J187,0)</f>
        <v>0</v>
      </c>
      <c r="BF187" s="115">
        <f>IF(N187="snížená",J187,0)</f>
        <v>0</v>
      </c>
      <c r="BG187" s="115">
        <f>IF(N187="zákl. přenesená",J187,0)</f>
        <v>0</v>
      </c>
      <c r="BH187" s="115">
        <f>IF(N187="sníž. přenesená",J187,0)</f>
        <v>0</v>
      </c>
      <c r="BI187" s="115">
        <f>IF(N187="nulová",J187,0)</f>
        <v>0</v>
      </c>
      <c r="BJ187" s="17" t="s">
        <v>88</v>
      </c>
      <c r="BK187" s="115">
        <f>ROUND(I187*H187,2)</f>
        <v>0</v>
      </c>
      <c r="BL187" s="17" t="s">
        <v>175</v>
      </c>
      <c r="BM187" s="223" t="s">
        <v>475</v>
      </c>
    </row>
    <row r="188" spans="1:65" s="14" customFormat="1">
      <c r="B188" s="236"/>
      <c r="C188" s="237"/>
      <c r="D188" s="226" t="s">
        <v>184</v>
      </c>
      <c r="E188" s="238" t="s">
        <v>1</v>
      </c>
      <c r="F188" s="239" t="s">
        <v>476</v>
      </c>
      <c r="G188" s="237"/>
      <c r="H188" s="238" t="s">
        <v>1</v>
      </c>
      <c r="I188" s="240"/>
      <c r="J188" s="237"/>
      <c r="K188" s="237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184</v>
      </c>
      <c r="AU188" s="245" t="s">
        <v>88</v>
      </c>
      <c r="AV188" s="14" t="s">
        <v>88</v>
      </c>
      <c r="AW188" s="14" t="s">
        <v>34</v>
      </c>
      <c r="AX188" s="14" t="s">
        <v>80</v>
      </c>
      <c r="AY188" s="245" t="s">
        <v>169</v>
      </c>
    </row>
    <row r="189" spans="1:65" s="13" customFormat="1">
      <c r="B189" s="224"/>
      <c r="C189" s="225"/>
      <c r="D189" s="226" t="s">
        <v>184</v>
      </c>
      <c r="E189" s="227" t="s">
        <v>1</v>
      </c>
      <c r="F189" s="228" t="s">
        <v>477</v>
      </c>
      <c r="G189" s="225"/>
      <c r="H189" s="229">
        <v>32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184</v>
      </c>
      <c r="AU189" s="235" t="s">
        <v>88</v>
      </c>
      <c r="AV189" s="13" t="s">
        <v>90</v>
      </c>
      <c r="AW189" s="13" t="s">
        <v>34</v>
      </c>
      <c r="AX189" s="13" t="s">
        <v>88</v>
      </c>
      <c r="AY189" s="235" t="s">
        <v>169</v>
      </c>
    </row>
    <row r="190" spans="1:65" s="2" customFormat="1" ht="14.45" customHeight="1">
      <c r="A190" s="35"/>
      <c r="B190" s="36"/>
      <c r="C190" s="211" t="s">
        <v>201</v>
      </c>
      <c r="D190" s="211" t="s">
        <v>171</v>
      </c>
      <c r="E190" s="212" t="s">
        <v>478</v>
      </c>
      <c r="F190" s="213" t="s">
        <v>479</v>
      </c>
      <c r="G190" s="214" t="s">
        <v>219</v>
      </c>
      <c r="H190" s="215">
        <v>60</v>
      </c>
      <c r="I190" s="216"/>
      <c r="J190" s="217">
        <f>ROUND(I190*H190,2)</f>
        <v>0</v>
      </c>
      <c r="K190" s="218"/>
      <c r="L190" s="38"/>
      <c r="M190" s="219" t="s">
        <v>1</v>
      </c>
      <c r="N190" s="220" t="s">
        <v>45</v>
      </c>
      <c r="O190" s="72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3" t="s">
        <v>175</v>
      </c>
      <c r="AT190" s="223" t="s">
        <v>171</v>
      </c>
      <c r="AU190" s="223" t="s">
        <v>88</v>
      </c>
      <c r="AY190" s="17" t="s">
        <v>169</v>
      </c>
      <c r="BE190" s="115">
        <f>IF(N190="základní",J190,0)</f>
        <v>0</v>
      </c>
      <c r="BF190" s="115">
        <f>IF(N190="snížená",J190,0)</f>
        <v>0</v>
      </c>
      <c r="BG190" s="115">
        <f>IF(N190="zákl. přenesená",J190,0)</f>
        <v>0</v>
      </c>
      <c r="BH190" s="115">
        <f>IF(N190="sníž. přenesená",J190,0)</f>
        <v>0</v>
      </c>
      <c r="BI190" s="115">
        <f>IF(N190="nulová",J190,0)</f>
        <v>0</v>
      </c>
      <c r="BJ190" s="17" t="s">
        <v>88</v>
      </c>
      <c r="BK190" s="115">
        <f>ROUND(I190*H190,2)</f>
        <v>0</v>
      </c>
      <c r="BL190" s="17" t="s">
        <v>175</v>
      </c>
      <c r="BM190" s="223" t="s">
        <v>480</v>
      </c>
    </row>
    <row r="191" spans="1:65" s="13" customFormat="1">
      <c r="B191" s="224"/>
      <c r="C191" s="225"/>
      <c r="D191" s="226" t="s">
        <v>184</v>
      </c>
      <c r="E191" s="227" t="s">
        <v>1</v>
      </c>
      <c r="F191" s="228" t="s">
        <v>481</v>
      </c>
      <c r="G191" s="225"/>
      <c r="H191" s="229">
        <v>60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184</v>
      </c>
      <c r="AU191" s="235" t="s">
        <v>88</v>
      </c>
      <c r="AV191" s="13" t="s">
        <v>90</v>
      </c>
      <c r="AW191" s="13" t="s">
        <v>34</v>
      </c>
      <c r="AX191" s="13" t="s">
        <v>88</v>
      </c>
      <c r="AY191" s="235" t="s">
        <v>169</v>
      </c>
    </row>
    <row r="192" spans="1:65" s="2" customFormat="1" ht="14.45" customHeight="1">
      <c r="A192" s="35"/>
      <c r="B192" s="36"/>
      <c r="C192" s="211" t="s">
        <v>255</v>
      </c>
      <c r="D192" s="211" t="s">
        <v>171</v>
      </c>
      <c r="E192" s="212" t="s">
        <v>482</v>
      </c>
      <c r="F192" s="213" t="s">
        <v>483</v>
      </c>
      <c r="G192" s="214" t="s">
        <v>219</v>
      </c>
      <c r="H192" s="215">
        <v>30</v>
      </c>
      <c r="I192" s="216"/>
      <c r="J192" s="217">
        <f>ROUND(I192*H192,2)</f>
        <v>0</v>
      </c>
      <c r="K192" s="218"/>
      <c r="L192" s="38"/>
      <c r="M192" s="219" t="s">
        <v>1</v>
      </c>
      <c r="N192" s="220" t="s">
        <v>45</v>
      </c>
      <c r="O192" s="72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3" t="s">
        <v>175</v>
      </c>
      <c r="AT192" s="223" t="s">
        <v>171</v>
      </c>
      <c r="AU192" s="223" t="s">
        <v>88</v>
      </c>
      <c r="AY192" s="17" t="s">
        <v>169</v>
      </c>
      <c r="BE192" s="115">
        <f>IF(N192="základní",J192,0)</f>
        <v>0</v>
      </c>
      <c r="BF192" s="115">
        <f>IF(N192="snížená",J192,0)</f>
        <v>0</v>
      </c>
      <c r="BG192" s="115">
        <f>IF(N192="zákl. přenesená",J192,0)</f>
        <v>0</v>
      </c>
      <c r="BH192" s="115">
        <f>IF(N192="sníž. přenesená",J192,0)</f>
        <v>0</v>
      </c>
      <c r="BI192" s="115">
        <f>IF(N192="nulová",J192,0)</f>
        <v>0</v>
      </c>
      <c r="BJ192" s="17" t="s">
        <v>88</v>
      </c>
      <c r="BK192" s="115">
        <f>ROUND(I192*H192,2)</f>
        <v>0</v>
      </c>
      <c r="BL192" s="17" t="s">
        <v>175</v>
      </c>
      <c r="BM192" s="223" t="s">
        <v>484</v>
      </c>
    </row>
    <row r="193" spans="1:65" s="13" customFormat="1">
      <c r="B193" s="224"/>
      <c r="C193" s="225"/>
      <c r="D193" s="226" t="s">
        <v>184</v>
      </c>
      <c r="E193" s="227" t="s">
        <v>1</v>
      </c>
      <c r="F193" s="228" t="s">
        <v>191</v>
      </c>
      <c r="G193" s="225"/>
      <c r="H193" s="229">
        <v>30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184</v>
      </c>
      <c r="AU193" s="235" t="s">
        <v>88</v>
      </c>
      <c r="AV193" s="13" t="s">
        <v>90</v>
      </c>
      <c r="AW193" s="13" t="s">
        <v>34</v>
      </c>
      <c r="AX193" s="13" t="s">
        <v>88</v>
      </c>
      <c r="AY193" s="235" t="s">
        <v>169</v>
      </c>
    </row>
    <row r="194" spans="1:65" s="2" customFormat="1" ht="24.2" customHeight="1">
      <c r="A194" s="35"/>
      <c r="B194" s="36"/>
      <c r="C194" s="211" t="s">
        <v>263</v>
      </c>
      <c r="D194" s="211" t="s">
        <v>171</v>
      </c>
      <c r="E194" s="212" t="s">
        <v>485</v>
      </c>
      <c r="F194" s="213" t="s">
        <v>486</v>
      </c>
      <c r="G194" s="214" t="s">
        <v>487</v>
      </c>
      <c r="H194" s="215">
        <v>225</v>
      </c>
      <c r="I194" s="216"/>
      <c r="J194" s="217">
        <f>ROUND(I194*H194,2)</f>
        <v>0</v>
      </c>
      <c r="K194" s="218"/>
      <c r="L194" s="38"/>
      <c r="M194" s="219" t="s">
        <v>1</v>
      </c>
      <c r="N194" s="220" t="s">
        <v>45</v>
      </c>
      <c r="O194" s="72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3" t="s">
        <v>175</v>
      </c>
      <c r="AT194" s="223" t="s">
        <v>171</v>
      </c>
      <c r="AU194" s="223" t="s">
        <v>88</v>
      </c>
      <c r="AY194" s="17" t="s">
        <v>169</v>
      </c>
      <c r="BE194" s="115">
        <f>IF(N194="základní",J194,0)</f>
        <v>0</v>
      </c>
      <c r="BF194" s="115">
        <f>IF(N194="snížená",J194,0)</f>
        <v>0</v>
      </c>
      <c r="BG194" s="115">
        <f>IF(N194="zákl. přenesená",J194,0)</f>
        <v>0</v>
      </c>
      <c r="BH194" s="115">
        <f>IF(N194="sníž. přenesená",J194,0)</f>
        <v>0</v>
      </c>
      <c r="BI194" s="115">
        <f>IF(N194="nulová",J194,0)</f>
        <v>0</v>
      </c>
      <c r="BJ194" s="17" t="s">
        <v>88</v>
      </c>
      <c r="BK194" s="115">
        <f>ROUND(I194*H194,2)</f>
        <v>0</v>
      </c>
      <c r="BL194" s="17" t="s">
        <v>175</v>
      </c>
      <c r="BM194" s="223" t="s">
        <v>488</v>
      </c>
    </row>
    <row r="195" spans="1:65" s="13" customFormat="1">
      <c r="B195" s="224"/>
      <c r="C195" s="225"/>
      <c r="D195" s="226" t="s">
        <v>184</v>
      </c>
      <c r="E195" s="227" t="s">
        <v>1</v>
      </c>
      <c r="F195" s="228" t="s">
        <v>489</v>
      </c>
      <c r="G195" s="225"/>
      <c r="H195" s="229">
        <v>225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184</v>
      </c>
      <c r="AU195" s="235" t="s">
        <v>88</v>
      </c>
      <c r="AV195" s="13" t="s">
        <v>90</v>
      </c>
      <c r="AW195" s="13" t="s">
        <v>34</v>
      </c>
      <c r="AX195" s="13" t="s">
        <v>88</v>
      </c>
      <c r="AY195" s="235" t="s">
        <v>169</v>
      </c>
    </row>
    <row r="196" spans="1:65" s="2" customFormat="1" ht="14.45" customHeight="1">
      <c r="A196" s="35"/>
      <c r="B196" s="36"/>
      <c r="C196" s="211" t="s">
        <v>268</v>
      </c>
      <c r="D196" s="211" t="s">
        <v>171</v>
      </c>
      <c r="E196" s="212" t="s">
        <v>490</v>
      </c>
      <c r="F196" s="213" t="s">
        <v>491</v>
      </c>
      <c r="G196" s="214" t="s">
        <v>219</v>
      </c>
      <c r="H196" s="215">
        <v>445</v>
      </c>
      <c r="I196" s="216"/>
      <c r="J196" s="217">
        <f>ROUND(I196*H196,2)</f>
        <v>0</v>
      </c>
      <c r="K196" s="218"/>
      <c r="L196" s="38"/>
      <c r="M196" s="219" t="s">
        <v>1</v>
      </c>
      <c r="N196" s="220" t="s">
        <v>45</v>
      </c>
      <c r="O196" s="72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3" t="s">
        <v>175</v>
      </c>
      <c r="AT196" s="223" t="s">
        <v>171</v>
      </c>
      <c r="AU196" s="223" t="s">
        <v>88</v>
      </c>
      <c r="AY196" s="17" t="s">
        <v>169</v>
      </c>
      <c r="BE196" s="115">
        <f>IF(N196="základní",J196,0)</f>
        <v>0</v>
      </c>
      <c r="BF196" s="115">
        <f>IF(N196="snížená",J196,0)</f>
        <v>0</v>
      </c>
      <c r="BG196" s="115">
        <f>IF(N196="zákl. přenesená",J196,0)</f>
        <v>0</v>
      </c>
      <c r="BH196" s="115">
        <f>IF(N196="sníž. přenesená",J196,0)</f>
        <v>0</v>
      </c>
      <c r="BI196" s="115">
        <f>IF(N196="nulová",J196,0)</f>
        <v>0</v>
      </c>
      <c r="BJ196" s="17" t="s">
        <v>88</v>
      </c>
      <c r="BK196" s="115">
        <f>ROUND(I196*H196,2)</f>
        <v>0</v>
      </c>
      <c r="BL196" s="17" t="s">
        <v>175</v>
      </c>
      <c r="BM196" s="223" t="s">
        <v>492</v>
      </c>
    </row>
    <row r="197" spans="1:65" s="13" customFormat="1">
      <c r="B197" s="224"/>
      <c r="C197" s="225"/>
      <c r="D197" s="226" t="s">
        <v>184</v>
      </c>
      <c r="E197" s="227" t="s">
        <v>1</v>
      </c>
      <c r="F197" s="228" t="s">
        <v>493</v>
      </c>
      <c r="G197" s="225"/>
      <c r="H197" s="229">
        <v>445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184</v>
      </c>
      <c r="AU197" s="235" t="s">
        <v>88</v>
      </c>
      <c r="AV197" s="13" t="s">
        <v>90</v>
      </c>
      <c r="AW197" s="13" t="s">
        <v>34</v>
      </c>
      <c r="AX197" s="13" t="s">
        <v>88</v>
      </c>
      <c r="AY197" s="235" t="s">
        <v>169</v>
      </c>
    </row>
    <row r="198" spans="1:65" s="2" customFormat="1" ht="14.45" customHeight="1">
      <c r="A198" s="35"/>
      <c r="B198" s="36"/>
      <c r="C198" s="211" t="s">
        <v>272</v>
      </c>
      <c r="D198" s="211" t="s">
        <v>171</v>
      </c>
      <c r="E198" s="212" t="s">
        <v>494</v>
      </c>
      <c r="F198" s="213" t="s">
        <v>495</v>
      </c>
      <c r="G198" s="214" t="s">
        <v>487</v>
      </c>
      <c r="H198" s="215">
        <v>320</v>
      </c>
      <c r="I198" s="216"/>
      <c r="J198" s="217">
        <f>ROUND(I198*H198,2)</f>
        <v>0</v>
      </c>
      <c r="K198" s="218"/>
      <c r="L198" s="38"/>
      <c r="M198" s="219" t="s">
        <v>1</v>
      </c>
      <c r="N198" s="220" t="s">
        <v>45</v>
      </c>
      <c r="O198" s="72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3" t="s">
        <v>175</v>
      </c>
      <c r="AT198" s="223" t="s">
        <v>171</v>
      </c>
      <c r="AU198" s="223" t="s">
        <v>88</v>
      </c>
      <c r="AY198" s="17" t="s">
        <v>169</v>
      </c>
      <c r="BE198" s="115">
        <f>IF(N198="základní",J198,0)</f>
        <v>0</v>
      </c>
      <c r="BF198" s="115">
        <f>IF(N198="snížená",J198,0)</f>
        <v>0</v>
      </c>
      <c r="BG198" s="115">
        <f>IF(N198="zákl. přenesená",J198,0)</f>
        <v>0</v>
      </c>
      <c r="BH198" s="115">
        <f>IF(N198="sníž. přenesená",J198,0)</f>
        <v>0</v>
      </c>
      <c r="BI198" s="115">
        <f>IF(N198="nulová",J198,0)</f>
        <v>0</v>
      </c>
      <c r="BJ198" s="17" t="s">
        <v>88</v>
      </c>
      <c r="BK198" s="115">
        <f>ROUND(I198*H198,2)</f>
        <v>0</v>
      </c>
      <c r="BL198" s="17" t="s">
        <v>175</v>
      </c>
      <c r="BM198" s="223" t="s">
        <v>496</v>
      </c>
    </row>
    <row r="199" spans="1:65" s="14" customFormat="1">
      <c r="B199" s="236"/>
      <c r="C199" s="237"/>
      <c r="D199" s="226" t="s">
        <v>184</v>
      </c>
      <c r="E199" s="238" t="s">
        <v>1</v>
      </c>
      <c r="F199" s="239" t="s">
        <v>497</v>
      </c>
      <c r="G199" s="237"/>
      <c r="H199" s="238" t="s">
        <v>1</v>
      </c>
      <c r="I199" s="240"/>
      <c r="J199" s="237"/>
      <c r="K199" s="237"/>
      <c r="L199" s="241"/>
      <c r="M199" s="242"/>
      <c r="N199" s="243"/>
      <c r="O199" s="243"/>
      <c r="P199" s="243"/>
      <c r="Q199" s="243"/>
      <c r="R199" s="243"/>
      <c r="S199" s="243"/>
      <c r="T199" s="244"/>
      <c r="AT199" s="245" t="s">
        <v>184</v>
      </c>
      <c r="AU199" s="245" t="s">
        <v>88</v>
      </c>
      <c r="AV199" s="14" t="s">
        <v>88</v>
      </c>
      <c r="AW199" s="14" t="s">
        <v>34</v>
      </c>
      <c r="AX199" s="14" t="s">
        <v>80</v>
      </c>
      <c r="AY199" s="245" t="s">
        <v>169</v>
      </c>
    </row>
    <row r="200" spans="1:65" s="13" customFormat="1">
      <c r="B200" s="224"/>
      <c r="C200" s="225"/>
      <c r="D200" s="226" t="s">
        <v>184</v>
      </c>
      <c r="E200" s="227" t="s">
        <v>1</v>
      </c>
      <c r="F200" s="228" t="s">
        <v>498</v>
      </c>
      <c r="G200" s="225"/>
      <c r="H200" s="229">
        <v>320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AT200" s="235" t="s">
        <v>184</v>
      </c>
      <c r="AU200" s="235" t="s">
        <v>88</v>
      </c>
      <c r="AV200" s="13" t="s">
        <v>90</v>
      </c>
      <c r="AW200" s="13" t="s">
        <v>34</v>
      </c>
      <c r="AX200" s="13" t="s">
        <v>88</v>
      </c>
      <c r="AY200" s="235" t="s">
        <v>169</v>
      </c>
    </row>
    <row r="201" spans="1:65" s="2" customFormat="1" ht="14.45" customHeight="1">
      <c r="A201" s="35"/>
      <c r="B201" s="36"/>
      <c r="C201" s="211" t="s">
        <v>7</v>
      </c>
      <c r="D201" s="211" t="s">
        <v>171</v>
      </c>
      <c r="E201" s="212" t="s">
        <v>499</v>
      </c>
      <c r="F201" s="213" t="s">
        <v>500</v>
      </c>
      <c r="G201" s="214" t="s">
        <v>174</v>
      </c>
      <c r="H201" s="215">
        <v>2</v>
      </c>
      <c r="I201" s="216"/>
      <c r="J201" s="217">
        <f>ROUND(I201*H201,2)</f>
        <v>0</v>
      </c>
      <c r="K201" s="218"/>
      <c r="L201" s="38"/>
      <c r="M201" s="219" t="s">
        <v>1</v>
      </c>
      <c r="N201" s="220" t="s">
        <v>45</v>
      </c>
      <c r="O201" s="72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3" t="s">
        <v>175</v>
      </c>
      <c r="AT201" s="223" t="s">
        <v>171</v>
      </c>
      <c r="AU201" s="223" t="s">
        <v>88</v>
      </c>
      <c r="AY201" s="17" t="s">
        <v>169</v>
      </c>
      <c r="BE201" s="115">
        <f>IF(N201="základní",J201,0)</f>
        <v>0</v>
      </c>
      <c r="BF201" s="115">
        <f>IF(N201="snížená",J201,0)</f>
        <v>0</v>
      </c>
      <c r="BG201" s="115">
        <f>IF(N201="zákl. přenesená",J201,0)</f>
        <v>0</v>
      </c>
      <c r="BH201" s="115">
        <f>IF(N201="sníž. přenesená",J201,0)</f>
        <v>0</v>
      </c>
      <c r="BI201" s="115">
        <f>IF(N201="nulová",J201,0)</f>
        <v>0</v>
      </c>
      <c r="BJ201" s="17" t="s">
        <v>88</v>
      </c>
      <c r="BK201" s="115">
        <f>ROUND(I201*H201,2)</f>
        <v>0</v>
      </c>
      <c r="BL201" s="17" t="s">
        <v>175</v>
      </c>
      <c r="BM201" s="223" t="s">
        <v>501</v>
      </c>
    </row>
    <row r="202" spans="1:65" s="14" customFormat="1" ht="22.5">
      <c r="B202" s="236"/>
      <c r="C202" s="237"/>
      <c r="D202" s="226" t="s">
        <v>184</v>
      </c>
      <c r="E202" s="238" t="s">
        <v>1</v>
      </c>
      <c r="F202" s="239" t="s">
        <v>502</v>
      </c>
      <c r="G202" s="237"/>
      <c r="H202" s="238" t="s">
        <v>1</v>
      </c>
      <c r="I202" s="240"/>
      <c r="J202" s="237"/>
      <c r="K202" s="237"/>
      <c r="L202" s="241"/>
      <c r="M202" s="242"/>
      <c r="N202" s="243"/>
      <c r="O202" s="243"/>
      <c r="P202" s="243"/>
      <c r="Q202" s="243"/>
      <c r="R202" s="243"/>
      <c r="S202" s="243"/>
      <c r="T202" s="244"/>
      <c r="AT202" s="245" t="s">
        <v>184</v>
      </c>
      <c r="AU202" s="245" t="s">
        <v>88</v>
      </c>
      <c r="AV202" s="14" t="s">
        <v>88</v>
      </c>
      <c r="AW202" s="14" t="s">
        <v>34</v>
      </c>
      <c r="AX202" s="14" t="s">
        <v>80</v>
      </c>
      <c r="AY202" s="245" t="s">
        <v>169</v>
      </c>
    </row>
    <row r="203" spans="1:65" s="14" customFormat="1">
      <c r="B203" s="236"/>
      <c r="C203" s="237"/>
      <c r="D203" s="226" t="s">
        <v>184</v>
      </c>
      <c r="E203" s="238" t="s">
        <v>1</v>
      </c>
      <c r="F203" s="239" t="s">
        <v>503</v>
      </c>
      <c r="G203" s="237"/>
      <c r="H203" s="238" t="s">
        <v>1</v>
      </c>
      <c r="I203" s="240"/>
      <c r="J203" s="237"/>
      <c r="K203" s="237"/>
      <c r="L203" s="241"/>
      <c r="M203" s="242"/>
      <c r="N203" s="243"/>
      <c r="O203" s="243"/>
      <c r="P203" s="243"/>
      <c r="Q203" s="243"/>
      <c r="R203" s="243"/>
      <c r="S203" s="243"/>
      <c r="T203" s="244"/>
      <c r="AT203" s="245" t="s">
        <v>184</v>
      </c>
      <c r="AU203" s="245" t="s">
        <v>88</v>
      </c>
      <c r="AV203" s="14" t="s">
        <v>88</v>
      </c>
      <c r="AW203" s="14" t="s">
        <v>34</v>
      </c>
      <c r="AX203" s="14" t="s">
        <v>80</v>
      </c>
      <c r="AY203" s="245" t="s">
        <v>169</v>
      </c>
    </row>
    <row r="204" spans="1:65" s="14" customFormat="1" ht="22.5">
      <c r="B204" s="236"/>
      <c r="C204" s="237"/>
      <c r="D204" s="226" t="s">
        <v>184</v>
      </c>
      <c r="E204" s="238" t="s">
        <v>1</v>
      </c>
      <c r="F204" s="239" t="s">
        <v>504</v>
      </c>
      <c r="G204" s="237"/>
      <c r="H204" s="238" t="s">
        <v>1</v>
      </c>
      <c r="I204" s="240"/>
      <c r="J204" s="237"/>
      <c r="K204" s="237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184</v>
      </c>
      <c r="AU204" s="245" t="s">
        <v>88</v>
      </c>
      <c r="AV204" s="14" t="s">
        <v>88</v>
      </c>
      <c r="AW204" s="14" t="s">
        <v>34</v>
      </c>
      <c r="AX204" s="14" t="s">
        <v>80</v>
      </c>
      <c r="AY204" s="245" t="s">
        <v>169</v>
      </c>
    </row>
    <row r="205" spans="1:65" s="14" customFormat="1">
      <c r="B205" s="236"/>
      <c r="C205" s="237"/>
      <c r="D205" s="226" t="s">
        <v>184</v>
      </c>
      <c r="E205" s="238" t="s">
        <v>1</v>
      </c>
      <c r="F205" s="239" t="s">
        <v>505</v>
      </c>
      <c r="G205" s="237"/>
      <c r="H205" s="238" t="s">
        <v>1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AT205" s="245" t="s">
        <v>184</v>
      </c>
      <c r="AU205" s="245" t="s">
        <v>88</v>
      </c>
      <c r="AV205" s="14" t="s">
        <v>88</v>
      </c>
      <c r="AW205" s="14" t="s">
        <v>34</v>
      </c>
      <c r="AX205" s="14" t="s">
        <v>80</v>
      </c>
      <c r="AY205" s="245" t="s">
        <v>169</v>
      </c>
    </row>
    <row r="206" spans="1:65" s="14" customFormat="1" ht="22.5">
      <c r="B206" s="236"/>
      <c r="C206" s="237"/>
      <c r="D206" s="226" t="s">
        <v>184</v>
      </c>
      <c r="E206" s="238" t="s">
        <v>1</v>
      </c>
      <c r="F206" s="239" t="s">
        <v>506</v>
      </c>
      <c r="G206" s="237"/>
      <c r="H206" s="238" t="s">
        <v>1</v>
      </c>
      <c r="I206" s="240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AT206" s="245" t="s">
        <v>184</v>
      </c>
      <c r="AU206" s="245" t="s">
        <v>88</v>
      </c>
      <c r="AV206" s="14" t="s">
        <v>88</v>
      </c>
      <c r="AW206" s="14" t="s">
        <v>34</v>
      </c>
      <c r="AX206" s="14" t="s">
        <v>80</v>
      </c>
      <c r="AY206" s="245" t="s">
        <v>169</v>
      </c>
    </row>
    <row r="207" spans="1:65" s="14" customFormat="1">
      <c r="B207" s="236"/>
      <c r="C207" s="237"/>
      <c r="D207" s="226" t="s">
        <v>184</v>
      </c>
      <c r="E207" s="238" t="s">
        <v>1</v>
      </c>
      <c r="F207" s="239" t="s">
        <v>507</v>
      </c>
      <c r="G207" s="237"/>
      <c r="H207" s="238" t="s">
        <v>1</v>
      </c>
      <c r="I207" s="240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184</v>
      </c>
      <c r="AU207" s="245" t="s">
        <v>88</v>
      </c>
      <c r="AV207" s="14" t="s">
        <v>88</v>
      </c>
      <c r="AW207" s="14" t="s">
        <v>34</v>
      </c>
      <c r="AX207" s="14" t="s">
        <v>80</v>
      </c>
      <c r="AY207" s="245" t="s">
        <v>169</v>
      </c>
    </row>
    <row r="208" spans="1:65" s="14" customFormat="1">
      <c r="B208" s="236"/>
      <c r="C208" s="237"/>
      <c r="D208" s="226" t="s">
        <v>184</v>
      </c>
      <c r="E208" s="238" t="s">
        <v>1</v>
      </c>
      <c r="F208" s="239" t="s">
        <v>508</v>
      </c>
      <c r="G208" s="237"/>
      <c r="H208" s="238" t="s">
        <v>1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AT208" s="245" t="s">
        <v>184</v>
      </c>
      <c r="AU208" s="245" t="s">
        <v>88</v>
      </c>
      <c r="AV208" s="14" t="s">
        <v>88</v>
      </c>
      <c r="AW208" s="14" t="s">
        <v>34</v>
      </c>
      <c r="AX208" s="14" t="s">
        <v>80</v>
      </c>
      <c r="AY208" s="245" t="s">
        <v>169</v>
      </c>
    </row>
    <row r="209" spans="1:65" s="14" customFormat="1">
      <c r="B209" s="236"/>
      <c r="C209" s="237"/>
      <c r="D209" s="226" t="s">
        <v>184</v>
      </c>
      <c r="E209" s="238" t="s">
        <v>1</v>
      </c>
      <c r="F209" s="239" t="s">
        <v>509</v>
      </c>
      <c r="G209" s="237"/>
      <c r="H209" s="238" t="s">
        <v>1</v>
      </c>
      <c r="I209" s="240"/>
      <c r="J209" s="237"/>
      <c r="K209" s="237"/>
      <c r="L209" s="241"/>
      <c r="M209" s="242"/>
      <c r="N209" s="243"/>
      <c r="O209" s="243"/>
      <c r="P209" s="243"/>
      <c r="Q209" s="243"/>
      <c r="R209" s="243"/>
      <c r="S209" s="243"/>
      <c r="T209" s="244"/>
      <c r="AT209" s="245" t="s">
        <v>184</v>
      </c>
      <c r="AU209" s="245" t="s">
        <v>88</v>
      </c>
      <c r="AV209" s="14" t="s">
        <v>88</v>
      </c>
      <c r="AW209" s="14" t="s">
        <v>34</v>
      </c>
      <c r="AX209" s="14" t="s">
        <v>80</v>
      </c>
      <c r="AY209" s="245" t="s">
        <v>169</v>
      </c>
    </row>
    <row r="210" spans="1:65" s="14" customFormat="1">
      <c r="B210" s="236"/>
      <c r="C210" s="237"/>
      <c r="D210" s="226" t="s">
        <v>184</v>
      </c>
      <c r="E210" s="238" t="s">
        <v>1</v>
      </c>
      <c r="F210" s="239" t="s">
        <v>510</v>
      </c>
      <c r="G210" s="237"/>
      <c r="H210" s="238" t="s">
        <v>1</v>
      </c>
      <c r="I210" s="240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AT210" s="245" t="s">
        <v>184</v>
      </c>
      <c r="AU210" s="245" t="s">
        <v>88</v>
      </c>
      <c r="AV210" s="14" t="s">
        <v>88</v>
      </c>
      <c r="AW210" s="14" t="s">
        <v>34</v>
      </c>
      <c r="AX210" s="14" t="s">
        <v>80</v>
      </c>
      <c r="AY210" s="245" t="s">
        <v>169</v>
      </c>
    </row>
    <row r="211" spans="1:65" s="13" customFormat="1">
      <c r="B211" s="224"/>
      <c r="C211" s="225"/>
      <c r="D211" s="226" t="s">
        <v>184</v>
      </c>
      <c r="E211" s="227" t="s">
        <v>1</v>
      </c>
      <c r="F211" s="228" t="s">
        <v>511</v>
      </c>
      <c r="G211" s="225"/>
      <c r="H211" s="229">
        <v>2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184</v>
      </c>
      <c r="AU211" s="235" t="s">
        <v>88</v>
      </c>
      <c r="AV211" s="13" t="s">
        <v>90</v>
      </c>
      <c r="AW211" s="13" t="s">
        <v>34</v>
      </c>
      <c r="AX211" s="13" t="s">
        <v>88</v>
      </c>
      <c r="AY211" s="235" t="s">
        <v>169</v>
      </c>
    </row>
    <row r="212" spans="1:65" s="2" customFormat="1" ht="24.2" customHeight="1">
      <c r="A212" s="35"/>
      <c r="B212" s="36"/>
      <c r="C212" s="211" t="s">
        <v>280</v>
      </c>
      <c r="D212" s="211" t="s">
        <v>171</v>
      </c>
      <c r="E212" s="212" t="s">
        <v>512</v>
      </c>
      <c r="F212" s="213" t="s">
        <v>513</v>
      </c>
      <c r="G212" s="214" t="s">
        <v>245</v>
      </c>
      <c r="H212" s="215">
        <v>500</v>
      </c>
      <c r="I212" s="216"/>
      <c r="J212" s="217">
        <f>ROUND(I212*H212,2)</f>
        <v>0</v>
      </c>
      <c r="K212" s="218"/>
      <c r="L212" s="38"/>
      <c r="M212" s="219" t="s">
        <v>1</v>
      </c>
      <c r="N212" s="220" t="s">
        <v>45</v>
      </c>
      <c r="O212" s="72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3" t="s">
        <v>175</v>
      </c>
      <c r="AT212" s="223" t="s">
        <v>171</v>
      </c>
      <c r="AU212" s="223" t="s">
        <v>88</v>
      </c>
      <c r="AY212" s="17" t="s">
        <v>169</v>
      </c>
      <c r="BE212" s="115">
        <f>IF(N212="základní",J212,0)</f>
        <v>0</v>
      </c>
      <c r="BF212" s="115">
        <f>IF(N212="snížená",J212,0)</f>
        <v>0</v>
      </c>
      <c r="BG212" s="115">
        <f>IF(N212="zákl. přenesená",J212,0)</f>
        <v>0</v>
      </c>
      <c r="BH212" s="115">
        <f>IF(N212="sníž. přenesená",J212,0)</f>
        <v>0</v>
      </c>
      <c r="BI212" s="115">
        <f>IF(N212="nulová",J212,0)</f>
        <v>0</v>
      </c>
      <c r="BJ212" s="17" t="s">
        <v>88</v>
      </c>
      <c r="BK212" s="115">
        <f>ROUND(I212*H212,2)</f>
        <v>0</v>
      </c>
      <c r="BL212" s="17" t="s">
        <v>175</v>
      </c>
      <c r="BM212" s="223" t="s">
        <v>514</v>
      </c>
    </row>
    <row r="213" spans="1:65" s="14" customFormat="1">
      <c r="B213" s="236"/>
      <c r="C213" s="237"/>
      <c r="D213" s="226" t="s">
        <v>184</v>
      </c>
      <c r="E213" s="238" t="s">
        <v>1</v>
      </c>
      <c r="F213" s="239" t="s">
        <v>515</v>
      </c>
      <c r="G213" s="237"/>
      <c r="H213" s="238" t="s">
        <v>1</v>
      </c>
      <c r="I213" s="240"/>
      <c r="J213" s="237"/>
      <c r="K213" s="237"/>
      <c r="L213" s="241"/>
      <c r="M213" s="242"/>
      <c r="N213" s="243"/>
      <c r="O213" s="243"/>
      <c r="P213" s="243"/>
      <c r="Q213" s="243"/>
      <c r="R213" s="243"/>
      <c r="S213" s="243"/>
      <c r="T213" s="244"/>
      <c r="AT213" s="245" t="s">
        <v>184</v>
      </c>
      <c r="AU213" s="245" t="s">
        <v>88</v>
      </c>
      <c r="AV213" s="14" t="s">
        <v>88</v>
      </c>
      <c r="AW213" s="14" t="s">
        <v>34</v>
      </c>
      <c r="AX213" s="14" t="s">
        <v>80</v>
      </c>
      <c r="AY213" s="245" t="s">
        <v>169</v>
      </c>
    </row>
    <row r="214" spans="1:65" s="14" customFormat="1">
      <c r="B214" s="236"/>
      <c r="C214" s="237"/>
      <c r="D214" s="226" t="s">
        <v>184</v>
      </c>
      <c r="E214" s="238" t="s">
        <v>1</v>
      </c>
      <c r="F214" s="239" t="s">
        <v>516</v>
      </c>
      <c r="G214" s="237"/>
      <c r="H214" s="238" t="s">
        <v>1</v>
      </c>
      <c r="I214" s="240"/>
      <c r="J214" s="237"/>
      <c r="K214" s="237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184</v>
      </c>
      <c r="AU214" s="245" t="s">
        <v>88</v>
      </c>
      <c r="AV214" s="14" t="s">
        <v>88</v>
      </c>
      <c r="AW214" s="14" t="s">
        <v>34</v>
      </c>
      <c r="AX214" s="14" t="s">
        <v>80</v>
      </c>
      <c r="AY214" s="245" t="s">
        <v>169</v>
      </c>
    </row>
    <row r="215" spans="1:65" s="14" customFormat="1">
      <c r="B215" s="236"/>
      <c r="C215" s="237"/>
      <c r="D215" s="226" t="s">
        <v>184</v>
      </c>
      <c r="E215" s="238" t="s">
        <v>1</v>
      </c>
      <c r="F215" s="239" t="s">
        <v>517</v>
      </c>
      <c r="G215" s="237"/>
      <c r="H215" s="238" t="s">
        <v>1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184</v>
      </c>
      <c r="AU215" s="245" t="s">
        <v>88</v>
      </c>
      <c r="AV215" s="14" t="s">
        <v>88</v>
      </c>
      <c r="AW215" s="14" t="s">
        <v>34</v>
      </c>
      <c r="AX215" s="14" t="s">
        <v>80</v>
      </c>
      <c r="AY215" s="245" t="s">
        <v>169</v>
      </c>
    </row>
    <row r="216" spans="1:65" s="13" customFormat="1">
      <c r="B216" s="224"/>
      <c r="C216" s="225"/>
      <c r="D216" s="226" t="s">
        <v>184</v>
      </c>
      <c r="E216" s="227" t="s">
        <v>1</v>
      </c>
      <c r="F216" s="228" t="s">
        <v>518</v>
      </c>
      <c r="G216" s="225"/>
      <c r="H216" s="229">
        <v>500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AT216" s="235" t="s">
        <v>184</v>
      </c>
      <c r="AU216" s="235" t="s">
        <v>88</v>
      </c>
      <c r="AV216" s="13" t="s">
        <v>90</v>
      </c>
      <c r="AW216" s="13" t="s">
        <v>34</v>
      </c>
      <c r="AX216" s="13" t="s">
        <v>88</v>
      </c>
      <c r="AY216" s="235" t="s">
        <v>169</v>
      </c>
    </row>
    <row r="217" spans="1:65" s="2" customFormat="1" ht="14.45" customHeight="1">
      <c r="A217" s="35"/>
      <c r="B217" s="36"/>
      <c r="C217" s="211" t="s">
        <v>286</v>
      </c>
      <c r="D217" s="211" t="s">
        <v>171</v>
      </c>
      <c r="E217" s="212" t="s">
        <v>519</v>
      </c>
      <c r="F217" s="213" t="s">
        <v>520</v>
      </c>
      <c r="G217" s="214" t="s">
        <v>114</v>
      </c>
      <c r="H217" s="215">
        <v>8</v>
      </c>
      <c r="I217" s="216"/>
      <c r="J217" s="217">
        <f>ROUND(I217*H217,2)</f>
        <v>0</v>
      </c>
      <c r="K217" s="218"/>
      <c r="L217" s="38"/>
      <c r="M217" s="219" t="s">
        <v>1</v>
      </c>
      <c r="N217" s="220" t="s">
        <v>45</v>
      </c>
      <c r="O217" s="72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3" t="s">
        <v>175</v>
      </c>
      <c r="AT217" s="223" t="s">
        <v>171</v>
      </c>
      <c r="AU217" s="223" t="s">
        <v>88</v>
      </c>
      <c r="AY217" s="17" t="s">
        <v>169</v>
      </c>
      <c r="BE217" s="115">
        <f>IF(N217="základní",J217,0)</f>
        <v>0</v>
      </c>
      <c r="BF217" s="115">
        <f>IF(N217="snížená",J217,0)</f>
        <v>0</v>
      </c>
      <c r="BG217" s="115">
        <f>IF(N217="zákl. přenesená",J217,0)</f>
        <v>0</v>
      </c>
      <c r="BH217" s="115">
        <f>IF(N217="sníž. přenesená",J217,0)</f>
        <v>0</v>
      </c>
      <c r="BI217" s="115">
        <f>IF(N217="nulová",J217,0)</f>
        <v>0</v>
      </c>
      <c r="BJ217" s="17" t="s">
        <v>88</v>
      </c>
      <c r="BK217" s="115">
        <f>ROUND(I217*H217,2)</f>
        <v>0</v>
      </c>
      <c r="BL217" s="17" t="s">
        <v>175</v>
      </c>
      <c r="BM217" s="223" t="s">
        <v>521</v>
      </c>
    </row>
    <row r="218" spans="1:65" s="14" customFormat="1">
      <c r="B218" s="236"/>
      <c r="C218" s="237"/>
      <c r="D218" s="226" t="s">
        <v>184</v>
      </c>
      <c r="E218" s="238" t="s">
        <v>1</v>
      </c>
      <c r="F218" s="239" t="s">
        <v>522</v>
      </c>
      <c r="G218" s="237"/>
      <c r="H218" s="238" t="s">
        <v>1</v>
      </c>
      <c r="I218" s="240"/>
      <c r="J218" s="237"/>
      <c r="K218" s="237"/>
      <c r="L218" s="241"/>
      <c r="M218" s="242"/>
      <c r="N218" s="243"/>
      <c r="O218" s="243"/>
      <c r="P218" s="243"/>
      <c r="Q218" s="243"/>
      <c r="R218" s="243"/>
      <c r="S218" s="243"/>
      <c r="T218" s="244"/>
      <c r="AT218" s="245" t="s">
        <v>184</v>
      </c>
      <c r="AU218" s="245" t="s">
        <v>88</v>
      </c>
      <c r="AV218" s="14" t="s">
        <v>88</v>
      </c>
      <c r="AW218" s="14" t="s">
        <v>34</v>
      </c>
      <c r="AX218" s="14" t="s">
        <v>80</v>
      </c>
      <c r="AY218" s="245" t="s">
        <v>169</v>
      </c>
    </row>
    <row r="219" spans="1:65" s="14" customFormat="1">
      <c r="B219" s="236"/>
      <c r="C219" s="237"/>
      <c r="D219" s="226" t="s">
        <v>184</v>
      </c>
      <c r="E219" s="238" t="s">
        <v>1</v>
      </c>
      <c r="F219" s="239" t="s">
        <v>523</v>
      </c>
      <c r="G219" s="237"/>
      <c r="H219" s="238" t="s">
        <v>1</v>
      </c>
      <c r="I219" s="240"/>
      <c r="J219" s="237"/>
      <c r="K219" s="237"/>
      <c r="L219" s="241"/>
      <c r="M219" s="242"/>
      <c r="N219" s="243"/>
      <c r="O219" s="243"/>
      <c r="P219" s="243"/>
      <c r="Q219" s="243"/>
      <c r="R219" s="243"/>
      <c r="S219" s="243"/>
      <c r="T219" s="244"/>
      <c r="AT219" s="245" t="s">
        <v>184</v>
      </c>
      <c r="AU219" s="245" t="s">
        <v>88</v>
      </c>
      <c r="AV219" s="14" t="s">
        <v>88</v>
      </c>
      <c r="AW219" s="14" t="s">
        <v>34</v>
      </c>
      <c r="AX219" s="14" t="s">
        <v>80</v>
      </c>
      <c r="AY219" s="245" t="s">
        <v>169</v>
      </c>
    </row>
    <row r="220" spans="1:65" s="14" customFormat="1">
      <c r="B220" s="236"/>
      <c r="C220" s="237"/>
      <c r="D220" s="226" t="s">
        <v>184</v>
      </c>
      <c r="E220" s="238" t="s">
        <v>1</v>
      </c>
      <c r="F220" s="239" t="s">
        <v>524</v>
      </c>
      <c r="G220" s="237"/>
      <c r="H220" s="238" t="s">
        <v>1</v>
      </c>
      <c r="I220" s="240"/>
      <c r="J220" s="237"/>
      <c r="K220" s="237"/>
      <c r="L220" s="241"/>
      <c r="M220" s="242"/>
      <c r="N220" s="243"/>
      <c r="O220" s="243"/>
      <c r="P220" s="243"/>
      <c r="Q220" s="243"/>
      <c r="R220" s="243"/>
      <c r="S220" s="243"/>
      <c r="T220" s="244"/>
      <c r="AT220" s="245" t="s">
        <v>184</v>
      </c>
      <c r="AU220" s="245" t="s">
        <v>88</v>
      </c>
      <c r="AV220" s="14" t="s">
        <v>88</v>
      </c>
      <c r="AW220" s="14" t="s">
        <v>34</v>
      </c>
      <c r="AX220" s="14" t="s">
        <v>80</v>
      </c>
      <c r="AY220" s="245" t="s">
        <v>169</v>
      </c>
    </row>
    <row r="221" spans="1:65" s="13" customFormat="1">
      <c r="B221" s="224"/>
      <c r="C221" s="225"/>
      <c r="D221" s="226" t="s">
        <v>184</v>
      </c>
      <c r="E221" s="227" t="s">
        <v>1</v>
      </c>
      <c r="F221" s="228" t="s">
        <v>432</v>
      </c>
      <c r="G221" s="225"/>
      <c r="H221" s="229">
        <v>8</v>
      </c>
      <c r="I221" s="230"/>
      <c r="J221" s="225"/>
      <c r="K221" s="225"/>
      <c r="L221" s="231"/>
      <c r="M221" s="268"/>
      <c r="N221" s="269"/>
      <c r="O221" s="269"/>
      <c r="P221" s="269"/>
      <c r="Q221" s="269"/>
      <c r="R221" s="269"/>
      <c r="S221" s="269"/>
      <c r="T221" s="270"/>
      <c r="AT221" s="235" t="s">
        <v>184</v>
      </c>
      <c r="AU221" s="235" t="s">
        <v>88</v>
      </c>
      <c r="AV221" s="13" t="s">
        <v>90</v>
      </c>
      <c r="AW221" s="13" t="s">
        <v>34</v>
      </c>
      <c r="AX221" s="13" t="s">
        <v>88</v>
      </c>
      <c r="AY221" s="235" t="s">
        <v>169</v>
      </c>
    </row>
    <row r="222" spans="1:65" s="2" customFormat="1" ht="6.95" customHeight="1">
      <c r="A222" s="35"/>
      <c r="B222" s="55"/>
      <c r="C222" s="56"/>
      <c r="D222" s="56"/>
      <c r="E222" s="56"/>
      <c r="F222" s="56"/>
      <c r="G222" s="56"/>
      <c r="H222" s="56"/>
      <c r="I222" s="56"/>
      <c r="J222" s="56"/>
      <c r="K222" s="56"/>
      <c r="L222" s="38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password="CC35" sheet="1" objects="1" scenarios="1" formatColumns="0" formatRows="0" autoFilter="0"/>
  <autoFilter ref="C126:K221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96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90</v>
      </c>
    </row>
    <row r="4" spans="1:46" s="1" customFormat="1" ht="24.95" customHeight="1">
      <c r="B4" s="20"/>
      <c r="D4" s="125" t="s">
        <v>116</v>
      </c>
      <c r="L4" s="20"/>
      <c r="M4" s="12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7" t="s">
        <v>16</v>
      </c>
      <c r="L6" s="20"/>
    </row>
    <row r="7" spans="1:46" s="1" customFormat="1" ht="16.5" customHeight="1">
      <c r="B7" s="20"/>
      <c r="E7" s="340" t="str">
        <f>'Rekapitulace stavby'!K6</f>
        <v>Dílčí energetická renovace objektu MŠ Bobkova</v>
      </c>
      <c r="F7" s="341"/>
      <c r="G7" s="341"/>
      <c r="H7" s="341"/>
      <c r="L7" s="20"/>
    </row>
    <row r="8" spans="1:46" s="2" customFormat="1" ht="12" customHeight="1">
      <c r="A8" s="35"/>
      <c r="B8" s="38"/>
      <c r="C8" s="35"/>
      <c r="D8" s="127" t="s">
        <v>120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42" t="s">
        <v>525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36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122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103</v>
      </c>
      <c r="E31" s="35"/>
      <c r="F31" s="35"/>
      <c r="G31" s="35"/>
      <c r="H31" s="35"/>
      <c r="I31" s="35"/>
      <c r="J31" s="134">
        <f>J101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40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42</v>
      </c>
      <c r="G34" s="35"/>
      <c r="H34" s="35"/>
      <c r="I34" s="138" t="s">
        <v>41</v>
      </c>
      <c r="J34" s="13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44</v>
      </c>
      <c r="E35" s="127" t="s">
        <v>45</v>
      </c>
      <c r="F35" s="140">
        <f>ROUND((SUM(BE101:BE108) + SUM(BE128:BE131)),  2)</f>
        <v>0</v>
      </c>
      <c r="G35" s="35"/>
      <c r="H35" s="35"/>
      <c r="I35" s="141">
        <v>0.21</v>
      </c>
      <c r="J35" s="140">
        <f>ROUND(((SUM(BE101:BE108) + SUM(BE128:BE131))*I35),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46</v>
      </c>
      <c r="F36" s="140">
        <f>ROUND((SUM(BF101:BF108) + SUM(BF128:BF131)),  2)</f>
        <v>0</v>
      </c>
      <c r="G36" s="35"/>
      <c r="H36" s="35"/>
      <c r="I36" s="141">
        <v>0.15</v>
      </c>
      <c r="J36" s="140">
        <f>ROUND(((SUM(BF101:BF108) + SUM(BF128:BF131))*I36),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47</v>
      </c>
      <c r="F37" s="140">
        <f>ROUND((SUM(BG101:BG108) + SUM(BG128:BG131)),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48</v>
      </c>
      <c r="F38" s="140">
        <f>ROUND((SUM(BH101:BH108) + SUM(BH128:BH131)),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49</v>
      </c>
      <c r="F39" s="140">
        <f>ROUND((SUM(BI101:BI108) + SUM(BI128:BI131)),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50</v>
      </c>
      <c r="E41" s="144"/>
      <c r="F41" s="144"/>
      <c r="G41" s="145" t="s">
        <v>51</v>
      </c>
      <c r="H41" s="146" t="s">
        <v>52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53</v>
      </c>
      <c r="E50" s="150"/>
      <c r="F50" s="150"/>
      <c r="G50" s="149" t="s">
        <v>54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55</v>
      </c>
      <c r="E61" s="152"/>
      <c r="F61" s="153" t="s">
        <v>56</v>
      </c>
      <c r="G61" s="151" t="s">
        <v>55</v>
      </c>
      <c r="H61" s="152"/>
      <c r="I61" s="152"/>
      <c r="J61" s="154" t="s">
        <v>56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57</v>
      </c>
      <c r="E65" s="155"/>
      <c r="F65" s="155"/>
      <c r="G65" s="149" t="s">
        <v>58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55</v>
      </c>
      <c r="E76" s="152"/>
      <c r="F76" s="153" t="s">
        <v>56</v>
      </c>
      <c r="G76" s="151" t="s">
        <v>55</v>
      </c>
      <c r="H76" s="152"/>
      <c r="I76" s="152"/>
      <c r="J76" s="154" t="s">
        <v>56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energetická renovace objektu MŠ Bobkova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5/2019/Pr - Provedení dokumentace skutečného stavu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Bobkova 1005/4 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Úřad městské části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124</v>
      </c>
      <c r="D94" s="120"/>
      <c r="E94" s="120"/>
      <c r="F94" s="120"/>
      <c r="G94" s="120"/>
      <c r="H94" s="120"/>
      <c r="I94" s="120"/>
      <c r="J94" s="161" t="s">
        <v>125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126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127</v>
      </c>
    </row>
    <row r="97" spans="1:65" s="9" customFormat="1" ht="24.95" customHeight="1">
      <c r="B97" s="163"/>
      <c r="C97" s="164"/>
      <c r="D97" s="165" t="s">
        <v>526</v>
      </c>
      <c r="E97" s="166"/>
      <c r="F97" s="166"/>
      <c r="G97" s="166"/>
      <c r="H97" s="166"/>
      <c r="I97" s="166"/>
      <c r="J97" s="167">
        <f>J129</f>
        <v>0</v>
      </c>
      <c r="K97" s="164"/>
      <c r="L97" s="168"/>
    </row>
    <row r="98" spans="1:65" s="10" customFormat="1" ht="19.899999999999999" customHeight="1">
      <c r="B98" s="169"/>
      <c r="C98" s="170"/>
      <c r="D98" s="171" t="s">
        <v>527</v>
      </c>
      <c r="E98" s="172"/>
      <c r="F98" s="172"/>
      <c r="G98" s="172"/>
      <c r="H98" s="172"/>
      <c r="I98" s="172"/>
      <c r="J98" s="173">
        <f>J130</f>
        <v>0</v>
      </c>
      <c r="K98" s="170"/>
      <c r="L98" s="174"/>
    </row>
    <row r="99" spans="1:65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6.9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29.25" customHeight="1">
      <c r="A101" s="35"/>
      <c r="B101" s="36"/>
      <c r="C101" s="162" t="s">
        <v>146</v>
      </c>
      <c r="D101" s="37"/>
      <c r="E101" s="37"/>
      <c r="F101" s="37"/>
      <c r="G101" s="37"/>
      <c r="H101" s="37"/>
      <c r="I101" s="37"/>
      <c r="J101" s="175">
        <f>ROUND(J102 + J103 + J104 + J105 + J106 + J107,2)</f>
        <v>0</v>
      </c>
      <c r="K101" s="37"/>
      <c r="L101" s="52"/>
      <c r="N101" s="176" t="s">
        <v>44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8" customHeight="1">
      <c r="A102" s="35"/>
      <c r="B102" s="36"/>
      <c r="C102" s="37"/>
      <c r="D102" s="312" t="s">
        <v>147</v>
      </c>
      <c r="E102" s="313"/>
      <c r="F102" s="313"/>
      <c r="G102" s="37"/>
      <c r="H102" s="37"/>
      <c r="I102" s="37"/>
      <c r="J102" s="111">
        <v>0</v>
      </c>
      <c r="K102" s="37"/>
      <c r="L102" s="177"/>
      <c r="M102" s="178"/>
      <c r="N102" s="179" t="s">
        <v>45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148</v>
      </c>
      <c r="AZ102" s="178"/>
      <c r="BA102" s="178"/>
      <c r="BB102" s="178"/>
      <c r="BC102" s="178"/>
      <c r="BD102" s="178"/>
      <c r="BE102" s="182">
        <f t="shared" ref="BE102:BE107" si="0">IF(N102="základní",J102,0)</f>
        <v>0</v>
      </c>
      <c r="BF102" s="182">
        <f t="shared" ref="BF102:BF107" si="1">IF(N102="snížená",J102,0)</f>
        <v>0</v>
      </c>
      <c r="BG102" s="182">
        <f t="shared" ref="BG102:BG107" si="2">IF(N102="zákl. přenesená",J102,0)</f>
        <v>0</v>
      </c>
      <c r="BH102" s="182">
        <f t="shared" ref="BH102:BH107" si="3">IF(N102="sníž. přenesená",J102,0)</f>
        <v>0</v>
      </c>
      <c r="BI102" s="182">
        <f t="shared" ref="BI102:BI107" si="4">IF(N102="nulová",J102,0)</f>
        <v>0</v>
      </c>
      <c r="BJ102" s="181" t="s">
        <v>88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12" t="s">
        <v>528</v>
      </c>
      <c r="E103" s="313"/>
      <c r="F103" s="313"/>
      <c r="G103" s="37"/>
      <c r="H103" s="37"/>
      <c r="I103" s="37"/>
      <c r="J103" s="111">
        <v>0</v>
      </c>
      <c r="K103" s="37"/>
      <c r="L103" s="177"/>
      <c r="M103" s="178"/>
      <c r="N103" s="179" t="s">
        <v>45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148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88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12" t="s">
        <v>529</v>
      </c>
      <c r="E104" s="313"/>
      <c r="F104" s="313"/>
      <c r="G104" s="37"/>
      <c r="H104" s="37"/>
      <c r="I104" s="37"/>
      <c r="J104" s="111">
        <v>0</v>
      </c>
      <c r="K104" s="37"/>
      <c r="L104" s="177"/>
      <c r="M104" s="178"/>
      <c r="N104" s="179" t="s">
        <v>45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148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88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312" t="s">
        <v>149</v>
      </c>
      <c r="E105" s="313"/>
      <c r="F105" s="313"/>
      <c r="G105" s="37"/>
      <c r="H105" s="37"/>
      <c r="I105" s="37"/>
      <c r="J105" s="111">
        <v>0</v>
      </c>
      <c r="K105" s="37"/>
      <c r="L105" s="177"/>
      <c r="M105" s="178"/>
      <c r="N105" s="179" t="s">
        <v>45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148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88</v>
      </c>
      <c r="BK105" s="178"/>
      <c r="BL105" s="178"/>
      <c r="BM105" s="178"/>
    </row>
    <row r="106" spans="1:65" s="2" customFormat="1" ht="18" customHeight="1">
      <c r="A106" s="35"/>
      <c r="B106" s="36"/>
      <c r="C106" s="37"/>
      <c r="D106" s="312" t="s">
        <v>151</v>
      </c>
      <c r="E106" s="313"/>
      <c r="F106" s="313"/>
      <c r="G106" s="37"/>
      <c r="H106" s="37"/>
      <c r="I106" s="37"/>
      <c r="J106" s="111">
        <v>0</v>
      </c>
      <c r="K106" s="37"/>
      <c r="L106" s="177"/>
      <c r="M106" s="178"/>
      <c r="N106" s="179" t="s">
        <v>45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148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88</v>
      </c>
      <c r="BK106" s="178"/>
      <c r="BL106" s="178"/>
      <c r="BM106" s="178"/>
    </row>
    <row r="107" spans="1:65" s="2" customFormat="1" ht="18" customHeight="1">
      <c r="A107" s="35"/>
      <c r="B107" s="36"/>
      <c r="C107" s="37"/>
      <c r="D107" s="110" t="s">
        <v>152</v>
      </c>
      <c r="E107" s="37"/>
      <c r="F107" s="37"/>
      <c r="G107" s="37"/>
      <c r="H107" s="37"/>
      <c r="I107" s="37"/>
      <c r="J107" s="111">
        <f>ROUND(J30*T107,2)</f>
        <v>0</v>
      </c>
      <c r="K107" s="37"/>
      <c r="L107" s="177"/>
      <c r="M107" s="178"/>
      <c r="N107" s="179" t="s">
        <v>45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153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88</v>
      </c>
      <c r="BK107" s="178"/>
      <c r="BL107" s="178"/>
      <c r="BM107" s="178"/>
    </row>
    <row r="108" spans="1:65" s="2" customForma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19" t="s">
        <v>108</v>
      </c>
      <c r="D109" s="120"/>
      <c r="E109" s="120"/>
      <c r="F109" s="120"/>
      <c r="G109" s="120"/>
      <c r="H109" s="120"/>
      <c r="I109" s="120"/>
      <c r="J109" s="121">
        <f>ROUND(J96+J101,2)</f>
        <v>0</v>
      </c>
      <c r="K109" s="12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3" t="s">
        <v>154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37" t="str">
        <f>E7</f>
        <v>Dílčí energetická renovace objektu MŠ Bobkova</v>
      </c>
      <c r="F118" s="338"/>
      <c r="G118" s="338"/>
      <c r="H118" s="338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9" t="s">
        <v>120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26" t="str">
        <f>E9</f>
        <v>5/2019/Pr - Provedení dokumentace skutečného stavu</v>
      </c>
      <c r="F120" s="339"/>
      <c r="G120" s="339"/>
      <c r="H120" s="33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9" t="s">
        <v>20</v>
      </c>
      <c r="D122" s="37"/>
      <c r="E122" s="37"/>
      <c r="F122" s="27" t="str">
        <f>F12</f>
        <v>Bobkova 1005/4 ,Praha 14</v>
      </c>
      <c r="G122" s="37"/>
      <c r="H122" s="37"/>
      <c r="I122" s="29" t="s">
        <v>22</v>
      </c>
      <c r="J122" s="67" t="str">
        <f>IF(J12="","",J12)</f>
        <v>8. 5. 2021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9" t="s">
        <v>24</v>
      </c>
      <c r="D124" s="37"/>
      <c r="E124" s="37"/>
      <c r="F124" s="27" t="str">
        <f>E15</f>
        <v>Úřad městské části Praha 14</v>
      </c>
      <c r="G124" s="37"/>
      <c r="H124" s="37"/>
      <c r="I124" s="29" t="s">
        <v>31</v>
      </c>
      <c r="J124" s="32" t="str">
        <f>E21</f>
        <v>a3atelier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9" t="s">
        <v>29</v>
      </c>
      <c r="D125" s="37"/>
      <c r="E125" s="37"/>
      <c r="F125" s="27" t="str">
        <f>IF(E18="","",E18)</f>
        <v>Vyplň údaj</v>
      </c>
      <c r="G125" s="37"/>
      <c r="H125" s="37"/>
      <c r="I125" s="29" t="s">
        <v>35</v>
      </c>
      <c r="J125" s="32" t="str">
        <f>E24</f>
        <v>Ing.Myšík Petr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83"/>
      <c r="B127" s="184"/>
      <c r="C127" s="185" t="s">
        <v>155</v>
      </c>
      <c r="D127" s="186" t="s">
        <v>65</v>
      </c>
      <c r="E127" s="186" t="s">
        <v>61</v>
      </c>
      <c r="F127" s="186" t="s">
        <v>62</v>
      </c>
      <c r="G127" s="186" t="s">
        <v>156</v>
      </c>
      <c r="H127" s="186" t="s">
        <v>157</v>
      </c>
      <c r="I127" s="186" t="s">
        <v>158</v>
      </c>
      <c r="J127" s="187" t="s">
        <v>125</v>
      </c>
      <c r="K127" s="188" t="s">
        <v>159</v>
      </c>
      <c r="L127" s="189"/>
      <c r="M127" s="76" t="s">
        <v>1</v>
      </c>
      <c r="N127" s="77" t="s">
        <v>44</v>
      </c>
      <c r="O127" s="77" t="s">
        <v>160</v>
      </c>
      <c r="P127" s="77" t="s">
        <v>161</v>
      </c>
      <c r="Q127" s="77" t="s">
        <v>162</v>
      </c>
      <c r="R127" s="77" t="s">
        <v>163</v>
      </c>
      <c r="S127" s="77" t="s">
        <v>164</v>
      </c>
      <c r="T127" s="78" t="s">
        <v>165</v>
      </c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</row>
    <row r="128" spans="1:63" s="2" customFormat="1" ht="22.9" customHeight="1">
      <c r="A128" s="35"/>
      <c r="B128" s="36"/>
      <c r="C128" s="83" t="s">
        <v>166</v>
      </c>
      <c r="D128" s="37"/>
      <c r="E128" s="37"/>
      <c r="F128" s="37"/>
      <c r="G128" s="37"/>
      <c r="H128" s="37"/>
      <c r="I128" s="37"/>
      <c r="J128" s="190">
        <f>BK128</f>
        <v>0</v>
      </c>
      <c r="K128" s="37"/>
      <c r="L128" s="38"/>
      <c r="M128" s="79"/>
      <c r="N128" s="191"/>
      <c r="O128" s="80"/>
      <c r="P128" s="192">
        <f>P129</f>
        <v>0</v>
      </c>
      <c r="Q128" s="80"/>
      <c r="R128" s="192">
        <f>R129</f>
        <v>0</v>
      </c>
      <c r="S128" s="80"/>
      <c r="T128" s="193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79</v>
      </c>
      <c r="AU128" s="17" t="s">
        <v>127</v>
      </c>
      <c r="BK128" s="194">
        <f>BK129</f>
        <v>0</v>
      </c>
    </row>
    <row r="129" spans="1:65" s="12" customFormat="1" ht="25.9" customHeight="1">
      <c r="B129" s="195"/>
      <c r="C129" s="196"/>
      <c r="D129" s="197" t="s">
        <v>79</v>
      </c>
      <c r="E129" s="198" t="s">
        <v>148</v>
      </c>
      <c r="F129" s="198" t="s">
        <v>530</v>
      </c>
      <c r="G129" s="196"/>
      <c r="H129" s="196"/>
      <c r="I129" s="199"/>
      <c r="J129" s="200">
        <f>BK129</f>
        <v>0</v>
      </c>
      <c r="K129" s="196"/>
      <c r="L129" s="201"/>
      <c r="M129" s="202"/>
      <c r="N129" s="203"/>
      <c r="O129" s="203"/>
      <c r="P129" s="204">
        <f>P130</f>
        <v>0</v>
      </c>
      <c r="Q129" s="203"/>
      <c r="R129" s="204">
        <f>R130</f>
        <v>0</v>
      </c>
      <c r="S129" s="203"/>
      <c r="T129" s="205">
        <f>T130</f>
        <v>0</v>
      </c>
      <c r="AR129" s="206" t="s">
        <v>197</v>
      </c>
      <c r="AT129" s="207" t="s">
        <v>79</v>
      </c>
      <c r="AU129" s="207" t="s">
        <v>80</v>
      </c>
      <c r="AY129" s="206" t="s">
        <v>169</v>
      </c>
      <c r="BK129" s="208">
        <f>BK130</f>
        <v>0</v>
      </c>
    </row>
    <row r="130" spans="1:65" s="12" customFormat="1" ht="22.9" customHeight="1">
      <c r="B130" s="195"/>
      <c r="C130" s="196"/>
      <c r="D130" s="197" t="s">
        <v>79</v>
      </c>
      <c r="E130" s="209" t="s">
        <v>531</v>
      </c>
      <c r="F130" s="209" t="s">
        <v>532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P131</f>
        <v>0</v>
      </c>
      <c r="Q130" s="203"/>
      <c r="R130" s="204">
        <f>R131</f>
        <v>0</v>
      </c>
      <c r="S130" s="203"/>
      <c r="T130" s="205">
        <f>T131</f>
        <v>0</v>
      </c>
      <c r="AR130" s="206" t="s">
        <v>197</v>
      </c>
      <c r="AT130" s="207" t="s">
        <v>79</v>
      </c>
      <c r="AU130" s="207" t="s">
        <v>88</v>
      </c>
      <c r="AY130" s="206" t="s">
        <v>169</v>
      </c>
      <c r="BK130" s="208">
        <f>BK131</f>
        <v>0</v>
      </c>
    </row>
    <row r="131" spans="1:65" s="2" customFormat="1" ht="14.45" customHeight="1">
      <c r="A131" s="35"/>
      <c r="B131" s="36"/>
      <c r="C131" s="211" t="s">
        <v>88</v>
      </c>
      <c r="D131" s="211" t="s">
        <v>171</v>
      </c>
      <c r="E131" s="212" t="s">
        <v>533</v>
      </c>
      <c r="F131" s="213" t="s">
        <v>534</v>
      </c>
      <c r="G131" s="214" t="s">
        <v>535</v>
      </c>
      <c r="H131" s="215">
        <v>1</v>
      </c>
      <c r="I131" s="216"/>
      <c r="J131" s="217">
        <f>ROUND(I131*H131,2)</f>
        <v>0</v>
      </c>
      <c r="K131" s="218"/>
      <c r="L131" s="38"/>
      <c r="M131" s="271" t="s">
        <v>1</v>
      </c>
      <c r="N131" s="272" t="s">
        <v>45</v>
      </c>
      <c r="O131" s="273"/>
      <c r="P131" s="274">
        <f>O131*H131</f>
        <v>0</v>
      </c>
      <c r="Q131" s="274">
        <v>0</v>
      </c>
      <c r="R131" s="274">
        <f>Q131*H131</f>
        <v>0</v>
      </c>
      <c r="S131" s="274">
        <v>0</v>
      </c>
      <c r="T131" s="27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3" t="s">
        <v>536</v>
      </c>
      <c r="AT131" s="223" t="s">
        <v>171</v>
      </c>
      <c r="AU131" s="223" t="s">
        <v>90</v>
      </c>
      <c r="AY131" s="17" t="s">
        <v>169</v>
      </c>
      <c r="BE131" s="115">
        <f>IF(N131="základní",J131,0)</f>
        <v>0</v>
      </c>
      <c r="BF131" s="115">
        <f>IF(N131="snížená",J131,0)</f>
        <v>0</v>
      </c>
      <c r="BG131" s="115">
        <f>IF(N131="zákl. přenesená",J131,0)</f>
        <v>0</v>
      </c>
      <c r="BH131" s="115">
        <f>IF(N131="sníž. přenesená",J131,0)</f>
        <v>0</v>
      </c>
      <c r="BI131" s="115">
        <f>IF(N131="nulová",J131,0)</f>
        <v>0</v>
      </c>
      <c r="BJ131" s="17" t="s">
        <v>88</v>
      </c>
      <c r="BK131" s="115">
        <f>ROUND(I131*H131,2)</f>
        <v>0</v>
      </c>
      <c r="BL131" s="17" t="s">
        <v>536</v>
      </c>
      <c r="BM131" s="223" t="s">
        <v>537</v>
      </c>
    </row>
    <row r="132" spans="1:65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38"/>
      <c r="M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</sheetData>
  <sheetProtection password="CC35" sheet="1" objects="1" scenarios="1" formatColumns="0" formatRows="0" autoFilter="0"/>
  <autoFilter ref="C127:K131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99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90</v>
      </c>
    </row>
    <row r="4" spans="1:46" s="1" customFormat="1" ht="24.95" customHeight="1">
      <c r="B4" s="20"/>
      <c r="D4" s="125" t="s">
        <v>116</v>
      </c>
      <c r="L4" s="20"/>
      <c r="M4" s="12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7" t="s">
        <v>16</v>
      </c>
      <c r="L6" s="20"/>
    </row>
    <row r="7" spans="1:46" s="1" customFormat="1" ht="16.5" customHeight="1">
      <c r="B7" s="20"/>
      <c r="E7" s="340" t="str">
        <f>'Rekapitulace stavby'!K6</f>
        <v>Dílčí energetická renovace objektu MŠ Bobkova</v>
      </c>
      <c r="F7" s="341"/>
      <c r="G7" s="341"/>
      <c r="H7" s="341"/>
      <c r="L7" s="20"/>
    </row>
    <row r="8" spans="1:46" s="2" customFormat="1" ht="12" customHeight="1">
      <c r="A8" s="35"/>
      <c r="B8" s="38"/>
      <c r="C8" s="35"/>
      <c r="D8" s="127" t="s">
        <v>120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42" t="s">
        <v>538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36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122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103</v>
      </c>
      <c r="E31" s="35"/>
      <c r="F31" s="35"/>
      <c r="G31" s="35"/>
      <c r="H31" s="35"/>
      <c r="I31" s="35"/>
      <c r="J31" s="134">
        <f>J99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40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42</v>
      </c>
      <c r="G34" s="35"/>
      <c r="H34" s="35"/>
      <c r="I34" s="138" t="s">
        <v>41</v>
      </c>
      <c r="J34" s="13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44</v>
      </c>
      <c r="E35" s="127" t="s">
        <v>45</v>
      </c>
      <c r="F35" s="140">
        <f>ROUND((SUM(BE99:BE106) + SUM(BE126:BE128)),  2)</f>
        <v>0</v>
      </c>
      <c r="G35" s="35"/>
      <c r="H35" s="35"/>
      <c r="I35" s="141">
        <v>0.21</v>
      </c>
      <c r="J35" s="140">
        <f>ROUND(((SUM(BE99:BE106) + SUM(BE126:BE128))*I35),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46</v>
      </c>
      <c r="F36" s="140">
        <f>ROUND((SUM(BF99:BF106) + SUM(BF126:BF128)),  2)</f>
        <v>0</v>
      </c>
      <c r="G36" s="35"/>
      <c r="H36" s="35"/>
      <c r="I36" s="141">
        <v>0.15</v>
      </c>
      <c r="J36" s="140">
        <f>ROUND(((SUM(BF99:BF106) + SUM(BF126:BF128))*I36),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47</v>
      </c>
      <c r="F37" s="140">
        <f>ROUND((SUM(BG99:BG106) + SUM(BG126:BG128)),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48</v>
      </c>
      <c r="F38" s="140">
        <f>ROUND((SUM(BH99:BH106) + SUM(BH126:BH128)),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49</v>
      </c>
      <c r="F39" s="140">
        <f>ROUND((SUM(BI99:BI106) + SUM(BI126:BI128)),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50</v>
      </c>
      <c r="E41" s="144"/>
      <c r="F41" s="144"/>
      <c r="G41" s="145" t="s">
        <v>51</v>
      </c>
      <c r="H41" s="146" t="s">
        <v>52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53</v>
      </c>
      <c r="E50" s="150"/>
      <c r="F50" s="150"/>
      <c r="G50" s="149" t="s">
        <v>54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55</v>
      </c>
      <c r="E61" s="152"/>
      <c r="F61" s="153" t="s">
        <v>56</v>
      </c>
      <c r="G61" s="151" t="s">
        <v>55</v>
      </c>
      <c r="H61" s="152"/>
      <c r="I61" s="152"/>
      <c r="J61" s="154" t="s">
        <v>56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57</v>
      </c>
      <c r="E65" s="155"/>
      <c r="F65" s="155"/>
      <c r="G65" s="149" t="s">
        <v>58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55</v>
      </c>
      <c r="E76" s="152"/>
      <c r="F76" s="153" t="s">
        <v>56</v>
      </c>
      <c r="G76" s="151" t="s">
        <v>55</v>
      </c>
      <c r="H76" s="152"/>
      <c r="I76" s="152"/>
      <c r="J76" s="154" t="s">
        <v>56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energetická renovace objektu MŠ Bobkova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5/2019/N - Vzduchotechnika -neuznatelné položky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Bobkova 1005/4 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Úřad městské části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124</v>
      </c>
      <c r="D94" s="120"/>
      <c r="E94" s="120"/>
      <c r="F94" s="120"/>
      <c r="G94" s="120"/>
      <c r="H94" s="120"/>
      <c r="I94" s="120"/>
      <c r="J94" s="161" t="s">
        <v>125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126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127</v>
      </c>
    </row>
    <row r="97" spans="1:65" s="2" customFormat="1" ht="21.7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29.25" customHeight="1">
      <c r="A99" s="35"/>
      <c r="B99" s="36"/>
      <c r="C99" s="162" t="s">
        <v>146</v>
      </c>
      <c r="D99" s="37"/>
      <c r="E99" s="37"/>
      <c r="F99" s="37"/>
      <c r="G99" s="37"/>
      <c r="H99" s="37"/>
      <c r="I99" s="37"/>
      <c r="J99" s="175">
        <f>ROUND(J100 + J101 + J102 + J103 + J104 + J105,2)</f>
        <v>0</v>
      </c>
      <c r="K99" s="37"/>
      <c r="L99" s="52"/>
      <c r="N99" s="176" t="s">
        <v>44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8" customHeight="1">
      <c r="A100" s="35"/>
      <c r="B100" s="36"/>
      <c r="C100" s="37"/>
      <c r="D100" s="312" t="s">
        <v>147</v>
      </c>
      <c r="E100" s="313"/>
      <c r="F100" s="313"/>
      <c r="G100" s="37"/>
      <c r="H100" s="37"/>
      <c r="I100" s="37"/>
      <c r="J100" s="111">
        <v>0</v>
      </c>
      <c r="K100" s="37"/>
      <c r="L100" s="177"/>
      <c r="M100" s="178"/>
      <c r="N100" s="179" t="s">
        <v>45</v>
      </c>
      <c r="O100" s="178"/>
      <c r="P100" s="178"/>
      <c r="Q100" s="178"/>
      <c r="R100" s="178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81" t="s">
        <v>148</v>
      </c>
      <c r="AZ100" s="178"/>
      <c r="BA100" s="178"/>
      <c r="BB100" s="178"/>
      <c r="BC100" s="178"/>
      <c r="BD100" s="178"/>
      <c r="BE100" s="182">
        <f t="shared" ref="BE100:BE105" si="0">IF(N100="základní",J100,0)</f>
        <v>0</v>
      </c>
      <c r="BF100" s="182">
        <f t="shared" ref="BF100:BF105" si="1">IF(N100="snížená",J100,0)</f>
        <v>0</v>
      </c>
      <c r="BG100" s="182">
        <f t="shared" ref="BG100:BG105" si="2">IF(N100="zákl. přenesená",J100,0)</f>
        <v>0</v>
      </c>
      <c r="BH100" s="182">
        <f t="shared" ref="BH100:BH105" si="3">IF(N100="sníž. přenesená",J100,0)</f>
        <v>0</v>
      </c>
      <c r="BI100" s="182">
        <f t="shared" ref="BI100:BI105" si="4">IF(N100="nulová",J100,0)</f>
        <v>0</v>
      </c>
      <c r="BJ100" s="181" t="s">
        <v>88</v>
      </c>
      <c r="BK100" s="178"/>
      <c r="BL100" s="178"/>
      <c r="BM100" s="178"/>
    </row>
    <row r="101" spans="1:65" s="2" customFormat="1" ht="18" customHeight="1">
      <c r="A101" s="35"/>
      <c r="B101" s="36"/>
      <c r="C101" s="37"/>
      <c r="D101" s="312" t="s">
        <v>528</v>
      </c>
      <c r="E101" s="313"/>
      <c r="F101" s="313"/>
      <c r="G101" s="37"/>
      <c r="H101" s="37"/>
      <c r="I101" s="37"/>
      <c r="J101" s="111">
        <v>0</v>
      </c>
      <c r="K101" s="37"/>
      <c r="L101" s="177"/>
      <c r="M101" s="178"/>
      <c r="N101" s="179" t="s">
        <v>45</v>
      </c>
      <c r="O101" s="178"/>
      <c r="P101" s="178"/>
      <c r="Q101" s="178"/>
      <c r="R101" s="178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81" t="s">
        <v>148</v>
      </c>
      <c r="AZ101" s="178"/>
      <c r="BA101" s="178"/>
      <c r="BB101" s="178"/>
      <c r="BC101" s="178"/>
      <c r="BD101" s="178"/>
      <c r="BE101" s="182">
        <f t="shared" si="0"/>
        <v>0</v>
      </c>
      <c r="BF101" s="182">
        <f t="shared" si="1"/>
        <v>0</v>
      </c>
      <c r="BG101" s="182">
        <f t="shared" si="2"/>
        <v>0</v>
      </c>
      <c r="BH101" s="182">
        <f t="shared" si="3"/>
        <v>0</v>
      </c>
      <c r="BI101" s="182">
        <f t="shared" si="4"/>
        <v>0</v>
      </c>
      <c r="BJ101" s="181" t="s">
        <v>88</v>
      </c>
      <c r="BK101" s="178"/>
      <c r="BL101" s="178"/>
      <c r="BM101" s="178"/>
    </row>
    <row r="102" spans="1:65" s="2" customFormat="1" ht="18" customHeight="1">
      <c r="A102" s="35"/>
      <c r="B102" s="36"/>
      <c r="C102" s="37"/>
      <c r="D102" s="312" t="s">
        <v>529</v>
      </c>
      <c r="E102" s="313"/>
      <c r="F102" s="313"/>
      <c r="G102" s="37"/>
      <c r="H102" s="37"/>
      <c r="I102" s="37"/>
      <c r="J102" s="111">
        <v>0</v>
      </c>
      <c r="K102" s="37"/>
      <c r="L102" s="177"/>
      <c r="M102" s="178"/>
      <c r="N102" s="179" t="s">
        <v>45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148</v>
      </c>
      <c r="AZ102" s="178"/>
      <c r="BA102" s="178"/>
      <c r="BB102" s="178"/>
      <c r="BC102" s="178"/>
      <c r="BD102" s="178"/>
      <c r="BE102" s="182">
        <f t="shared" si="0"/>
        <v>0</v>
      </c>
      <c r="BF102" s="182">
        <f t="shared" si="1"/>
        <v>0</v>
      </c>
      <c r="BG102" s="182">
        <f t="shared" si="2"/>
        <v>0</v>
      </c>
      <c r="BH102" s="182">
        <f t="shared" si="3"/>
        <v>0</v>
      </c>
      <c r="BI102" s="182">
        <f t="shared" si="4"/>
        <v>0</v>
      </c>
      <c r="BJ102" s="181" t="s">
        <v>88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12" t="s">
        <v>149</v>
      </c>
      <c r="E103" s="313"/>
      <c r="F103" s="313"/>
      <c r="G103" s="37"/>
      <c r="H103" s="37"/>
      <c r="I103" s="37"/>
      <c r="J103" s="111">
        <v>0</v>
      </c>
      <c r="K103" s="37"/>
      <c r="L103" s="177"/>
      <c r="M103" s="178"/>
      <c r="N103" s="179" t="s">
        <v>45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148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88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12" t="s">
        <v>151</v>
      </c>
      <c r="E104" s="313"/>
      <c r="F104" s="313"/>
      <c r="G104" s="37"/>
      <c r="H104" s="37"/>
      <c r="I104" s="37"/>
      <c r="J104" s="111">
        <v>0</v>
      </c>
      <c r="K104" s="37"/>
      <c r="L104" s="177"/>
      <c r="M104" s="178"/>
      <c r="N104" s="179" t="s">
        <v>45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148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88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110" t="s">
        <v>152</v>
      </c>
      <c r="E105" s="37"/>
      <c r="F105" s="37"/>
      <c r="G105" s="37"/>
      <c r="H105" s="37"/>
      <c r="I105" s="37"/>
      <c r="J105" s="111">
        <f>ROUND(J30*T105,2)</f>
        <v>0</v>
      </c>
      <c r="K105" s="37"/>
      <c r="L105" s="177"/>
      <c r="M105" s="178"/>
      <c r="N105" s="179" t="s">
        <v>45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153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88</v>
      </c>
      <c r="BK105" s="178"/>
      <c r="BL105" s="178"/>
      <c r="BM105" s="178"/>
    </row>
    <row r="106" spans="1:65" s="2" customForma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19" t="s">
        <v>108</v>
      </c>
      <c r="D107" s="120"/>
      <c r="E107" s="120"/>
      <c r="F107" s="120"/>
      <c r="G107" s="120"/>
      <c r="H107" s="120"/>
      <c r="I107" s="120"/>
      <c r="J107" s="121">
        <f>ROUND(J96+J99,2)</f>
        <v>0</v>
      </c>
      <c r="K107" s="120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>
      <c r="A113" s="35"/>
      <c r="B113" s="36"/>
      <c r="C113" s="23" t="s">
        <v>154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37" t="str">
        <f>E7</f>
        <v>Dílčí energetická renovace objektu MŠ Bobkova</v>
      </c>
      <c r="F116" s="338"/>
      <c r="G116" s="338"/>
      <c r="H116" s="338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9" t="s">
        <v>120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326" t="str">
        <f>E9</f>
        <v>5/2019/N - Vzduchotechnika -neuznatelné položky</v>
      </c>
      <c r="F118" s="339"/>
      <c r="G118" s="339"/>
      <c r="H118" s="33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9" t="s">
        <v>20</v>
      </c>
      <c r="D120" s="37"/>
      <c r="E120" s="37"/>
      <c r="F120" s="27" t="str">
        <f>F12</f>
        <v>Bobkova 1005/4 ,Praha 14</v>
      </c>
      <c r="G120" s="37"/>
      <c r="H120" s="37"/>
      <c r="I120" s="29" t="s">
        <v>22</v>
      </c>
      <c r="J120" s="67" t="str">
        <f>IF(J12="","",J12)</f>
        <v>8. 5. 2021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9" t="s">
        <v>24</v>
      </c>
      <c r="D122" s="37"/>
      <c r="E122" s="37"/>
      <c r="F122" s="27" t="str">
        <f>E15</f>
        <v>Úřad městské části Praha 14</v>
      </c>
      <c r="G122" s="37"/>
      <c r="H122" s="37"/>
      <c r="I122" s="29" t="s">
        <v>31</v>
      </c>
      <c r="J122" s="32" t="str">
        <f>E21</f>
        <v>a3atelier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9" t="s">
        <v>29</v>
      </c>
      <c r="D123" s="37"/>
      <c r="E123" s="37"/>
      <c r="F123" s="27" t="str">
        <f>IF(E18="","",E18)</f>
        <v>Vyplň údaj</v>
      </c>
      <c r="G123" s="37"/>
      <c r="H123" s="37"/>
      <c r="I123" s="29" t="s">
        <v>35</v>
      </c>
      <c r="J123" s="32" t="str">
        <f>E24</f>
        <v>Ing.Myšík Petr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83"/>
      <c r="B125" s="184"/>
      <c r="C125" s="185" t="s">
        <v>155</v>
      </c>
      <c r="D125" s="186" t="s">
        <v>65</v>
      </c>
      <c r="E125" s="186" t="s">
        <v>61</v>
      </c>
      <c r="F125" s="186" t="s">
        <v>62</v>
      </c>
      <c r="G125" s="186" t="s">
        <v>156</v>
      </c>
      <c r="H125" s="186" t="s">
        <v>157</v>
      </c>
      <c r="I125" s="186" t="s">
        <v>158</v>
      </c>
      <c r="J125" s="187" t="s">
        <v>125</v>
      </c>
      <c r="K125" s="188" t="s">
        <v>159</v>
      </c>
      <c r="L125" s="189"/>
      <c r="M125" s="76" t="s">
        <v>1</v>
      </c>
      <c r="N125" s="77" t="s">
        <v>44</v>
      </c>
      <c r="O125" s="77" t="s">
        <v>160</v>
      </c>
      <c r="P125" s="77" t="s">
        <v>161</v>
      </c>
      <c r="Q125" s="77" t="s">
        <v>162</v>
      </c>
      <c r="R125" s="77" t="s">
        <v>163</v>
      </c>
      <c r="S125" s="77" t="s">
        <v>164</v>
      </c>
      <c r="T125" s="78" t="s">
        <v>165</v>
      </c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</row>
    <row r="126" spans="1:65" s="2" customFormat="1" ht="22.9" customHeight="1">
      <c r="A126" s="35"/>
      <c r="B126" s="36"/>
      <c r="C126" s="83" t="s">
        <v>166</v>
      </c>
      <c r="D126" s="37"/>
      <c r="E126" s="37"/>
      <c r="F126" s="37"/>
      <c r="G126" s="37"/>
      <c r="H126" s="37"/>
      <c r="I126" s="37"/>
      <c r="J126" s="190">
        <f>BK126</f>
        <v>0</v>
      </c>
      <c r="K126" s="37"/>
      <c r="L126" s="38"/>
      <c r="M126" s="79"/>
      <c r="N126" s="191"/>
      <c r="O126" s="80"/>
      <c r="P126" s="192">
        <f>SUM(P127:P128)</f>
        <v>0</v>
      </c>
      <c r="Q126" s="80"/>
      <c r="R126" s="192">
        <f>SUM(R127:R128)</f>
        <v>0</v>
      </c>
      <c r="S126" s="80"/>
      <c r="T126" s="193">
        <f>SUM(T127:T128)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79</v>
      </c>
      <c r="AU126" s="17" t="s">
        <v>127</v>
      </c>
      <c r="BK126" s="194">
        <f>SUM(BK127:BK128)</f>
        <v>0</v>
      </c>
    </row>
    <row r="127" spans="1:65" s="2" customFormat="1" ht="24.2" customHeight="1">
      <c r="A127" s="35"/>
      <c r="B127" s="36"/>
      <c r="C127" s="211" t="s">
        <v>88</v>
      </c>
      <c r="D127" s="211" t="s">
        <v>171</v>
      </c>
      <c r="E127" s="212" t="s">
        <v>539</v>
      </c>
      <c r="F127" s="213" t="s">
        <v>540</v>
      </c>
      <c r="G127" s="214" t="s">
        <v>219</v>
      </c>
      <c r="H127" s="215">
        <v>8</v>
      </c>
      <c r="I127" s="216"/>
      <c r="J127" s="217">
        <f>ROUND(I127*H127,2)</f>
        <v>0</v>
      </c>
      <c r="K127" s="218"/>
      <c r="L127" s="38"/>
      <c r="M127" s="219" t="s">
        <v>1</v>
      </c>
      <c r="N127" s="220" t="s">
        <v>45</v>
      </c>
      <c r="O127" s="72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3" t="s">
        <v>175</v>
      </c>
      <c r="AT127" s="223" t="s">
        <v>171</v>
      </c>
      <c r="AU127" s="223" t="s">
        <v>80</v>
      </c>
      <c r="AY127" s="17" t="s">
        <v>169</v>
      </c>
      <c r="BE127" s="115">
        <f>IF(N127="základní",J127,0)</f>
        <v>0</v>
      </c>
      <c r="BF127" s="115">
        <f>IF(N127="snížená",J127,0)</f>
        <v>0</v>
      </c>
      <c r="BG127" s="115">
        <f>IF(N127="zákl. přenesená",J127,0)</f>
        <v>0</v>
      </c>
      <c r="BH127" s="115">
        <f>IF(N127="sníž. přenesená",J127,0)</f>
        <v>0</v>
      </c>
      <c r="BI127" s="115">
        <f>IF(N127="nulová",J127,0)</f>
        <v>0</v>
      </c>
      <c r="BJ127" s="17" t="s">
        <v>88</v>
      </c>
      <c r="BK127" s="115">
        <f>ROUND(I127*H127,2)</f>
        <v>0</v>
      </c>
      <c r="BL127" s="17" t="s">
        <v>175</v>
      </c>
      <c r="BM127" s="223" t="s">
        <v>541</v>
      </c>
    </row>
    <row r="128" spans="1:65" s="13" customFormat="1">
      <c r="B128" s="224"/>
      <c r="C128" s="225"/>
      <c r="D128" s="226" t="s">
        <v>184</v>
      </c>
      <c r="E128" s="227" t="s">
        <v>1</v>
      </c>
      <c r="F128" s="228" t="s">
        <v>432</v>
      </c>
      <c r="G128" s="225"/>
      <c r="H128" s="229">
        <v>8</v>
      </c>
      <c r="I128" s="230"/>
      <c r="J128" s="225"/>
      <c r="K128" s="225"/>
      <c r="L128" s="231"/>
      <c r="M128" s="268"/>
      <c r="N128" s="269"/>
      <c r="O128" s="269"/>
      <c r="P128" s="269"/>
      <c r="Q128" s="269"/>
      <c r="R128" s="269"/>
      <c r="S128" s="269"/>
      <c r="T128" s="270"/>
      <c r="AT128" s="235" t="s">
        <v>184</v>
      </c>
      <c r="AU128" s="235" t="s">
        <v>80</v>
      </c>
      <c r="AV128" s="13" t="s">
        <v>90</v>
      </c>
      <c r="AW128" s="13" t="s">
        <v>34</v>
      </c>
      <c r="AX128" s="13" t="s">
        <v>88</v>
      </c>
      <c r="AY128" s="235" t="s">
        <v>169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38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password="CC35" sheet="1" objects="1" scenarios="1" formatColumns="0" formatRows="0" autoFilter="0"/>
  <autoFilter ref="C125:K128"/>
  <mergeCells count="14">
    <mergeCell ref="D104:F104"/>
    <mergeCell ref="E116:H116"/>
    <mergeCell ref="E118:H118"/>
    <mergeCell ref="L2:V2"/>
    <mergeCell ref="E87:H87"/>
    <mergeCell ref="D100:F100"/>
    <mergeCell ref="D101:F101"/>
    <mergeCell ref="D102:F102"/>
    <mergeCell ref="D103:F10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23"/>
      <c r="C3" s="124"/>
      <c r="D3" s="124"/>
      <c r="E3" s="124"/>
      <c r="F3" s="124"/>
      <c r="G3" s="124"/>
      <c r="H3" s="20"/>
    </row>
    <row r="4" spans="1:8" s="1" customFormat="1" ht="24.95" customHeight="1">
      <c r="B4" s="20"/>
      <c r="C4" s="125" t="s">
        <v>542</v>
      </c>
      <c r="H4" s="20"/>
    </row>
    <row r="5" spans="1:8" s="1" customFormat="1" ht="12" customHeight="1">
      <c r="B5" s="20"/>
      <c r="C5" s="276" t="s">
        <v>13</v>
      </c>
      <c r="D5" s="346" t="s">
        <v>14</v>
      </c>
      <c r="E5" s="294"/>
      <c r="F5" s="294"/>
      <c r="H5" s="20"/>
    </row>
    <row r="6" spans="1:8" s="1" customFormat="1" ht="36.950000000000003" customHeight="1">
      <c r="B6" s="20"/>
      <c r="C6" s="277" t="s">
        <v>16</v>
      </c>
      <c r="D6" s="347" t="s">
        <v>17</v>
      </c>
      <c r="E6" s="294"/>
      <c r="F6" s="294"/>
      <c r="H6" s="20"/>
    </row>
    <row r="7" spans="1:8" s="1" customFormat="1" ht="16.5" customHeight="1">
      <c r="B7" s="20"/>
      <c r="C7" s="127" t="s">
        <v>22</v>
      </c>
      <c r="D7" s="129" t="str">
        <f>'Rekapitulace stavby'!AN8</f>
        <v>8. 5. 2021</v>
      </c>
      <c r="H7" s="20"/>
    </row>
    <row r="8" spans="1:8" s="2" customFormat="1" ht="10.9" customHeight="1">
      <c r="A8" s="35"/>
      <c r="B8" s="38"/>
      <c r="C8" s="35"/>
      <c r="D8" s="35"/>
      <c r="E8" s="35"/>
      <c r="F8" s="35"/>
      <c r="G8" s="35"/>
      <c r="H8" s="38"/>
    </row>
    <row r="9" spans="1:8" s="11" customFormat="1" ht="29.25" customHeight="1">
      <c r="A9" s="183"/>
      <c r="B9" s="278"/>
      <c r="C9" s="279" t="s">
        <v>61</v>
      </c>
      <c r="D9" s="280" t="s">
        <v>62</v>
      </c>
      <c r="E9" s="280" t="s">
        <v>156</v>
      </c>
      <c r="F9" s="281" t="s">
        <v>543</v>
      </c>
      <c r="G9" s="183"/>
      <c r="H9" s="278"/>
    </row>
    <row r="10" spans="1:8" s="2" customFormat="1" ht="26.45" customHeight="1">
      <c r="A10" s="35"/>
      <c r="B10" s="38"/>
      <c r="C10" s="282" t="s">
        <v>544</v>
      </c>
      <c r="D10" s="282" t="s">
        <v>86</v>
      </c>
      <c r="E10" s="35"/>
      <c r="F10" s="35"/>
      <c r="G10" s="35"/>
      <c r="H10" s="38"/>
    </row>
    <row r="11" spans="1:8" s="2" customFormat="1" ht="16.899999999999999" customHeight="1">
      <c r="A11" s="35"/>
      <c r="B11" s="38"/>
      <c r="C11" s="283" t="s">
        <v>260</v>
      </c>
      <c r="D11" s="284" t="s">
        <v>260</v>
      </c>
      <c r="E11" s="285" t="s">
        <v>1</v>
      </c>
      <c r="F11" s="286">
        <v>8</v>
      </c>
      <c r="G11" s="35"/>
      <c r="H11" s="38"/>
    </row>
    <row r="12" spans="1:8" s="2" customFormat="1" ht="16.899999999999999" customHeight="1">
      <c r="A12" s="35"/>
      <c r="B12" s="38"/>
      <c r="C12" s="287" t="s">
        <v>1</v>
      </c>
      <c r="D12" s="287" t="s">
        <v>259</v>
      </c>
      <c r="E12" s="17" t="s">
        <v>1</v>
      </c>
      <c r="F12" s="288">
        <v>8</v>
      </c>
      <c r="G12" s="35"/>
      <c r="H12" s="38"/>
    </row>
    <row r="13" spans="1:8" s="2" customFormat="1" ht="16.899999999999999" customHeight="1">
      <c r="A13" s="35"/>
      <c r="B13" s="38"/>
      <c r="C13" s="287" t="s">
        <v>260</v>
      </c>
      <c r="D13" s="287" t="s">
        <v>194</v>
      </c>
      <c r="E13" s="17" t="s">
        <v>1</v>
      </c>
      <c r="F13" s="288">
        <v>8</v>
      </c>
      <c r="G13" s="35"/>
      <c r="H13" s="38"/>
    </row>
    <row r="14" spans="1:8" s="2" customFormat="1" ht="16.899999999999999" customHeight="1">
      <c r="A14" s="35"/>
      <c r="B14" s="38"/>
      <c r="C14" s="283" t="s">
        <v>109</v>
      </c>
      <c r="D14" s="284" t="s">
        <v>110</v>
      </c>
      <c r="E14" s="285" t="s">
        <v>111</v>
      </c>
      <c r="F14" s="286">
        <v>6000</v>
      </c>
      <c r="G14" s="35"/>
      <c r="H14" s="38"/>
    </row>
    <row r="15" spans="1:8" s="2" customFormat="1" ht="16.899999999999999" customHeight="1">
      <c r="A15" s="35"/>
      <c r="B15" s="38"/>
      <c r="C15" s="287" t="s">
        <v>1</v>
      </c>
      <c r="D15" s="287" t="s">
        <v>388</v>
      </c>
      <c r="E15" s="17" t="s">
        <v>1</v>
      </c>
      <c r="F15" s="288">
        <v>0</v>
      </c>
      <c r="G15" s="35"/>
      <c r="H15" s="38"/>
    </row>
    <row r="16" spans="1:8" s="2" customFormat="1" ht="16.899999999999999" customHeight="1">
      <c r="A16" s="35"/>
      <c r="B16" s="38"/>
      <c r="C16" s="287" t="s">
        <v>1</v>
      </c>
      <c r="D16" s="287" t="s">
        <v>389</v>
      </c>
      <c r="E16" s="17" t="s">
        <v>1</v>
      </c>
      <c r="F16" s="288">
        <v>0</v>
      </c>
      <c r="G16" s="35"/>
      <c r="H16" s="38"/>
    </row>
    <row r="17" spans="1:8" s="2" customFormat="1" ht="16.899999999999999" customHeight="1">
      <c r="A17" s="35"/>
      <c r="B17" s="38"/>
      <c r="C17" s="287" t="s">
        <v>109</v>
      </c>
      <c r="D17" s="287" t="s">
        <v>112</v>
      </c>
      <c r="E17" s="17" t="s">
        <v>1</v>
      </c>
      <c r="F17" s="288">
        <v>6000</v>
      </c>
      <c r="G17" s="35"/>
      <c r="H17" s="38"/>
    </row>
    <row r="18" spans="1:8" s="2" customFormat="1" ht="16.899999999999999" customHeight="1">
      <c r="A18" s="35"/>
      <c r="B18" s="38"/>
      <c r="C18" s="289" t="s">
        <v>545</v>
      </c>
      <c r="D18" s="35"/>
      <c r="E18" s="35"/>
      <c r="F18" s="35"/>
      <c r="G18" s="35"/>
      <c r="H18" s="38"/>
    </row>
    <row r="19" spans="1:8" s="2" customFormat="1" ht="16.899999999999999" customHeight="1">
      <c r="A19" s="35"/>
      <c r="B19" s="38"/>
      <c r="C19" s="287" t="s">
        <v>385</v>
      </c>
      <c r="D19" s="287" t="s">
        <v>386</v>
      </c>
      <c r="E19" s="17" t="s">
        <v>111</v>
      </c>
      <c r="F19" s="288">
        <v>6000</v>
      </c>
      <c r="G19" s="35"/>
      <c r="H19" s="38"/>
    </row>
    <row r="20" spans="1:8" s="2" customFormat="1" ht="22.5">
      <c r="A20" s="35"/>
      <c r="B20" s="38"/>
      <c r="C20" s="287" t="s">
        <v>406</v>
      </c>
      <c r="D20" s="287" t="s">
        <v>407</v>
      </c>
      <c r="E20" s="17" t="s">
        <v>111</v>
      </c>
      <c r="F20" s="288">
        <v>6232</v>
      </c>
      <c r="G20" s="35"/>
      <c r="H20" s="38"/>
    </row>
    <row r="21" spans="1:8" s="2" customFormat="1" ht="16.899999999999999" customHeight="1">
      <c r="A21" s="35"/>
      <c r="B21" s="38"/>
      <c r="C21" s="283" t="s">
        <v>113</v>
      </c>
      <c r="D21" s="284" t="s">
        <v>113</v>
      </c>
      <c r="E21" s="285" t="s">
        <v>114</v>
      </c>
      <c r="F21" s="286">
        <v>64</v>
      </c>
      <c r="G21" s="35"/>
      <c r="H21" s="38"/>
    </row>
    <row r="22" spans="1:8" s="2" customFormat="1" ht="16.899999999999999" customHeight="1">
      <c r="A22" s="35"/>
      <c r="B22" s="38"/>
      <c r="C22" s="287" t="s">
        <v>1</v>
      </c>
      <c r="D22" s="287" t="s">
        <v>190</v>
      </c>
      <c r="E22" s="17" t="s">
        <v>1</v>
      </c>
      <c r="F22" s="288">
        <v>0</v>
      </c>
      <c r="G22" s="35"/>
      <c r="H22" s="38"/>
    </row>
    <row r="23" spans="1:8" s="2" customFormat="1" ht="16.899999999999999" customHeight="1">
      <c r="A23" s="35"/>
      <c r="B23" s="38"/>
      <c r="C23" s="287" t="s">
        <v>1</v>
      </c>
      <c r="D23" s="287" t="s">
        <v>191</v>
      </c>
      <c r="E23" s="17" t="s">
        <v>1</v>
      </c>
      <c r="F23" s="288">
        <v>30</v>
      </c>
      <c r="G23" s="35"/>
      <c r="H23" s="38"/>
    </row>
    <row r="24" spans="1:8" s="2" customFormat="1" ht="16.899999999999999" customHeight="1">
      <c r="A24" s="35"/>
      <c r="B24" s="38"/>
      <c r="C24" s="287" t="s">
        <v>1</v>
      </c>
      <c r="D24" s="287" t="s">
        <v>192</v>
      </c>
      <c r="E24" s="17" t="s">
        <v>1</v>
      </c>
      <c r="F24" s="288">
        <v>0</v>
      </c>
      <c r="G24" s="35"/>
      <c r="H24" s="38"/>
    </row>
    <row r="25" spans="1:8" s="2" customFormat="1" ht="16.899999999999999" customHeight="1">
      <c r="A25" s="35"/>
      <c r="B25" s="38"/>
      <c r="C25" s="287" t="s">
        <v>1</v>
      </c>
      <c r="D25" s="287" t="s">
        <v>193</v>
      </c>
      <c r="E25" s="17" t="s">
        <v>1</v>
      </c>
      <c r="F25" s="288">
        <v>34</v>
      </c>
      <c r="G25" s="35"/>
      <c r="H25" s="38"/>
    </row>
    <row r="26" spans="1:8" s="2" customFormat="1" ht="16.899999999999999" customHeight="1">
      <c r="A26" s="35"/>
      <c r="B26" s="38"/>
      <c r="C26" s="287" t="s">
        <v>113</v>
      </c>
      <c r="D26" s="287" t="s">
        <v>194</v>
      </c>
      <c r="E26" s="17" t="s">
        <v>1</v>
      </c>
      <c r="F26" s="288">
        <v>64</v>
      </c>
      <c r="G26" s="35"/>
      <c r="H26" s="38"/>
    </row>
    <row r="27" spans="1:8" s="2" customFormat="1" ht="16.899999999999999" customHeight="1">
      <c r="A27" s="35"/>
      <c r="B27" s="38"/>
      <c r="C27" s="289" t="s">
        <v>545</v>
      </c>
      <c r="D27" s="35"/>
      <c r="E27" s="35"/>
      <c r="F27" s="35"/>
      <c r="G27" s="35"/>
      <c r="H27" s="38"/>
    </row>
    <row r="28" spans="1:8" s="2" customFormat="1" ht="16.899999999999999" customHeight="1">
      <c r="A28" s="35"/>
      <c r="B28" s="38"/>
      <c r="C28" s="287" t="s">
        <v>187</v>
      </c>
      <c r="D28" s="287" t="s">
        <v>188</v>
      </c>
      <c r="E28" s="17" t="s">
        <v>114</v>
      </c>
      <c r="F28" s="288">
        <v>64</v>
      </c>
      <c r="G28" s="35"/>
      <c r="H28" s="38"/>
    </row>
    <row r="29" spans="1:8" s="2" customFormat="1" ht="16.899999999999999" customHeight="1">
      <c r="A29" s="35"/>
      <c r="B29" s="38"/>
      <c r="C29" s="287" t="s">
        <v>206</v>
      </c>
      <c r="D29" s="287" t="s">
        <v>207</v>
      </c>
      <c r="E29" s="17" t="s">
        <v>114</v>
      </c>
      <c r="F29" s="288">
        <v>64</v>
      </c>
      <c r="G29" s="35"/>
      <c r="H29" s="38"/>
    </row>
    <row r="30" spans="1:8" s="2" customFormat="1" ht="16.899999999999999" customHeight="1">
      <c r="A30" s="35"/>
      <c r="B30" s="38"/>
      <c r="C30" s="283" t="s">
        <v>117</v>
      </c>
      <c r="D30" s="284" t="s">
        <v>118</v>
      </c>
      <c r="E30" s="285" t="s">
        <v>111</v>
      </c>
      <c r="F30" s="286">
        <v>232</v>
      </c>
      <c r="G30" s="35"/>
      <c r="H30" s="38"/>
    </row>
    <row r="31" spans="1:8" s="2" customFormat="1" ht="16.899999999999999" customHeight="1">
      <c r="A31" s="35"/>
      <c r="B31" s="38"/>
      <c r="C31" s="287" t="s">
        <v>1</v>
      </c>
      <c r="D31" s="287" t="s">
        <v>342</v>
      </c>
      <c r="E31" s="17" t="s">
        <v>1</v>
      </c>
      <c r="F31" s="288">
        <v>0</v>
      </c>
      <c r="G31" s="35"/>
      <c r="H31" s="38"/>
    </row>
    <row r="32" spans="1:8" s="2" customFormat="1" ht="16.899999999999999" customHeight="1">
      <c r="A32" s="35"/>
      <c r="B32" s="38"/>
      <c r="C32" s="287" t="s">
        <v>1</v>
      </c>
      <c r="D32" s="287" t="s">
        <v>343</v>
      </c>
      <c r="E32" s="17" t="s">
        <v>1</v>
      </c>
      <c r="F32" s="288">
        <v>0</v>
      </c>
      <c r="G32" s="35"/>
      <c r="H32" s="38"/>
    </row>
    <row r="33" spans="1:8" s="2" customFormat="1" ht="16.899999999999999" customHeight="1">
      <c r="A33" s="35"/>
      <c r="B33" s="38"/>
      <c r="C33" s="287" t="s">
        <v>1</v>
      </c>
      <c r="D33" s="287" t="s">
        <v>344</v>
      </c>
      <c r="E33" s="17" t="s">
        <v>1</v>
      </c>
      <c r="F33" s="288">
        <v>0</v>
      </c>
      <c r="G33" s="35"/>
      <c r="H33" s="38"/>
    </row>
    <row r="34" spans="1:8" s="2" customFormat="1" ht="16.899999999999999" customHeight="1">
      <c r="A34" s="35"/>
      <c r="B34" s="38"/>
      <c r="C34" s="287" t="s">
        <v>1</v>
      </c>
      <c r="D34" s="287" t="s">
        <v>345</v>
      </c>
      <c r="E34" s="17" t="s">
        <v>1</v>
      </c>
      <c r="F34" s="288">
        <v>0</v>
      </c>
      <c r="G34" s="35"/>
      <c r="H34" s="38"/>
    </row>
    <row r="35" spans="1:8" s="2" customFormat="1" ht="16.899999999999999" customHeight="1">
      <c r="A35" s="35"/>
      <c r="B35" s="38"/>
      <c r="C35" s="287" t="s">
        <v>117</v>
      </c>
      <c r="D35" s="287" t="s">
        <v>346</v>
      </c>
      <c r="E35" s="17" t="s">
        <v>1</v>
      </c>
      <c r="F35" s="288">
        <v>232</v>
      </c>
      <c r="G35" s="35"/>
      <c r="H35" s="38"/>
    </row>
    <row r="36" spans="1:8" s="2" customFormat="1" ht="16.899999999999999" customHeight="1">
      <c r="A36" s="35"/>
      <c r="B36" s="38"/>
      <c r="C36" s="289" t="s">
        <v>545</v>
      </c>
      <c r="D36" s="35"/>
      <c r="E36" s="35"/>
      <c r="F36" s="35"/>
      <c r="G36" s="35"/>
      <c r="H36" s="38"/>
    </row>
    <row r="37" spans="1:8" s="2" customFormat="1" ht="16.899999999999999" customHeight="1">
      <c r="A37" s="35"/>
      <c r="B37" s="38"/>
      <c r="C37" s="287" t="s">
        <v>339</v>
      </c>
      <c r="D37" s="287" t="s">
        <v>340</v>
      </c>
      <c r="E37" s="17" t="s">
        <v>111</v>
      </c>
      <c r="F37" s="288">
        <v>232</v>
      </c>
      <c r="G37" s="35"/>
      <c r="H37" s="38"/>
    </row>
    <row r="38" spans="1:8" s="2" customFormat="1" ht="16.899999999999999" customHeight="1">
      <c r="A38" s="35"/>
      <c r="B38" s="38"/>
      <c r="C38" s="287" t="s">
        <v>401</v>
      </c>
      <c r="D38" s="287" t="s">
        <v>402</v>
      </c>
      <c r="E38" s="17" t="s">
        <v>111</v>
      </c>
      <c r="F38" s="288">
        <v>232</v>
      </c>
      <c r="G38" s="35"/>
      <c r="H38" s="38"/>
    </row>
    <row r="39" spans="1:8" s="2" customFormat="1" ht="22.5">
      <c r="A39" s="35"/>
      <c r="B39" s="38"/>
      <c r="C39" s="287" t="s">
        <v>406</v>
      </c>
      <c r="D39" s="287" t="s">
        <v>407</v>
      </c>
      <c r="E39" s="17" t="s">
        <v>111</v>
      </c>
      <c r="F39" s="288">
        <v>6232</v>
      </c>
      <c r="G39" s="35"/>
      <c r="H39" s="38"/>
    </row>
    <row r="40" spans="1:8" s="2" customFormat="1" ht="26.45" customHeight="1">
      <c r="A40" s="35"/>
      <c r="B40" s="38"/>
      <c r="C40" s="282" t="s">
        <v>546</v>
      </c>
      <c r="D40" s="282" t="s">
        <v>92</v>
      </c>
      <c r="E40" s="35"/>
      <c r="F40" s="35"/>
      <c r="G40" s="35"/>
      <c r="H40" s="38"/>
    </row>
    <row r="41" spans="1:8" s="2" customFormat="1" ht="16.899999999999999" customHeight="1">
      <c r="A41" s="35"/>
      <c r="B41" s="38"/>
      <c r="C41" s="283" t="s">
        <v>438</v>
      </c>
      <c r="D41" s="284" t="s">
        <v>438</v>
      </c>
      <c r="E41" s="285" t="s">
        <v>1</v>
      </c>
      <c r="F41" s="286">
        <v>445</v>
      </c>
      <c r="G41" s="35"/>
      <c r="H41" s="38"/>
    </row>
    <row r="42" spans="1:8" s="2" customFormat="1" ht="16.899999999999999" customHeight="1">
      <c r="A42" s="35"/>
      <c r="B42" s="38"/>
      <c r="C42" s="287" t="s">
        <v>1</v>
      </c>
      <c r="D42" s="287" t="s">
        <v>190</v>
      </c>
      <c r="E42" s="17" t="s">
        <v>1</v>
      </c>
      <c r="F42" s="288">
        <v>0</v>
      </c>
      <c r="G42" s="35"/>
      <c r="H42" s="38"/>
    </row>
    <row r="43" spans="1:8" s="2" customFormat="1" ht="16.899999999999999" customHeight="1">
      <c r="A43" s="35"/>
      <c r="B43" s="38"/>
      <c r="C43" s="287" t="s">
        <v>1</v>
      </c>
      <c r="D43" s="287" t="s">
        <v>436</v>
      </c>
      <c r="E43" s="17" t="s">
        <v>1</v>
      </c>
      <c r="F43" s="288">
        <v>180</v>
      </c>
      <c r="G43" s="35"/>
      <c r="H43" s="38"/>
    </row>
    <row r="44" spans="1:8" s="2" customFormat="1" ht="16.899999999999999" customHeight="1">
      <c r="A44" s="35"/>
      <c r="B44" s="38"/>
      <c r="C44" s="287" t="s">
        <v>1</v>
      </c>
      <c r="D44" s="287" t="s">
        <v>192</v>
      </c>
      <c r="E44" s="17" t="s">
        <v>1</v>
      </c>
      <c r="F44" s="288">
        <v>0</v>
      </c>
      <c r="G44" s="35"/>
      <c r="H44" s="38"/>
    </row>
    <row r="45" spans="1:8" s="2" customFormat="1" ht="16.899999999999999" customHeight="1">
      <c r="A45" s="35"/>
      <c r="B45" s="38"/>
      <c r="C45" s="287" t="s">
        <v>1</v>
      </c>
      <c r="D45" s="287" t="s">
        <v>437</v>
      </c>
      <c r="E45" s="17" t="s">
        <v>1</v>
      </c>
      <c r="F45" s="288">
        <v>265</v>
      </c>
      <c r="G45" s="35"/>
      <c r="H45" s="38"/>
    </row>
    <row r="46" spans="1:8" s="2" customFormat="1" ht="16.899999999999999" customHeight="1">
      <c r="A46" s="35"/>
      <c r="B46" s="38"/>
      <c r="C46" s="287" t="s">
        <v>438</v>
      </c>
      <c r="D46" s="287" t="s">
        <v>194</v>
      </c>
      <c r="E46" s="17" t="s">
        <v>1</v>
      </c>
      <c r="F46" s="288">
        <v>445</v>
      </c>
      <c r="G46" s="35"/>
      <c r="H46" s="38"/>
    </row>
    <row r="47" spans="1:8" s="2" customFormat="1" ht="7.35" customHeight="1">
      <c r="A47" s="35"/>
      <c r="B47" s="156"/>
      <c r="C47" s="157"/>
      <c r="D47" s="157"/>
      <c r="E47" s="157"/>
      <c r="F47" s="157"/>
      <c r="G47" s="157"/>
      <c r="H47" s="38"/>
    </row>
    <row r="48" spans="1:8" s="2" customFormat="1">
      <c r="A48" s="35"/>
      <c r="B48" s="35"/>
      <c r="C48" s="35"/>
      <c r="D48" s="35"/>
      <c r="E48" s="35"/>
      <c r="F48" s="35"/>
      <c r="G48" s="35"/>
      <c r="H48" s="35"/>
    </row>
  </sheetData>
  <sheetProtection password="CC35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5-2019-D-s - Bourací a st...</vt:lpstr>
      <vt:lpstr>5-2019-DVz - Vzduchotechnika</vt:lpstr>
      <vt:lpstr>5-2019-Pr - Provedení dok...</vt:lpstr>
      <vt:lpstr>5-2019-N - Vzduchotechnik...</vt:lpstr>
      <vt:lpstr>Seznam figur</vt:lpstr>
      <vt:lpstr>'5-2019-D-s - Bourací a st...'!Názvy_tisku</vt:lpstr>
      <vt:lpstr>'5-2019-DVz - Vzduchotechnika'!Názvy_tisku</vt:lpstr>
      <vt:lpstr>'5-2019-N - Vzduchotechnik...'!Názvy_tisku</vt:lpstr>
      <vt:lpstr>'5-2019-Pr - Provedení dok...'!Názvy_tisku</vt:lpstr>
      <vt:lpstr>'Rekapitulace stavby'!Názvy_tisku</vt:lpstr>
      <vt:lpstr>'Seznam figur'!Názvy_tisku</vt:lpstr>
      <vt:lpstr>'5-2019-D-s - Bourací a st...'!Oblast_tisku</vt:lpstr>
      <vt:lpstr>'5-2019-DVz - Vzduchotechnika'!Oblast_tisku</vt:lpstr>
      <vt:lpstr>'5-2019-N - Vzduchotechnik...'!Oblast_tisku</vt:lpstr>
      <vt:lpstr>'5-2019-Pr - Provedení dok...'!Oblast_tisku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Myšík</dc:creator>
  <cp:lastModifiedBy>Ing. arch. David Damaška</cp:lastModifiedBy>
  <dcterms:created xsi:type="dcterms:W3CDTF">2021-05-13T12:42:44Z</dcterms:created>
  <dcterms:modified xsi:type="dcterms:W3CDTF">2021-05-13T19:35:39Z</dcterms:modified>
</cp:coreProperties>
</file>