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57480" yWindow="65416" windowWidth="29040" windowHeight="15840" activeTab="0"/>
  </bookViews>
  <sheets>
    <sheet name="Rekapitulace stavby" sheetId="1" r:id="rId1"/>
    <sheet name="SO-01 - SO 102 Cyklostezka" sheetId="2" r:id="rId2"/>
    <sheet name="SO-02 - SO 104 Cyklostezka" sheetId="3" r:id="rId3"/>
  </sheets>
  <definedNames>
    <definedName name="_xlnm._FilterDatabase" localSheetId="1" hidden="1">'SO-01 - SO 102 Cyklostezka'!$C$131:$K$227</definedName>
    <definedName name="_xlnm._FilterDatabase" localSheetId="2" hidden="1">'SO-02 - SO 104 Cyklostezka'!$C$131:$K$225</definedName>
    <definedName name="_xlnm.Print_Area" localSheetId="0">'Rekapitulace stavby'!$D$4:$AO$76,'Rekapitulace stavby'!$C$82:$AQ$97</definedName>
    <definedName name="_xlnm.Print_Area" localSheetId="1">'SO-01 - SO 102 Cyklostezka'!$C$4:$J$76,'SO-01 - SO 102 Cyklostezka'!$C$82:$J$113,'SO-01 - SO 102 Cyklostezka'!$C$119:$K$227</definedName>
    <definedName name="_xlnm.Print_Area" localSheetId="2">'SO-02 - SO 104 Cyklostezka'!$C$4:$J$76,'SO-02 - SO 104 Cyklostezka'!$C$82:$J$113,'SO-02 - SO 104 Cyklostezka'!$C$119:$K$225</definedName>
    <definedName name="_xlnm.Print_Titles" localSheetId="0">'Rekapitulace stavby'!$92:$92</definedName>
    <definedName name="_xlnm.Print_Titles" localSheetId="1">'SO-01 - SO 102 Cyklostezka'!$131:$131</definedName>
    <definedName name="_xlnm.Print_Titles" localSheetId="2">'SO-02 - SO 104 Cyklostezka'!$131:$131</definedName>
  </definedNames>
  <calcPr calcId="162913"/>
  <extLst/>
</workbook>
</file>

<file path=xl/sharedStrings.xml><?xml version="1.0" encoding="utf-8"?>
<sst xmlns="http://schemas.openxmlformats.org/spreadsheetml/2006/main" count="2531" uniqueCount="398">
  <si>
    <t>Export Komplet</t>
  </si>
  <si>
    <t/>
  </si>
  <si>
    <t>2.0</t>
  </si>
  <si>
    <t>False</t>
  </si>
  <si>
    <t>{c3437809-0a6e-424d-bb5f-40918a31f537}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</si>
  <si>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</si>
  <si>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</si>
  <si>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</si>
  <si>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</si>
  <si>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</si>
  <si>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</si>
  <si>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</si>
  <si>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</si>
  <si>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026/2022</t>
  </si>
  <si>
    <t>Stavba:</t>
  </si>
  <si>
    <t>Plánované cyklopropojení mezi komunikacemi Čelákovická - Morušová</t>
  </si>
  <si>
    <t>KSO:</t>
  </si>
  <si>
    <t>CC-CZ:</t>
  </si>
  <si>
    <t>Místo:</t>
  </si>
  <si>
    <t>Městská část Praha 14</t>
  </si>
  <si>
    <t>Datum:</t>
  </si>
  <si>
    <t>8. 5. 2022</t>
  </si>
  <si>
    <t>Zadavatel:</t>
  </si>
  <si>
    <t>IČ:</t>
  </si>
  <si>
    <t>DIČ:</t>
  </si>
  <si>
    <t>Zhotovitel:</t>
  </si>
  <si>
    <t xml:space="preserve"> </t>
  </si>
  <si>
    <t>Projektant:</t>
  </si>
  <si>
    <t>SUDOP PRAHA a.s.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</si>
  <si>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</si>
  <si>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</si>
  <si>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</si>
  <si>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</si>
  <si>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</si>
  <si>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</si>
  <si>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</si>
  <si>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</si>
  <si>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</si>
  <si>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</si>
  <si>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</si>
  <si>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</si>
  <si>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</si>
  <si>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</si>
  <si>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</si>
  <si>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</si>
  <si>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</si>
  <si>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</si>
  <si>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</si>
  <si>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</si>
  <si>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</si>
  <si>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</si>
  <si>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</si>
  <si>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</si>
  <si>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</si>
  <si>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</si>
  <si>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</si>
  <si>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</si>
  <si>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</si>
  <si>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</si>
  <si>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</si>
  <si>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</si>
  <si>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</si>
  <si>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</si>
  <si>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</si>
  <si>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</si>
  <si>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</si>
  <si>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</si>
  <si>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</si>
  <si>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</si>
  <si>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</si>
  <si>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</si>
  <si>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</si>
  <si>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</si>
  <si>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</si>
  <si>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</si>
  <si>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</si>
  <si>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</si>
  <si>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</si>
  <si>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SO 102 Cyklostezka</t>
  </si>
  <si>
    <t>STA</t>
  </si>
  <si>
    <t>1</t>
  </si>
  <si>
    <t>{99157071-78f7-45a5-a1f4-0210e30982c4}</t>
  </si>
  <si>
    <t>2</t>
  </si>
  <si>
    <t>SO-02</t>
  </si>
  <si>
    <t>SO 104 Cyklostezka</t>
  </si>
  <si>
    <t>{d5cc9a1b-a59a-4756-b85d-81385c8e0fd1}</t>
  </si>
  <si>
    <t>KRYCÍ LIST SOUPISU PRACÍ</t>
  </si>
  <si>
    <t>Objekt:</t>
  </si>
  <si>
    <t>SO-01 - SO 102 Cyklostezka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</si>
  <si>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</si>
  <si>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</si>
  <si>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</si>
  <si>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</si>
  <si>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</si>
  <si>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</si>
  <si>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</si>
  <si>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</si>
  <si>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</si>
  <si>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</si>
  <si>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</si>
  <si>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</si>
  <si>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</si>
  <si>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</si>
  <si>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</si>
  <si>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</si>
  <si>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</si>
  <si>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</si>
  <si>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VRN8 - Přesun stavebních kapacit</t>
  </si>
  <si>
    <t>2) Ostatní náklady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</si>
  <si>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</si>
  <si>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</si>
  <si>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</si>
  <si>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</si>
  <si>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</si>
  <si>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</si>
  <si>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</si>
  <si>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</si>
  <si>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</si>
  <si>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</si>
  <si>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</si>
  <si>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</si>
  <si>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</si>
  <si>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</si>
  <si>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</si>
  <si>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</si>
  <si>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</si>
  <si>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</si>
  <si>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</si>
  <si>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113151111</t>
  </si>
  <si>
    <t>Rozebírání zpevněných ploch  s přemístěním na skládku na vzdálenost do 20 m nebo s naložením na dopravní prostředek ze silničních panelů</t>
  </si>
  <si>
    <t>m2</t>
  </si>
  <si>
    <t>CS ÚRS 2022 01</t>
  </si>
  <si>
    <t>4</t>
  </si>
  <si>
    <t>542047463</t>
  </si>
  <si>
    <t>VV</t>
  </si>
  <si>
    <t>219,32*5,5</t>
  </si>
  <si>
    <t>Součet</t>
  </si>
  <si>
    <t>113152111</t>
  </si>
  <si>
    <t>Odstranění podkladů zpevněných ploch  s přemístěním na skládku na vzdálenost do 20 m nebo s naložením na dopravní prostředek z kameniva těženého</t>
  </si>
  <si>
    <t>m3</t>
  </si>
  <si>
    <t>-1633523598</t>
  </si>
  <si>
    <t>219,32*5*0,3</t>
  </si>
  <si>
    <t>3</t>
  </si>
  <si>
    <t>122252203</t>
  </si>
  <si>
    <t>Odkopávky a prokopávky nezapažené pro silnice a dálnice v hornině třídy těžitelnosti I objem do 100 m3 strojně</t>
  </si>
  <si>
    <t>1071304625</t>
  </si>
  <si>
    <t>129001101</t>
  </si>
  <si>
    <t>Příplatek za ztížení odkopávky nebo prokopávky v blízkosti inženýrských sítí</t>
  </si>
  <si>
    <t>-1142203347</t>
  </si>
  <si>
    <t>5</t>
  </si>
  <si>
    <t>162751117</t>
  </si>
  <si>
    <t>Vodorovné přemístění přes 9 000 do 10000 m výkopku/sypaniny z horniny třídy těžitelnosti I skupiny 1 až 3</t>
  </si>
  <si>
    <t>-1883215103</t>
  </si>
  <si>
    <t>Odvoz zeminy s případného výkopu pro výměnu</t>
  </si>
  <si>
    <t>6</t>
  </si>
  <si>
    <t>162751119</t>
  </si>
  <si>
    <t>Příplatek k vodorovnému přemístění výkopku/sypaniny z horniny třídy těžitelnosti I skupiny 1 až 3 ZKD 1000 m přes 10000 m</t>
  </si>
  <si>
    <t>1681142384</t>
  </si>
  <si>
    <t>7</t>
  </si>
  <si>
    <t>171201231</t>
  </si>
  <si>
    <t>Poplatek za uložení zeminy a kamení na recyklační skládce (skládkovné) kód odpadu 17 05 04</t>
  </si>
  <si>
    <t>t</t>
  </si>
  <si>
    <t>-1519188073</t>
  </si>
  <si>
    <t>množství x koeficient 1,6</t>
  </si>
  <si>
    <t>8</t>
  </si>
  <si>
    <t>171251201</t>
  </si>
  <si>
    <t>Uložení sypaniny na skládky nebo meziskládky</t>
  </si>
  <si>
    <t>1705647085</t>
  </si>
  <si>
    <t>9</t>
  </si>
  <si>
    <t>181152302</t>
  </si>
  <si>
    <t>Úprava pláně pro silnice a dálnice v zářezech se zhutněním</t>
  </si>
  <si>
    <t>324977273</t>
  </si>
  <si>
    <t>219,32*3,5</t>
  </si>
  <si>
    <t>10</t>
  </si>
  <si>
    <t>181311103</t>
  </si>
  <si>
    <t>Rozprostření ornice tl vrstvy do 200 mm v rovině nebo ve svahu do 1:5 ručně</t>
  </si>
  <si>
    <t>469722400</t>
  </si>
  <si>
    <t>219,32*0,5*2</t>
  </si>
  <si>
    <t>11</t>
  </si>
  <si>
    <t>181411131</t>
  </si>
  <si>
    <t>Založení parkového trávníku výsevem pl do 1000 m2 v rovině a ve svahu do 1:5</t>
  </si>
  <si>
    <t>-1519981635</t>
  </si>
  <si>
    <t>12</t>
  </si>
  <si>
    <t>M</t>
  </si>
  <si>
    <t>00572410</t>
  </si>
  <si>
    <t>osivo směs travní parková</t>
  </si>
  <si>
    <t>kg</t>
  </si>
  <si>
    <t>-997319233</t>
  </si>
  <si>
    <t>219,32*0,02 'Přepočtené koeficientem množství</t>
  </si>
  <si>
    <t>13</t>
  </si>
  <si>
    <t>182303111</t>
  </si>
  <si>
    <t>Doplnění zeminy v rovinně a svahu do 1:5 ručně</t>
  </si>
  <si>
    <t>-1669865498</t>
  </si>
  <si>
    <t>14</t>
  </si>
  <si>
    <t>10364101</t>
  </si>
  <si>
    <t>zemina pro terénní úpravy -  ornice</t>
  </si>
  <si>
    <t>532786415</t>
  </si>
  <si>
    <t>219*0,35 'Přepočtené koeficientem množství</t>
  </si>
  <si>
    <t>Komunikace pozemní</t>
  </si>
  <si>
    <t>564710011</t>
  </si>
  <si>
    <t>Podklad z kameniva hrubého drceného vel. 8-16 mm plochy přes 100 m2 tl 50 mm</t>
  </si>
  <si>
    <t>725277688</t>
  </si>
  <si>
    <t>219,32*3</t>
  </si>
  <si>
    <t>16</t>
  </si>
  <si>
    <t>564861111</t>
  </si>
  <si>
    <t>Podklad ze štěrkodrti ŠD s rozprostřením a zhutněním plochy přes 100 m2, po zhutnění tl. 200 mm</t>
  </si>
  <si>
    <t>-690557551</t>
  </si>
  <si>
    <t>17</t>
  </si>
  <si>
    <t>564871111</t>
  </si>
  <si>
    <t>Podklad ze štěrkodrtě ŠD plochy přes 100 m2 tl 250 mm</t>
  </si>
  <si>
    <t>-1432627660</t>
  </si>
  <si>
    <t>Pro případnou výměnu zeminy a nový podklad v tl. 0,5m</t>
  </si>
  <si>
    <t>18</t>
  </si>
  <si>
    <t>573211109</t>
  </si>
  <si>
    <t>Postřik živičný spojovací z asfaltu v množství 0,50 kg/m2</t>
  </si>
  <si>
    <t>-359207446</t>
  </si>
  <si>
    <t>19</t>
  </si>
  <si>
    <t>577144131</t>
  </si>
  <si>
    <t>Asfaltový beton vrstva obrusná ACO 11 (ABS) tř. I tl 50 mm š do 3 m z modifikovaného asfaltu</t>
  </si>
  <si>
    <t>-656321832</t>
  </si>
  <si>
    <t>Ostatní konstrukce a práce, bourání</t>
  </si>
  <si>
    <t>20</t>
  </si>
  <si>
    <t>916131213</t>
  </si>
  <si>
    <t>Osazení silničního obrubníku betonového stojatého s boční opěrou do lože z betonu prostého</t>
  </si>
  <si>
    <t>m</t>
  </si>
  <si>
    <t>62929452</t>
  </si>
  <si>
    <t>219,32*2</t>
  </si>
  <si>
    <t>59217033</t>
  </si>
  <si>
    <t>obrubník betonový silniční 1000x100x200mm</t>
  </si>
  <si>
    <t>-556938200</t>
  </si>
  <si>
    <t>438,64*1,02 'Přepočtené koeficientem množství</t>
  </si>
  <si>
    <t>22</t>
  </si>
  <si>
    <t>916991121</t>
  </si>
  <si>
    <t>Lože pod obrubníky, krajníky nebo obruby z dlažebních kostek z betonu prostého</t>
  </si>
  <si>
    <t>265722769</t>
  </si>
  <si>
    <t>219,32*0,25*0,1*2</t>
  </si>
  <si>
    <t>23</t>
  </si>
  <si>
    <t>919122121</t>
  </si>
  <si>
    <t>Těsnění spár zálivkou za tepla š 15 mm hl 25 mm</t>
  </si>
  <si>
    <t>-585072324</t>
  </si>
  <si>
    <t>997</t>
  </si>
  <si>
    <t>Přesun sutě</t>
  </si>
  <si>
    <t>24</t>
  </si>
  <si>
    <t>997002511</t>
  </si>
  <si>
    <t>Vodorovné přemístění suti a vybouraných hmot bez naložení ale se složením a urovnáním do 1 km</t>
  </si>
  <si>
    <t>-634501436</t>
  </si>
  <si>
    <t>25</t>
  </si>
  <si>
    <t>997002519</t>
  </si>
  <si>
    <t>Příplatek ZKD 1 km přemístění suti a vybouraných hmot</t>
  </si>
  <si>
    <t>-428906475</t>
  </si>
  <si>
    <t>954,590*5</t>
  </si>
  <si>
    <t>26</t>
  </si>
  <si>
    <t>997002611</t>
  </si>
  <si>
    <t>Nakládání suti a vybouraných hmot</t>
  </si>
  <si>
    <t>-459213108</t>
  </si>
  <si>
    <t>27</t>
  </si>
  <si>
    <t>997221862</t>
  </si>
  <si>
    <t>Poplatek za uložení stavebního odpadu na recyklační skládce (skládkovné) z armovaného betonu pod kódem 17 01 01</t>
  </si>
  <si>
    <t>-1180011611</t>
  </si>
  <si>
    <t>28</t>
  </si>
  <si>
    <t>997221873</t>
  </si>
  <si>
    <t>Poplatek za uložení stavebního odpadu na recyklační skládce (skládkovné) zeminy a kamení zatříděného do Katalogu odpadů pod kódem 17 05 04</t>
  </si>
  <si>
    <t>-1196156527</t>
  </si>
  <si>
    <t>998</t>
  </si>
  <si>
    <t>Přesun hmot</t>
  </si>
  <si>
    <t>29</t>
  </si>
  <si>
    <t>998225111</t>
  </si>
  <si>
    <t>Přesun hmot pro pozemní komunikace s krytem z kamene, monolitickým betonovým nebo živičným</t>
  </si>
  <si>
    <t>-942351613</t>
  </si>
  <si>
    <t>30</t>
  </si>
  <si>
    <t>998229111</t>
  </si>
  <si>
    <t>Přesun hmot ruční pro pozemní komunikace s krytem z kameniva, betonu,živice na vzdálenost do 50 m</t>
  </si>
  <si>
    <t>-1835802135</t>
  </si>
  <si>
    <t>31</t>
  </si>
  <si>
    <t>998229121</t>
  </si>
  <si>
    <t>Příplatek k ručnímu přesunu hmot pro pro pozemní komunikace za zvětšený přesun ZKD 50 m</t>
  </si>
  <si>
    <t>-1796176900</t>
  </si>
  <si>
    <t>VRN</t>
  </si>
  <si>
    <t>Vedlejší rozpočtové náklady</t>
  </si>
  <si>
    <t>VRN1</t>
  </si>
  <si>
    <t>Průzkumné, geodetické a projektové práce</t>
  </si>
  <si>
    <t>32</t>
  </si>
  <si>
    <t>011103000</t>
  </si>
  <si>
    <t>Geologický průzkum bez rozlišení</t>
  </si>
  <si>
    <t>kpl</t>
  </si>
  <si>
    <t>1024</t>
  </si>
  <si>
    <t>991798042</t>
  </si>
  <si>
    <t>33</t>
  </si>
  <si>
    <t>012103000</t>
  </si>
  <si>
    <t>Geodetické práce před výstavbou</t>
  </si>
  <si>
    <t>-1809489197</t>
  </si>
  <si>
    <t>34</t>
  </si>
  <si>
    <t>012203000</t>
  </si>
  <si>
    <t>Geodetické práce při provádění stavby</t>
  </si>
  <si>
    <t>-1217910408</t>
  </si>
  <si>
    <t>35</t>
  </si>
  <si>
    <t>012303000</t>
  </si>
  <si>
    <t>Geodetické práce po výstavbě</t>
  </si>
  <si>
    <t>-2129747524</t>
  </si>
  <si>
    <t>36</t>
  </si>
  <si>
    <t>013254000</t>
  </si>
  <si>
    <t>Dokumentace skutečného provedení stavby</t>
  </si>
  <si>
    <t>146005904</t>
  </si>
  <si>
    <t>VRN3</t>
  </si>
  <si>
    <t>Zařízení staveniště</t>
  </si>
  <si>
    <t>37</t>
  </si>
  <si>
    <t>030001000</t>
  </si>
  <si>
    <t>2095739558</t>
  </si>
  <si>
    <t>VRN4</t>
  </si>
  <si>
    <t>Inženýrská činnost</t>
  </si>
  <si>
    <t>38</t>
  </si>
  <si>
    <t>043134000</t>
  </si>
  <si>
    <t>Zkoušky zatěžovací</t>
  </si>
  <si>
    <t>2032842648</t>
  </si>
  <si>
    <t>VRN7</t>
  </si>
  <si>
    <t>Provozní vlivy</t>
  </si>
  <si>
    <t>39</t>
  </si>
  <si>
    <t>-1670217238</t>
  </si>
  <si>
    <t>40</t>
  </si>
  <si>
    <t>-1087620031</t>
  </si>
  <si>
    <t>VRN8</t>
  </si>
  <si>
    <t>Přesun stavebních kapacit</t>
  </si>
  <si>
    <t>41</t>
  </si>
  <si>
    <t>081103000</t>
  </si>
  <si>
    <t>Denní doprava pracovníků na pracoviště</t>
  </si>
  <si>
    <t>557677072</t>
  </si>
  <si>
    <t>SO-02 - SO 104 Cyklostezka</t>
  </si>
  <si>
    <t>113107242</t>
  </si>
  <si>
    <t>Odstranění podkladu živičného tl přes 50 do 100 mm strojně pl přes 200 m2</t>
  </si>
  <si>
    <t>1824380835</t>
  </si>
  <si>
    <t>146,12*3,5</t>
  </si>
  <si>
    <t>954550259</t>
  </si>
  <si>
    <t>146,12*3,5*0,3</t>
  </si>
  <si>
    <t>2128804537</t>
  </si>
  <si>
    <t>292830540</t>
  </si>
  <si>
    <t>66849019</t>
  </si>
  <si>
    <t>108004852</t>
  </si>
  <si>
    <t>-1449277566</t>
  </si>
  <si>
    <t>-1384051451</t>
  </si>
  <si>
    <t>-887305443</t>
  </si>
  <si>
    <t>-199151785</t>
  </si>
  <si>
    <t>146,12*0,5*2</t>
  </si>
  <si>
    <t>200368405</t>
  </si>
  <si>
    <t>644127687</t>
  </si>
  <si>
    <t>146,12*0,02 'Přepočtené koeficientem množství</t>
  </si>
  <si>
    <t>-292516561</t>
  </si>
  <si>
    <t>1389970984</t>
  </si>
  <si>
    <t>146,12*0,25 'Přepočtené koeficientem množství</t>
  </si>
  <si>
    <t>1222678191</t>
  </si>
  <si>
    <t>146,12*3</t>
  </si>
  <si>
    <t>2050718742</t>
  </si>
  <si>
    <t>1823154303</t>
  </si>
  <si>
    <t>1363715219</t>
  </si>
  <si>
    <t>-193292192</t>
  </si>
  <si>
    <t>-1177060634</t>
  </si>
  <si>
    <t>151+143</t>
  </si>
  <si>
    <t>-1752978676</t>
  </si>
  <si>
    <t>294*1,02 'Přepočtené koeficientem množství</t>
  </si>
  <si>
    <t>424255918</t>
  </si>
  <si>
    <t>294*0,25*0,1</t>
  </si>
  <si>
    <t>872352661</t>
  </si>
  <si>
    <t>294</t>
  </si>
  <si>
    <t>-943148285</t>
  </si>
  <si>
    <t>-835619469</t>
  </si>
  <si>
    <t>357,994*5</t>
  </si>
  <si>
    <t>-1436181641</t>
  </si>
  <si>
    <t>-1575949241</t>
  </si>
  <si>
    <t>997221875</t>
  </si>
  <si>
    <t>Poplatek za uložení stavebního odpadu na recyklační skládce (skládkovné) asfaltového bez obsahu dehtu zatříděného do Katalogu odpadů pod kódem 17 03 02</t>
  </si>
  <si>
    <t>49298868</t>
  </si>
  <si>
    <t>1555488035</t>
  </si>
  <si>
    <t>-1605654252</t>
  </si>
  <si>
    <t>1835092809</t>
  </si>
  <si>
    <t>-301797244</t>
  </si>
  <si>
    <t>1670069980</t>
  </si>
  <si>
    <t>-383871305</t>
  </si>
  <si>
    <t>1682597248</t>
  </si>
  <si>
    <t>-1600576353</t>
  </si>
  <si>
    <t>-1954042923</t>
  </si>
  <si>
    <t>1488587327</t>
  </si>
  <si>
    <t>-1206207756</t>
  </si>
  <si>
    <t>-297181556</t>
  </si>
  <si>
    <t>1167304338</t>
  </si>
  <si>
    <t>Odkop 50% s celkové kubatury 328,98 na případnou výměnu</t>
  </si>
  <si>
    <t>219,32*3*0,5/100*50</t>
  </si>
  <si>
    <t>164,49*10</t>
  </si>
  <si>
    <t>164,49*1,6</t>
  </si>
  <si>
    <t>219,32*3,5/100*50*2</t>
  </si>
  <si>
    <t>Odkop 50% s celkové kubatury 255,71 na případnou výměnu</t>
  </si>
  <si>
    <t>146,12*3,5*0,5/100*50</t>
  </si>
  <si>
    <t>127,855*10</t>
  </si>
  <si>
    <t>127,855*1,6</t>
  </si>
  <si>
    <t>146,12*3,5/100*50*2</t>
  </si>
  <si>
    <t>Vytyčení inženýrských sítí</t>
  </si>
  <si>
    <t>0750020R1</t>
  </si>
  <si>
    <t>Dopravně inženýrské opatření</t>
  </si>
  <si>
    <t>0712030R1</t>
  </si>
  <si>
    <t>MČ P14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</si>
</sst>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4" fontId="23" fillId="3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7" fontId="10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0" fontId="21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>
      <selection activeCell="W25" sqref="W25"/>
    </sheetView>
  </sheetViews>
  <sheetFormatPr defaultColWidth="11.57421875" defaultRowHeight="12"/>
  <cols>
    <col min="1" max="1" width="8.140625" style="1" customWidth="1"/>
    <col min="2" max="2" width="1.8515625" style="1" customWidth="1"/>
    <col min="3" max="3" width="4.140625" style="1" customWidth="1"/>
    <col min="4" max="33" width="2.8515625" style="1" customWidth="1"/>
    <col min="34" max="34" width="3.140625" style="1" customWidth="1"/>
    <col min="35" max="35" width="31.8515625" style="1" customWidth="1"/>
    <col min="36" max="37" width="2.421875" style="1" customWidth="1"/>
    <col min="38" max="38" width="8.140625" style="1" customWidth="1"/>
    <col min="39" max="39" width="3.140625" style="1" customWidth="1"/>
    <col min="40" max="40" width="13.140625" style="1" customWidth="1"/>
    <col min="41" max="41" width="7.421875" style="1" customWidth="1"/>
    <col min="42" max="42" width="4.140625" style="1" customWidth="1"/>
    <col min="43" max="43" width="15.8515625" style="1" hidden="1" customWidth="1"/>
    <col min="44" max="44" width="13.8515625" style="1" customWidth="1"/>
    <col min="45" max="47" width="25.8515625" style="1" hidden="1" customWidth="1"/>
    <col min="48" max="49" width="21.8515625" style="1" hidden="1" customWidth="1"/>
    <col min="50" max="51" width="25.00390625" style="1" hidden="1" customWidth="1"/>
    <col min="52" max="52" width="21.8515625" style="1" hidden="1" customWidth="1"/>
    <col min="53" max="53" width="19.140625" style="1" hidden="1" customWidth="1"/>
    <col min="54" max="54" width="25.00390625" style="1" hidden="1" customWidth="1"/>
    <col min="55" max="55" width="21.8515625" style="1" hidden="1" customWidth="1"/>
    <col min="56" max="56" width="19.140625" style="1" hidden="1" customWidth="1"/>
    <col min="57" max="57" width="66.42187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5" t="s">
        <v>5</v>
      </c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s="1" customFormat="1" ht="12" customHeight="1">
      <c r="B5" s="20"/>
      <c r="D5" s="23" t="s">
        <v>12</v>
      </c>
      <c r="K5" s="194" t="s">
        <v>13</v>
      </c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R5" s="20"/>
      <c r="BS5" s="17" t="s">
        <v>6</v>
      </c>
    </row>
    <row r="6" spans="2:71" s="1" customFormat="1" ht="36.95" customHeight="1">
      <c r="B6" s="20"/>
      <c r="D6" s="25" t="s">
        <v>14</v>
      </c>
      <c r="K6" s="196" t="s">
        <v>15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R6" s="20"/>
      <c r="BS6" s="17" t="s">
        <v>6</v>
      </c>
    </row>
    <row r="7" spans="2:71" s="1" customFormat="1" ht="12" customHeight="1">
      <c r="B7" s="20"/>
      <c r="D7" s="26" t="s">
        <v>16</v>
      </c>
      <c r="K7" s="24" t="s">
        <v>1</v>
      </c>
      <c r="AK7" s="26" t="s">
        <v>17</v>
      </c>
      <c r="AN7" s="24" t="s">
        <v>1</v>
      </c>
      <c r="AR7" s="20"/>
      <c r="BS7" s="17" t="s">
        <v>6</v>
      </c>
    </row>
    <row r="8" spans="2:71" s="1" customFormat="1" ht="12" customHeight="1">
      <c r="B8" s="20"/>
      <c r="D8" s="26" t="s">
        <v>18</v>
      </c>
      <c r="K8" s="24" t="s">
        <v>19</v>
      </c>
      <c r="AK8" s="26" t="s">
        <v>20</v>
      </c>
      <c r="AN8" s="24" t="s">
        <v>21</v>
      </c>
      <c r="AR8" s="20"/>
      <c r="BS8" s="17" t="s">
        <v>6</v>
      </c>
    </row>
    <row r="9" spans="2:71" s="1" customFormat="1" ht="14.45" customHeight="1">
      <c r="B9" s="20"/>
      <c r="AR9" s="20"/>
      <c r="BS9" s="17" t="s">
        <v>6</v>
      </c>
    </row>
    <row r="10" spans="2:71" s="1" customFormat="1" ht="12" customHeight="1">
      <c r="B10" s="20"/>
      <c r="D10" s="26" t="s">
        <v>22</v>
      </c>
      <c r="AK10" s="26" t="s">
        <v>23</v>
      </c>
      <c r="AN10" s="24" t="s">
        <v>1</v>
      </c>
      <c r="AR10" s="20"/>
      <c r="BS10" s="17" t="s">
        <v>6</v>
      </c>
    </row>
    <row r="11" spans="2:71" s="1" customFormat="1" ht="18.6" customHeight="1">
      <c r="B11" s="20"/>
      <c r="E11" s="24" t="s">
        <v>19</v>
      </c>
      <c r="AK11" s="26" t="s">
        <v>24</v>
      </c>
      <c r="AN11" s="24" t="s">
        <v>1</v>
      </c>
      <c r="AR11" s="20"/>
      <c r="BS11" s="17" t="s">
        <v>6</v>
      </c>
    </row>
    <row r="12" spans="2:71" s="1" customFormat="1" ht="6.95" customHeight="1">
      <c r="B12" s="20"/>
      <c r="AR12" s="20"/>
      <c r="BS12" s="17" t="s">
        <v>6</v>
      </c>
    </row>
    <row r="13" spans="2:71" s="1" customFormat="1" ht="12" customHeight="1">
      <c r="B13" s="20"/>
      <c r="D13" s="26" t="s">
        <v>25</v>
      </c>
      <c r="AK13" s="26" t="s">
        <v>23</v>
      </c>
      <c r="AN13" s="24" t="s">
        <v>1</v>
      </c>
      <c r="AR13" s="20"/>
      <c r="BS13" s="17" t="s">
        <v>6</v>
      </c>
    </row>
    <row r="14" spans="2:71" ht="12.75">
      <c r="B14" s="20"/>
      <c r="E14" s="24" t="s">
        <v>26</v>
      </c>
      <c r="AK14" s="26" t="s">
        <v>24</v>
      </c>
      <c r="AN14" s="24" t="s">
        <v>1</v>
      </c>
      <c r="AR14" s="20"/>
      <c r="BS14" s="17" t="s">
        <v>6</v>
      </c>
    </row>
    <row r="15" spans="2:71" s="1" customFormat="1" ht="6.95" customHeight="1">
      <c r="B15" s="20"/>
      <c r="AR15" s="20"/>
      <c r="BS15" s="17" t="s">
        <v>3</v>
      </c>
    </row>
    <row r="16" spans="2:71" s="1" customFormat="1" ht="12" customHeight="1">
      <c r="B16" s="20"/>
      <c r="D16" s="26" t="s">
        <v>27</v>
      </c>
      <c r="AK16" s="26" t="s">
        <v>23</v>
      </c>
      <c r="AN16" s="24" t="s">
        <v>1</v>
      </c>
      <c r="AR16" s="20"/>
      <c r="BS16" s="17" t="s">
        <v>3</v>
      </c>
    </row>
    <row r="17" spans="2:71" s="1" customFormat="1" ht="18.6" customHeight="1">
      <c r="B17" s="20"/>
      <c r="E17" s="24" t="s">
        <v>28</v>
      </c>
      <c r="AK17" s="26" t="s">
        <v>24</v>
      </c>
      <c r="AN17" s="24" t="s">
        <v>1</v>
      </c>
      <c r="AR17" s="20"/>
      <c r="BS17" s="17" t="s">
        <v>29</v>
      </c>
    </row>
    <row r="18" spans="2:71" s="1" customFormat="1" ht="6.95" customHeight="1">
      <c r="B18" s="20"/>
      <c r="AR18" s="20"/>
      <c r="BS18" s="17" t="s">
        <v>6</v>
      </c>
    </row>
    <row r="19" spans="2:71" s="1" customFormat="1" ht="12" customHeight="1">
      <c r="B19" s="20"/>
      <c r="D19" s="26" t="s">
        <v>30</v>
      </c>
      <c r="AK19" s="26" t="s">
        <v>23</v>
      </c>
      <c r="AN19" s="24" t="s">
        <v>1</v>
      </c>
      <c r="AR19" s="20"/>
      <c r="BS19" s="17" t="s">
        <v>6</v>
      </c>
    </row>
    <row r="20" spans="2:71" s="1" customFormat="1" ht="18.6" customHeight="1">
      <c r="B20" s="20"/>
      <c r="E20" s="24" t="s">
        <v>397</v>
      </c>
      <c r="AK20" s="26" t="s">
        <v>24</v>
      </c>
      <c r="AN20" s="24" t="s">
        <v>1</v>
      </c>
      <c r="AR20" s="20"/>
      <c r="BS20" s="17" t="s">
        <v>29</v>
      </c>
    </row>
    <row r="21" spans="2:44" s="1" customFormat="1" ht="6.95" customHeight="1">
      <c r="B21" s="20"/>
      <c r="AR21" s="20"/>
    </row>
    <row r="22" spans="2:44" s="1" customFormat="1" ht="12" customHeight="1">
      <c r="B22" s="20"/>
      <c r="D22" s="26" t="s">
        <v>31</v>
      </c>
      <c r="AR22" s="20"/>
    </row>
    <row r="23" spans="2:44" s="1" customFormat="1" ht="16.5" customHeight="1">
      <c r="B23" s="20"/>
      <c r="E23" s="197" t="s">
        <v>1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R23" s="20"/>
    </row>
    <row r="24" spans="2:44" s="1" customFormat="1" ht="6.95" customHeight="1">
      <c r="B24" s="20"/>
      <c r="AR24" s="20"/>
    </row>
    <row r="25" spans="2:44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57" s="2" customFormat="1" ht="26.1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8">
        <f>ROUND(AG94,2)</f>
        <v>0</v>
      </c>
      <c r="AL26" s="199"/>
      <c r="AM26" s="199"/>
      <c r="AN26" s="199"/>
      <c r="AO26" s="199"/>
      <c r="AP26" s="29"/>
      <c r="AQ26" s="29"/>
      <c r="AR26" s="30"/>
      <c r="BE26" s="29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0" t="s">
        <v>33</v>
      </c>
      <c r="M28" s="200"/>
      <c r="N28" s="200"/>
      <c r="O28" s="200"/>
      <c r="P28" s="200"/>
      <c r="Q28" s="29"/>
      <c r="R28" s="29"/>
      <c r="S28" s="29"/>
      <c r="T28" s="29"/>
      <c r="U28" s="29"/>
      <c r="V28" s="29"/>
      <c r="W28" s="200" t="s">
        <v>34</v>
      </c>
      <c r="X28" s="200"/>
      <c r="Y28" s="200"/>
      <c r="Z28" s="200"/>
      <c r="AA28" s="200"/>
      <c r="AB28" s="200"/>
      <c r="AC28" s="200"/>
      <c r="AD28" s="200"/>
      <c r="AE28" s="200"/>
      <c r="AF28" s="29"/>
      <c r="AG28" s="29"/>
      <c r="AH28" s="29"/>
      <c r="AI28" s="29"/>
      <c r="AJ28" s="29"/>
      <c r="AK28" s="200" t="s">
        <v>35</v>
      </c>
      <c r="AL28" s="200"/>
      <c r="AM28" s="200"/>
      <c r="AN28" s="200"/>
      <c r="AO28" s="200"/>
      <c r="AP28" s="29"/>
      <c r="AQ28" s="29"/>
      <c r="AR28" s="30"/>
      <c r="BE28" s="29"/>
    </row>
    <row r="29" spans="2:44" s="3" customFormat="1" ht="14.45" customHeight="1">
      <c r="B29" s="34"/>
      <c r="D29" s="26" t="s">
        <v>36</v>
      </c>
      <c r="F29" s="26" t="s">
        <v>37</v>
      </c>
      <c r="L29" s="203">
        <v>0.21</v>
      </c>
      <c r="M29" s="202"/>
      <c r="N29" s="202"/>
      <c r="O29" s="202"/>
      <c r="P29" s="202"/>
      <c r="W29" s="201">
        <f>ROUND(AZ94,2)</f>
        <v>0</v>
      </c>
      <c r="X29" s="202"/>
      <c r="Y29" s="202"/>
      <c r="Z29" s="202"/>
      <c r="AA29" s="202"/>
      <c r="AB29" s="202"/>
      <c r="AC29" s="202"/>
      <c r="AD29" s="202"/>
      <c r="AE29" s="202"/>
      <c r="AK29" s="201">
        <f>ROUND(AV94,2)</f>
        <v>0</v>
      </c>
      <c r="AL29" s="202"/>
      <c r="AM29" s="202"/>
      <c r="AN29" s="202"/>
      <c r="AO29" s="202"/>
      <c r="AR29" s="34"/>
    </row>
    <row r="30" spans="2:44" s="3" customFormat="1" ht="14.45" customHeight="1">
      <c r="B30" s="34"/>
      <c r="F30" s="26" t="s">
        <v>38</v>
      </c>
      <c r="L30" s="203">
        <v>0.15</v>
      </c>
      <c r="M30" s="202"/>
      <c r="N30" s="202"/>
      <c r="O30" s="202"/>
      <c r="P30" s="202"/>
      <c r="W30" s="201">
        <f>ROUND(BA94,2)</f>
        <v>0</v>
      </c>
      <c r="X30" s="202"/>
      <c r="Y30" s="202"/>
      <c r="Z30" s="202"/>
      <c r="AA30" s="202"/>
      <c r="AB30" s="202"/>
      <c r="AC30" s="202"/>
      <c r="AD30" s="202"/>
      <c r="AE30" s="202"/>
      <c r="AK30" s="201">
        <f>ROUND(AW94,2)</f>
        <v>0</v>
      </c>
      <c r="AL30" s="202"/>
      <c r="AM30" s="202"/>
      <c r="AN30" s="202"/>
      <c r="AO30" s="202"/>
      <c r="AR30" s="34"/>
    </row>
    <row r="31" spans="2:44" s="3" customFormat="1" ht="14.45" customHeight="1" hidden="1">
      <c r="B31" s="34"/>
      <c r="F31" s="26" t="s">
        <v>39</v>
      </c>
      <c r="L31" s="203">
        <v>0.21</v>
      </c>
      <c r="M31" s="202"/>
      <c r="N31" s="202"/>
      <c r="O31" s="202"/>
      <c r="P31" s="202"/>
      <c r="W31" s="201">
        <f>ROUND(BB94,2)</f>
        <v>0</v>
      </c>
      <c r="X31" s="202"/>
      <c r="Y31" s="202"/>
      <c r="Z31" s="202"/>
      <c r="AA31" s="202"/>
      <c r="AB31" s="202"/>
      <c r="AC31" s="202"/>
      <c r="AD31" s="202"/>
      <c r="AE31" s="202"/>
      <c r="AK31" s="201">
        <v>0</v>
      </c>
      <c r="AL31" s="202"/>
      <c r="AM31" s="202"/>
      <c r="AN31" s="202"/>
      <c r="AO31" s="202"/>
      <c r="AR31" s="34"/>
    </row>
    <row r="32" spans="2:44" s="3" customFormat="1" ht="14.45" customHeight="1" hidden="1">
      <c r="B32" s="34"/>
      <c r="F32" s="26" t="s">
        <v>40</v>
      </c>
      <c r="L32" s="203">
        <v>0.15</v>
      </c>
      <c r="M32" s="202"/>
      <c r="N32" s="202"/>
      <c r="O32" s="202"/>
      <c r="P32" s="202"/>
      <c r="W32" s="201">
        <f>ROUND(BC94,2)</f>
        <v>0</v>
      </c>
      <c r="X32" s="202"/>
      <c r="Y32" s="202"/>
      <c r="Z32" s="202"/>
      <c r="AA32" s="202"/>
      <c r="AB32" s="202"/>
      <c r="AC32" s="202"/>
      <c r="AD32" s="202"/>
      <c r="AE32" s="202"/>
      <c r="AK32" s="201">
        <v>0</v>
      </c>
      <c r="AL32" s="202"/>
      <c r="AM32" s="202"/>
      <c r="AN32" s="202"/>
      <c r="AO32" s="202"/>
      <c r="AR32" s="34"/>
    </row>
    <row r="33" spans="2:44" s="3" customFormat="1" ht="14.45" customHeight="1" hidden="1">
      <c r="B33" s="34"/>
      <c r="F33" s="26" t="s">
        <v>41</v>
      </c>
      <c r="L33" s="203">
        <v>0</v>
      </c>
      <c r="M33" s="202"/>
      <c r="N33" s="202"/>
      <c r="O33" s="202"/>
      <c r="P33" s="202"/>
      <c r="W33" s="201">
        <f>ROUND(BD94,2)</f>
        <v>0</v>
      </c>
      <c r="X33" s="202"/>
      <c r="Y33" s="202"/>
      <c r="Z33" s="202"/>
      <c r="AA33" s="202"/>
      <c r="AB33" s="202"/>
      <c r="AC33" s="202"/>
      <c r="AD33" s="202"/>
      <c r="AE33" s="202"/>
      <c r="AK33" s="201">
        <v>0</v>
      </c>
      <c r="AL33" s="202"/>
      <c r="AM33" s="202"/>
      <c r="AN33" s="202"/>
      <c r="AO33" s="202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6.1" customHeight="1">
      <c r="A35" s="29"/>
      <c r="B35" s="30"/>
      <c r="C35" s="35"/>
      <c r="D35" s="36" t="s">
        <v>42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43</v>
      </c>
      <c r="U35" s="37"/>
      <c r="V35" s="37"/>
      <c r="W35" s="37"/>
      <c r="X35" s="204" t="s">
        <v>44</v>
      </c>
      <c r="Y35" s="205"/>
      <c r="Z35" s="205"/>
      <c r="AA35" s="205"/>
      <c r="AB35" s="205"/>
      <c r="AC35" s="37"/>
      <c r="AD35" s="37"/>
      <c r="AE35" s="37"/>
      <c r="AF35" s="37"/>
      <c r="AG35" s="37"/>
      <c r="AH35" s="37"/>
      <c r="AI35" s="37"/>
      <c r="AJ35" s="37"/>
      <c r="AK35" s="206">
        <f>SUM(AK26:AK33)</f>
        <v>0</v>
      </c>
      <c r="AL35" s="205"/>
      <c r="AM35" s="205"/>
      <c r="AN35" s="205"/>
      <c r="AO35" s="207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39"/>
      <c r="D49" s="40" t="s">
        <v>45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46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29"/>
      <c r="B60" s="30"/>
      <c r="C60" s="29"/>
      <c r="D60" s="42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47</v>
      </c>
      <c r="AI60" s="32"/>
      <c r="AJ60" s="32"/>
      <c r="AK60" s="32"/>
      <c r="AL60" s="32"/>
      <c r="AM60" s="42" t="s">
        <v>48</v>
      </c>
      <c r="AN60" s="32"/>
      <c r="AO60" s="32"/>
      <c r="AP60" s="29"/>
      <c r="AQ60" s="29"/>
      <c r="AR60" s="30"/>
      <c r="BE60" s="29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29"/>
      <c r="B64" s="30"/>
      <c r="C64" s="29"/>
      <c r="D64" s="40" t="s">
        <v>49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50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29"/>
      <c r="B75" s="30"/>
      <c r="C75" s="29"/>
      <c r="D75" s="42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47</v>
      </c>
      <c r="AI75" s="32"/>
      <c r="AJ75" s="32"/>
      <c r="AK75" s="32"/>
      <c r="AL75" s="32"/>
      <c r="AM75" s="42" t="s">
        <v>48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21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6" t="s">
        <v>12</v>
      </c>
      <c r="L84" s="4" t="str">
        <f>K5</f>
        <v>026/2022</v>
      </c>
      <c r="AR84" s="48"/>
    </row>
    <row r="85" spans="2:44" s="5" customFormat="1" ht="36.95" customHeight="1">
      <c r="B85" s="49"/>
      <c r="C85" s="50" t="s">
        <v>14</v>
      </c>
      <c r="L85" s="226" t="str">
        <f>K6</f>
        <v>Plánované cyklopropojení mezi komunikacemi Čelákovická - Morušová</v>
      </c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6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Městská část Praha 14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20</v>
      </c>
      <c r="AJ87" s="29"/>
      <c r="AK87" s="29"/>
      <c r="AL87" s="29"/>
      <c r="AM87" s="208" t="str">
        <f>IF(AN8="","",AN8)</f>
        <v>8. 5. 2022</v>
      </c>
      <c r="AN87" s="208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6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>Městská část Praha 14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27</v>
      </c>
      <c r="AJ89" s="29"/>
      <c r="AK89" s="29"/>
      <c r="AL89" s="29"/>
      <c r="AM89" s="209" t="str">
        <f>IF(E17="","",E17)</f>
        <v>SUDOP PRAHA a.s.</v>
      </c>
      <c r="AN89" s="210"/>
      <c r="AO89" s="210"/>
      <c r="AP89" s="210"/>
      <c r="AQ89" s="29"/>
      <c r="AR89" s="30"/>
      <c r="AS89" s="211" t="s">
        <v>52</v>
      </c>
      <c r="AT89" s="212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6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30</v>
      </c>
      <c r="AJ90" s="29"/>
      <c r="AK90" s="29"/>
      <c r="AL90" s="29"/>
      <c r="AM90" s="209" t="str">
        <f>IF(E20="","",E20)</f>
        <v>MČ P14</v>
      </c>
      <c r="AN90" s="210"/>
      <c r="AO90" s="210"/>
      <c r="AP90" s="210"/>
      <c r="AQ90" s="29"/>
      <c r="AR90" s="30"/>
      <c r="AS90" s="213"/>
      <c r="AT90" s="214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7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13"/>
      <c r="AT91" s="214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221" t="s">
        <v>53</v>
      </c>
      <c r="D92" s="222"/>
      <c r="E92" s="222"/>
      <c r="F92" s="222"/>
      <c r="G92" s="222"/>
      <c r="H92" s="57"/>
      <c r="I92" s="223" t="s">
        <v>54</v>
      </c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4" t="s">
        <v>55</v>
      </c>
      <c r="AH92" s="222"/>
      <c r="AI92" s="222"/>
      <c r="AJ92" s="222"/>
      <c r="AK92" s="222"/>
      <c r="AL92" s="222"/>
      <c r="AM92" s="222"/>
      <c r="AN92" s="223" t="s">
        <v>56</v>
      </c>
      <c r="AO92" s="222"/>
      <c r="AP92" s="225"/>
      <c r="AQ92" s="58" t="s">
        <v>57</v>
      </c>
      <c r="AR92" s="30"/>
      <c r="AS92" s="59" t="s">
        <v>58</v>
      </c>
      <c r="AT92" s="60" t="s">
        <v>59</v>
      </c>
      <c r="AU92" s="60" t="s">
        <v>60</v>
      </c>
      <c r="AV92" s="60" t="s">
        <v>61</v>
      </c>
      <c r="AW92" s="60" t="s">
        <v>62</v>
      </c>
      <c r="AX92" s="60" t="s">
        <v>63</v>
      </c>
      <c r="AY92" s="60" t="s">
        <v>64</v>
      </c>
      <c r="AZ92" s="60" t="s">
        <v>65</v>
      </c>
      <c r="BA92" s="60" t="s">
        <v>66</v>
      </c>
      <c r="BB92" s="60" t="s">
        <v>67</v>
      </c>
      <c r="BC92" s="60" t="s">
        <v>68</v>
      </c>
      <c r="BD92" s="61" t="s">
        <v>69</v>
      </c>
      <c r="BE92" s="29"/>
    </row>
    <row r="93" spans="1:57" s="2" customFormat="1" ht="10.7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70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9">
        <f>ROUND(SUM(AG95:AG96),2)</f>
        <v>0</v>
      </c>
      <c r="AH94" s="219"/>
      <c r="AI94" s="219"/>
      <c r="AJ94" s="219"/>
      <c r="AK94" s="219"/>
      <c r="AL94" s="219"/>
      <c r="AM94" s="219"/>
      <c r="AN94" s="220">
        <f>SUM(AG94,AT94)</f>
        <v>0</v>
      </c>
      <c r="AO94" s="220"/>
      <c r="AP94" s="220"/>
      <c r="AQ94" s="69" t="s">
        <v>1</v>
      </c>
      <c r="AR94" s="65"/>
      <c r="AS94" s="70">
        <f>ROUND(SUM(AS95:AS96),2)</f>
        <v>0</v>
      </c>
      <c r="AT94" s="71">
        <f>ROUND(SUM(AV94:AW94),2)</f>
        <v>0</v>
      </c>
      <c r="AU94" s="72">
        <f>ROUND(SUM(AU95:AU96),5)</f>
        <v>2476.77928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ROUND(SUM(AZ95:AZ96),2)</f>
        <v>0</v>
      </c>
      <c r="BA94" s="71">
        <f>ROUND(SUM(BA95:BA96),2)</f>
        <v>0</v>
      </c>
      <c r="BB94" s="71">
        <f>ROUND(SUM(BB95:BB96),2)</f>
        <v>0</v>
      </c>
      <c r="BC94" s="71">
        <f>ROUND(SUM(BC95:BC96),2)</f>
        <v>0</v>
      </c>
      <c r="BD94" s="73">
        <f>ROUND(SUM(BD95:BD96),2)</f>
        <v>0</v>
      </c>
      <c r="BS94" s="74" t="s">
        <v>71</v>
      </c>
      <c r="BT94" s="74" t="s">
        <v>72</v>
      </c>
      <c r="BU94" s="75" t="s">
        <v>73</v>
      </c>
      <c r="BV94" s="74" t="s">
        <v>74</v>
      </c>
      <c r="BW94" s="74" t="s">
        <v>4</v>
      </c>
      <c r="BX94" s="74" t="s">
        <v>75</v>
      </c>
      <c r="CL94" s="74" t="s">
        <v>1</v>
      </c>
    </row>
    <row r="95" spans="1:91" s="7" customFormat="1" ht="16.5" customHeight="1">
      <c r="A95" s="76" t="s">
        <v>76</v>
      </c>
      <c r="B95" s="77"/>
      <c r="C95" s="78"/>
      <c r="D95" s="218" t="s">
        <v>77</v>
      </c>
      <c r="E95" s="218"/>
      <c r="F95" s="218"/>
      <c r="G95" s="218"/>
      <c r="H95" s="218"/>
      <c r="I95" s="79"/>
      <c r="J95" s="218" t="s">
        <v>78</v>
      </c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6">
        <f>'SO-01 - SO 102 Cyklostezka'!J32</f>
        <v>0</v>
      </c>
      <c r="AH95" s="217"/>
      <c r="AI95" s="217"/>
      <c r="AJ95" s="217"/>
      <c r="AK95" s="217"/>
      <c r="AL95" s="217"/>
      <c r="AM95" s="217"/>
      <c r="AN95" s="216">
        <f>SUM(AG95,AT95)</f>
        <v>0</v>
      </c>
      <c r="AO95" s="217"/>
      <c r="AP95" s="217"/>
      <c r="AQ95" s="80" t="s">
        <v>79</v>
      </c>
      <c r="AR95" s="77"/>
      <c r="AS95" s="81">
        <v>0</v>
      </c>
      <c r="AT95" s="82">
        <f>ROUND(SUM(AV95:AW95),2)</f>
        <v>0</v>
      </c>
      <c r="AU95" s="83">
        <f>'SO-01 - SO 102 Cyklostezka'!P132</f>
        <v>1561.334846</v>
      </c>
      <c r="AV95" s="82">
        <f>'SO-01 - SO 102 Cyklostezka'!J35</f>
        <v>0</v>
      </c>
      <c r="AW95" s="82">
        <f>'SO-01 - SO 102 Cyklostezka'!J36</f>
        <v>0</v>
      </c>
      <c r="AX95" s="82">
        <f>'SO-01 - SO 102 Cyklostezka'!J37</f>
        <v>0</v>
      </c>
      <c r="AY95" s="82">
        <f>'SO-01 - SO 102 Cyklostezka'!J38</f>
        <v>0</v>
      </c>
      <c r="AZ95" s="82">
        <f>'SO-01 - SO 102 Cyklostezka'!F35</f>
        <v>0</v>
      </c>
      <c r="BA95" s="82">
        <f>'SO-01 - SO 102 Cyklostezka'!F36</f>
        <v>0</v>
      </c>
      <c r="BB95" s="82">
        <f>'SO-01 - SO 102 Cyklostezka'!F37</f>
        <v>0</v>
      </c>
      <c r="BC95" s="82">
        <f>'SO-01 - SO 102 Cyklostezka'!F38</f>
        <v>0</v>
      </c>
      <c r="BD95" s="84">
        <f>'SO-01 - SO 102 Cyklostezka'!F39</f>
        <v>0</v>
      </c>
      <c r="BT95" s="85" t="s">
        <v>80</v>
      </c>
      <c r="BV95" s="85" t="s">
        <v>74</v>
      </c>
      <c r="BW95" s="85" t="s">
        <v>81</v>
      </c>
      <c r="BX95" s="85" t="s">
        <v>4</v>
      </c>
      <c r="CL95" s="85" t="s">
        <v>1</v>
      </c>
      <c r="CM95" s="85" t="s">
        <v>82</v>
      </c>
    </row>
    <row r="96" spans="1:91" s="7" customFormat="1" ht="16.5" customHeight="1">
      <c r="A96" s="76" t="s">
        <v>76</v>
      </c>
      <c r="B96" s="77"/>
      <c r="C96" s="78"/>
      <c r="D96" s="218" t="s">
        <v>83</v>
      </c>
      <c r="E96" s="218"/>
      <c r="F96" s="218"/>
      <c r="G96" s="218"/>
      <c r="H96" s="218"/>
      <c r="I96" s="79"/>
      <c r="J96" s="218" t="s">
        <v>84</v>
      </c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6">
        <f>'SO-02 - SO 104 Cyklostezka'!J32</f>
        <v>0</v>
      </c>
      <c r="AH96" s="217"/>
      <c r="AI96" s="217"/>
      <c r="AJ96" s="217"/>
      <c r="AK96" s="217"/>
      <c r="AL96" s="217"/>
      <c r="AM96" s="217"/>
      <c r="AN96" s="216">
        <f>SUM(AG96,AT96)</f>
        <v>0</v>
      </c>
      <c r="AO96" s="217"/>
      <c r="AP96" s="217"/>
      <c r="AQ96" s="80" t="s">
        <v>79</v>
      </c>
      <c r="AR96" s="77"/>
      <c r="AS96" s="86">
        <v>0</v>
      </c>
      <c r="AT96" s="87">
        <f>ROUND(SUM(AV96:AW96),2)</f>
        <v>0</v>
      </c>
      <c r="AU96" s="88">
        <f>'SO-02 - SO 104 Cyklostezka'!P132</f>
        <v>915.444436</v>
      </c>
      <c r="AV96" s="87">
        <f>'SO-02 - SO 104 Cyklostezka'!J35</f>
        <v>0</v>
      </c>
      <c r="AW96" s="87">
        <f>'SO-02 - SO 104 Cyklostezka'!J36</f>
        <v>0</v>
      </c>
      <c r="AX96" s="87">
        <f>'SO-02 - SO 104 Cyklostezka'!J37</f>
        <v>0</v>
      </c>
      <c r="AY96" s="87">
        <f>'SO-02 - SO 104 Cyklostezka'!J38</f>
        <v>0</v>
      </c>
      <c r="AZ96" s="87">
        <f>'SO-02 - SO 104 Cyklostezka'!F35</f>
        <v>0</v>
      </c>
      <c r="BA96" s="87">
        <f>'SO-02 - SO 104 Cyklostezka'!F36</f>
        <v>0</v>
      </c>
      <c r="BB96" s="87">
        <f>'SO-02 - SO 104 Cyklostezka'!F37</f>
        <v>0</v>
      </c>
      <c r="BC96" s="87">
        <f>'SO-02 - SO 104 Cyklostezka'!F38</f>
        <v>0</v>
      </c>
      <c r="BD96" s="89">
        <f>'SO-02 - SO 104 Cyklostezka'!F39</f>
        <v>0</v>
      </c>
      <c r="BT96" s="85" t="s">
        <v>80</v>
      </c>
      <c r="BV96" s="85" t="s">
        <v>74</v>
      </c>
      <c r="BW96" s="85" t="s">
        <v>85</v>
      </c>
      <c r="BX96" s="85" t="s">
        <v>4</v>
      </c>
      <c r="CL96" s="85" t="s">
        <v>1</v>
      </c>
      <c r="CM96" s="85" t="s">
        <v>82</v>
      </c>
    </row>
    <row r="97" spans="1:57" s="2" customFormat="1" ht="30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</sheetData>
  <mergeCells count="44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SO-01 - SO 102 Cyklostezka'!C2" display="/"/>
    <hyperlink ref="A96" location="'SO-02 - SO 104 Cyklostezk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28"/>
  <sheetViews>
    <sheetView showGridLines="0" workbookViewId="0" topLeftCell="A214">
      <selection activeCell="I227" sqref="I227"/>
    </sheetView>
  </sheetViews>
  <sheetFormatPr defaultColWidth="11.57421875" defaultRowHeight="12"/>
  <cols>
    <col min="1" max="1" width="8.140625" style="1" customWidth="1"/>
    <col min="2" max="2" width="1.1484375" style="1" customWidth="1"/>
    <col min="3" max="4" width="4.1406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140625" style="1" customWidth="1"/>
    <col min="12" max="12" width="9.140625" style="1" customWidth="1"/>
    <col min="13" max="13" width="10.8515625" style="1" hidden="1" customWidth="1"/>
    <col min="14" max="14" width="9.140625" style="1" hidden="1" customWidth="1"/>
    <col min="15" max="20" width="14.140625" style="1" hidden="1" customWidth="1"/>
    <col min="21" max="21" width="16.140625" style="1" hidden="1" customWidth="1"/>
    <col min="22" max="22" width="12.140625" style="1" customWidth="1"/>
    <col min="23" max="23" width="16.140625" style="1" customWidth="1"/>
    <col min="24" max="24" width="12.1406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140625" style="1" customWidth="1"/>
    <col min="29" max="29" width="11.00390625" style="1" customWidth="1"/>
    <col min="30" max="30" width="15.00390625" style="1" customWidth="1"/>
    <col min="31" max="31" width="16.140625" style="1" customWidth="1"/>
    <col min="44" max="65" width="9.140625" style="1" hidden="1" customWidth="1"/>
  </cols>
  <sheetData>
    <row r="1" ht="12">
      <c r="A1" s="90"/>
    </row>
    <row r="2" spans="12:46" s="1" customFormat="1" ht="36.95" customHeight="1">
      <c r="L2" s="215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7" t="s">
        <v>81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s="1" customFormat="1" ht="24.95" customHeight="1">
      <c r="B4" s="20"/>
      <c r="D4" s="21" t="s">
        <v>86</v>
      </c>
      <c r="L4" s="20"/>
      <c r="M4" s="91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14</v>
      </c>
      <c r="L6" s="20"/>
    </row>
    <row r="7" spans="2:12" s="1" customFormat="1" ht="26.25" customHeight="1">
      <c r="B7" s="20"/>
      <c r="E7" s="229" t="str">
        <f>'Rekapitulace stavby'!K6</f>
        <v>Plánované cyklopropojení mezi komunikacemi Čelákovická - Morušová</v>
      </c>
      <c r="F7" s="230"/>
      <c r="G7" s="230"/>
      <c r="H7" s="230"/>
      <c r="L7" s="20"/>
    </row>
    <row r="8" spans="1:31" s="2" customFormat="1" ht="12" customHeight="1">
      <c r="A8" s="29"/>
      <c r="B8" s="30"/>
      <c r="C8" s="29"/>
      <c r="D8" s="26" t="s">
        <v>87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26" t="s">
        <v>88</v>
      </c>
      <c r="F9" s="228"/>
      <c r="G9" s="228"/>
      <c r="H9" s="228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16</v>
      </c>
      <c r="E11" s="29"/>
      <c r="F11" s="24" t="s">
        <v>1</v>
      </c>
      <c r="G11" s="29"/>
      <c r="H11" s="29"/>
      <c r="I11" s="26" t="s">
        <v>17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52" t="str">
        <f>'Rekapitulace stavby'!AN8</f>
        <v>8. 5. 2022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7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">
        <v>19</v>
      </c>
      <c r="F15" s="29"/>
      <c r="G15" s="29"/>
      <c r="H15" s="29"/>
      <c r="I15" s="26" t="s">
        <v>24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23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194" t="str">
        <f>'Rekapitulace stavby'!E14</f>
        <v xml:space="preserve"> </v>
      </c>
      <c r="F18" s="194"/>
      <c r="G18" s="194"/>
      <c r="H18" s="194"/>
      <c r="I18" s="26" t="s">
        <v>24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27</v>
      </c>
      <c r="E20" s="29"/>
      <c r="F20" s="29"/>
      <c r="G20" s="29"/>
      <c r="H20" s="29"/>
      <c r="I20" s="26" t="s">
        <v>23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28</v>
      </c>
      <c r="F21" s="29"/>
      <c r="G21" s="29"/>
      <c r="H21" s="29"/>
      <c r="I21" s="26" t="s">
        <v>24</v>
      </c>
      <c r="J21" s="24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30</v>
      </c>
      <c r="E23" s="29"/>
      <c r="F23" s="29"/>
      <c r="G23" s="29"/>
      <c r="H23" s="29"/>
      <c r="I23" s="26" t="s">
        <v>23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">
        <v>397</v>
      </c>
      <c r="F24" s="29"/>
      <c r="G24" s="29"/>
      <c r="H24" s="29"/>
      <c r="I24" s="26" t="s">
        <v>24</v>
      </c>
      <c r="J24" s="24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31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2"/>
      <c r="B27" s="93"/>
      <c r="C27" s="92"/>
      <c r="D27" s="92"/>
      <c r="E27" s="197" t="s">
        <v>1</v>
      </c>
      <c r="F27" s="197"/>
      <c r="G27" s="197"/>
      <c r="H27" s="19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4" t="s">
        <v>89</v>
      </c>
      <c r="E30" s="29"/>
      <c r="F30" s="29"/>
      <c r="G30" s="29"/>
      <c r="H30" s="29"/>
      <c r="I30" s="29"/>
      <c r="J30" s="95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6" t="s">
        <v>90</v>
      </c>
      <c r="E31" s="29"/>
      <c r="F31" s="29"/>
      <c r="G31" s="29"/>
      <c r="H31" s="29"/>
      <c r="I31" s="29"/>
      <c r="J31" s="95">
        <f>J111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5" customHeight="1">
      <c r="A32" s="29"/>
      <c r="B32" s="30"/>
      <c r="C32" s="29"/>
      <c r="D32" s="97" t="s">
        <v>32</v>
      </c>
      <c r="E32" s="29"/>
      <c r="F32" s="29"/>
      <c r="G32" s="29"/>
      <c r="H32" s="29"/>
      <c r="I32" s="29"/>
      <c r="J32" s="68">
        <f>ROUND(J30+J31,2)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98" t="s">
        <v>36</v>
      </c>
      <c r="E35" s="26" t="s">
        <v>37</v>
      </c>
      <c r="F35" s="99">
        <f>ROUND((SUM(BE111:BE112)+SUM(BE132:BE227)),2)</f>
        <v>0</v>
      </c>
      <c r="G35" s="29"/>
      <c r="H35" s="29"/>
      <c r="I35" s="100">
        <v>0.21</v>
      </c>
      <c r="J35" s="99">
        <f>ROUND(((SUM(BE111:BE112)+SUM(BE132:BE227))*I35),2)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6" t="s">
        <v>38</v>
      </c>
      <c r="F36" s="99">
        <f>ROUND((SUM(BF111:BF112)+SUM(BF132:BF227)),2)</f>
        <v>0</v>
      </c>
      <c r="G36" s="29"/>
      <c r="H36" s="29"/>
      <c r="I36" s="100">
        <v>0.15</v>
      </c>
      <c r="J36" s="99">
        <f>ROUND(((SUM(BF111:BF112)+SUM(BF132:BF227))*I36),2)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39</v>
      </c>
      <c r="F37" s="99">
        <f>ROUND((SUM(BG111:BG112)+SUM(BG132:BG227)),2)</f>
        <v>0</v>
      </c>
      <c r="G37" s="29"/>
      <c r="H37" s="29"/>
      <c r="I37" s="100">
        <v>0.21</v>
      </c>
      <c r="J37" s="99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 hidden="1">
      <c r="A38" s="29"/>
      <c r="B38" s="30"/>
      <c r="C38" s="29"/>
      <c r="D38" s="29"/>
      <c r="E38" s="26" t="s">
        <v>40</v>
      </c>
      <c r="F38" s="99">
        <f>ROUND((SUM(BH111:BH112)+SUM(BH132:BH227)),2)</f>
        <v>0</v>
      </c>
      <c r="G38" s="29"/>
      <c r="H38" s="29"/>
      <c r="I38" s="100">
        <v>0.15</v>
      </c>
      <c r="J38" s="99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customHeight="1" hidden="1">
      <c r="A39" s="29"/>
      <c r="B39" s="30"/>
      <c r="C39" s="29"/>
      <c r="D39" s="29"/>
      <c r="E39" s="26" t="s">
        <v>41</v>
      </c>
      <c r="F39" s="99">
        <f>ROUND((SUM(BI111:BI112)+SUM(BI132:BI227)),2)</f>
        <v>0</v>
      </c>
      <c r="G39" s="29"/>
      <c r="H39" s="29"/>
      <c r="I39" s="100">
        <v>0</v>
      </c>
      <c r="J39" s="99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5" customHeight="1">
      <c r="A41" s="29"/>
      <c r="B41" s="30"/>
      <c r="C41" s="101"/>
      <c r="D41" s="102" t="s">
        <v>42</v>
      </c>
      <c r="E41" s="57"/>
      <c r="F41" s="57"/>
      <c r="G41" s="103" t="s">
        <v>43</v>
      </c>
      <c r="H41" s="104" t="s">
        <v>44</v>
      </c>
      <c r="I41" s="57"/>
      <c r="J41" s="105">
        <f>SUM(J32:J39)</f>
        <v>0</v>
      </c>
      <c r="K41" s="10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9"/>
      <c r="B61" s="30"/>
      <c r="C61" s="29"/>
      <c r="D61" s="42" t="s">
        <v>47</v>
      </c>
      <c r="E61" s="32"/>
      <c r="F61" s="107" t="s">
        <v>48</v>
      </c>
      <c r="G61" s="42" t="s">
        <v>47</v>
      </c>
      <c r="H61" s="32"/>
      <c r="I61" s="32"/>
      <c r="J61" s="108" t="s">
        <v>48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9"/>
      <c r="B65" s="30"/>
      <c r="C65" s="29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9"/>
      <c r="B76" s="30"/>
      <c r="C76" s="29"/>
      <c r="D76" s="42" t="s">
        <v>47</v>
      </c>
      <c r="E76" s="32"/>
      <c r="F76" s="107" t="s">
        <v>48</v>
      </c>
      <c r="G76" s="42" t="s">
        <v>47</v>
      </c>
      <c r="H76" s="32"/>
      <c r="I76" s="32"/>
      <c r="J76" s="108" t="s">
        <v>48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91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29" t="str">
        <f>E7</f>
        <v>Plánované cyklopropojení mezi komunikacemi Čelákovická - Morušová</v>
      </c>
      <c r="F85" s="230"/>
      <c r="G85" s="230"/>
      <c r="H85" s="230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6" t="s">
        <v>87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26" t="str">
        <f>E9</f>
        <v>SO-01 - SO 102 Cyklostezka</v>
      </c>
      <c r="F87" s="228"/>
      <c r="G87" s="228"/>
      <c r="H87" s="228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6" t="s">
        <v>18</v>
      </c>
      <c r="D89" s="29"/>
      <c r="E89" s="29"/>
      <c r="F89" s="24" t="str">
        <f>F12</f>
        <v>Městská část Praha 14</v>
      </c>
      <c r="G89" s="29"/>
      <c r="H89" s="29"/>
      <c r="I89" s="26" t="s">
        <v>20</v>
      </c>
      <c r="J89" s="52" t="str">
        <f>IF(J12="","",J12)</f>
        <v>8. 5. 2022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6" t="s">
        <v>22</v>
      </c>
      <c r="D91" s="29"/>
      <c r="E91" s="29"/>
      <c r="F91" s="24" t="str">
        <f>E15</f>
        <v>Městská část Praha 14</v>
      </c>
      <c r="G91" s="29"/>
      <c r="H91" s="29"/>
      <c r="I91" s="26" t="s">
        <v>27</v>
      </c>
      <c r="J91" s="27" t="str">
        <f>E21</f>
        <v>SUDOP PRAHA a.s.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6" t="s">
        <v>25</v>
      </c>
      <c r="D92" s="29"/>
      <c r="E92" s="29"/>
      <c r="F92" s="24" t="str">
        <f>IF(E18="","",E18)</f>
        <v xml:space="preserve"> </v>
      </c>
      <c r="G92" s="29"/>
      <c r="H92" s="29"/>
      <c r="I92" s="26" t="s">
        <v>30</v>
      </c>
      <c r="J92" s="27" t="s">
        <v>397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9" t="s">
        <v>92</v>
      </c>
      <c r="D94" s="101"/>
      <c r="E94" s="101"/>
      <c r="F94" s="101"/>
      <c r="G94" s="101"/>
      <c r="H94" s="101"/>
      <c r="I94" s="101"/>
      <c r="J94" s="110" t="s">
        <v>93</v>
      </c>
      <c r="K94" s="101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7" customHeight="1">
      <c r="A96" s="29"/>
      <c r="B96" s="30"/>
      <c r="C96" s="111" t="s">
        <v>94</v>
      </c>
      <c r="D96" s="29"/>
      <c r="E96" s="29"/>
      <c r="F96" s="29"/>
      <c r="G96" s="29"/>
      <c r="H96" s="29"/>
      <c r="I96" s="29"/>
      <c r="J96" s="68">
        <f>J132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95</v>
      </c>
    </row>
    <row r="97" spans="2:12" s="9" customFormat="1" ht="24.95" customHeight="1">
      <c r="B97" s="112"/>
      <c r="D97" s="113" t="s">
        <v>96</v>
      </c>
      <c r="E97" s="114"/>
      <c r="F97" s="114"/>
      <c r="G97" s="114"/>
      <c r="H97" s="114"/>
      <c r="I97" s="114"/>
      <c r="J97" s="115">
        <f>J133</f>
        <v>0</v>
      </c>
      <c r="L97" s="112"/>
    </row>
    <row r="98" spans="2:12" s="10" customFormat="1" ht="20.1" customHeight="1">
      <c r="B98" s="116"/>
      <c r="D98" s="117" t="s">
        <v>97</v>
      </c>
      <c r="E98" s="118"/>
      <c r="F98" s="118"/>
      <c r="G98" s="118"/>
      <c r="H98" s="118"/>
      <c r="I98" s="118"/>
      <c r="J98" s="119">
        <f>J134</f>
        <v>0</v>
      </c>
      <c r="L98" s="116"/>
    </row>
    <row r="99" spans="2:12" s="10" customFormat="1" ht="20.1" customHeight="1">
      <c r="B99" s="116"/>
      <c r="D99" s="117" t="s">
        <v>98</v>
      </c>
      <c r="E99" s="118"/>
      <c r="F99" s="118"/>
      <c r="G99" s="118"/>
      <c r="H99" s="118"/>
      <c r="I99" s="118"/>
      <c r="J99" s="119">
        <f>J172</f>
        <v>0</v>
      </c>
      <c r="L99" s="116"/>
    </row>
    <row r="100" spans="2:12" s="10" customFormat="1" ht="20.1" customHeight="1">
      <c r="B100" s="116"/>
      <c r="D100" s="117" t="s">
        <v>99</v>
      </c>
      <c r="E100" s="118"/>
      <c r="F100" s="118"/>
      <c r="G100" s="118"/>
      <c r="H100" s="118"/>
      <c r="I100" s="118"/>
      <c r="J100" s="119">
        <f>J189</f>
        <v>0</v>
      </c>
      <c r="L100" s="116"/>
    </row>
    <row r="101" spans="2:12" s="10" customFormat="1" ht="20.1" customHeight="1">
      <c r="B101" s="116"/>
      <c r="D101" s="117" t="s">
        <v>100</v>
      </c>
      <c r="E101" s="118"/>
      <c r="F101" s="118"/>
      <c r="G101" s="118"/>
      <c r="H101" s="118"/>
      <c r="I101" s="118"/>
      <c r="J101" s="119">
        <f>J201</f>
        <v>0</v>
      </c>
      <c r="L101" s="116"/>
    </row>
    <row r="102" spans="2:12" s="10" customFormat="1" ht="20.1" customHeight="1">
      <c r="B102" s="116"/>
      <c r="D102" s="117" t="s">
        <v>101</v>
      </c>
      <c r="E102" s="118"/>
      <c r="F102" s="118"/>
      <c r="G102" s="118"/>
      <c r="H102" s="118"/>
      <c r="I102" s="118"/>
      <c r="J102" s="119">
        <f>J208</f>
        <v>0</v>
      </c>
      <c r="L102" s="116"/>
    </row>
    <row r="103" spans="2:12" s="9" customFormat="1" ht="24.95" customHeight="1">
      <c r="B103" s="112"/>
      <c r="D103" s="113" t="s">
        <v>102</v>
      </c>
      <c r="E103" s="114"/>
      <c r="F103" s="114"/>
      <c r="G103" s="114"/>
      <c r="H103" s="114"/>
      <c r="I103" s="114"/>
      <c r="J103" s="115">
        <f>J212</f>
        <v>0</v>
      </c>
      <c r="L103" s="112"/>
    </row>
    <row r="104" spans="2:12" s="10" customFormat="1" ht="20.1" customHeight="1">
      <c r="B104" s="116"/>
      <c r="D104" s="117" t="s">
        <v>103</v>
      </c>
      <c r="E104" s="118"/>
      <c r="F104" s="118"/>
      <c r="G104" s="118"/>
      <c r="H104" s="118"/>
      <c r="I104" s="118"/>
      <c r="J104" s="119">
        <f>J213</f>
        <v>0</v>
      </c>
      <c r="L104" s="116"/>
    </row>
    <row r="105" spans="2:12" s="10" customFormat="1" ht="20.1" customHeight="1">
      <c r="B105" s="116"/>
      <c r="D105" s="117" t="s">
        <v>104</v>
      </c>
      <c r="E105" s="118"/>
      <c r="F105" s="118"/>
      <c r="G105" s="118"/>
      <c r="H105" s="118"/>
      <c r="I105" s="118"/>
      <c r="J105" s="119">
        <f>J219</f>
        <v>0</v>
      </c>
      <c r="L105" s="116"/>
    </row>
    <row r="106" spans="2:12" s="10" customFormat="1" ht="20.1" customHeight="1">
      <c r="B106" s="116"/>
      <c r="D106" s="117" t="s">
        <v>105</v>
      </c>
      <c r="E106" s="118"/>
      <c r="F106" s="118"/>
      <c r="G106" s="118"/>
      <c r="H106" s="118"/>
      <c r="I106" s="118"/>
      <c r="J106" s="119">
        <f>J221</f>
        <v>0</v>
      </c>
      <c r="L106" s="116"/>
    </row>
    <row r="107" spans="2:12" s="10" customFormat="1" ht="20.1" customHeight="1">
      <c r="B107" s="116"/>
      <c r="D107" s="117" t="s">
        <v>106</v>
      </c>
      <c r="E107" s="118"/>
      <c r="F107" s="118"/>
      <c r="G107" s="118"/>
      <c r="H107" s="118"/>
      <c r="I107" s="118"/>
      <c r="J107" s="119">
        <f>J223</f>
        <v>0</v>
      </c>
      <c r="L107" s="116"/>
    </row>
    <row r="108" spans="2:12" s="10" customFormat="1" ht="20.1" customHeight="1">
      <c r="B108" s="116"/>
      <c r="D108" s="117" t="s">
        <v>107</v>
      </c>
      <c r="E108" s="118"/>
      <c r="F108" s="118"/>
      <c r="G108" s="118"/>
      <c r="H108" s="118"/>
      <c r="I108" s="118"/>
      <c r="J108" s="119">
        <f>J226</f>
        <v>0</v>
      </c>
      <c r="L108" s="116"/>
    </row>
    <row r="109" spans="1:31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9.25" customHeight="1">
      <c r="A111" s="29"/>
      <c r="B111" s="30"/>
      <c r="C111" s="111" t="s">
        <v>108</v>
      </c>
      <c r="D111" s="29"/>
      <c r="E111" s="29"/>
      <c r="F111" s="29"/>
      <c r="G111" s="29"/>
      <c r="H111" s="29"/>
      <c r="I111" s="29"/>
      <c r="J111" s="120">
        <v>0</v>
      </c>
      <c r="K111" s="29"/>
      <c r="L111" s="39"/>
      <c r="N111" s="121" t="s">
        <v>36</v>
      </c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8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9.25" customHeight="1">
      <c r="A113" s="29"/>
      <c r="B113" s="30"/>
      <c r="C113" s="122" t="s">
        <v>109</v>
      </c>
      <c r="D113" s="101"/>
      <c r="E113" s="101"/>
      <c r="F113" s="101"/>
      <c r="G113" s="101"/>
      <c r="H113" s="101"/>
      <c r="I113" s="101"/>
      <c r="J113" s="123">
        <f>ROUND(J96+J111,2)</f>
        <v>0</v>
      </c>
      <c r="K113" s="101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8" spans="1:31" s="2" customFormat="1" ht="6.95" customHeight="1">
      <c r="A118" s="29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4.95" customHeight="1">
      <c r="A119" s="29"/>
      <c r="B119" s="30"/>
      <c r="C119" s="21" t="s">
        <v>110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6" t="s">
        <v>14</v>
      </c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26.25" customHeight="1">
      <c r="A122" s="29"/>
      <c r="B122" s="30"/>
      <c r="C122" s="29"/>
      <c r="D122" s="29"/>
      <c r="E122" s="229" t="str">
        <f>E7</f>
        <v>Plánované cyklopropojení mezi komunikacemi Čelákovická - Morušová</v>
      </c>
      <c r="F122" s="230"/>
      <c r="G122" s="230"/>
      <c r="H122" s="230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6" t="s">
        <v>87</v>
      </c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6.5" customHeight="1">
      <c r="A124" s="29"/>
      <c r="B124" s="30"/>
      <c r="C124" s="29"/>
      <c r="D124" s="29"/>
      <c r="E124" s="226" t="str">
        <f>E9</f>
        <v>SO-01 - SO 102 Cyklostezka</v>
      </c>
      <c r="F124" s="228"/>
      <c r="G124" s="228"/>
      <c r="H124" s="228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6" t="s">
        <v>18</v>
      </c>
      <c r="D126" s="29"/>
      <c r="E126" s="29"/>
      <c r="F126" s="24" t="str">
        <f>F12</f>
        <v>Městská část Praha 14</v>
      </c>
      <c r="G126" s="29"/>
      <c r="H126" s="29"/>
      <c r="I126" s="26" t="s">
        <v>20</v>
      </c>
      <c r="J126" s="52" t="str">
        <f>IF(J12="","",J12)</f>
        <v>8. 5. 2022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6" t="s">
        <v>22</v>
      </c>
      <c r="D128" s="29"/>
      <c r="E128" s="29"/>
      <c r="F128" s="24" t="str">
        <f>E15</f>
        <v>Městská část Praha 14</v>
      </c>
      <c r="G128" s="29"/>
      <c r="H128" s="29"/>
      <c r="I128" s="26" t="s">
        <v>27</v>
      </c>
      <c r="J128" s="27" t="str">
        <f>E21</f>
        <v>SUDOP PRAHA a.s.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31" s="2" customFormat="1" ht="15.2" customHeight="1">
      <c r="A129" s="29"/>
      <c r="B129" s="30"/>
      <c r="C129" s="26" t="s">
        <v>25</v>
      </c>
      <c r="D129" s="29"/>
      <c r="E129" s="29"/>
      <c r="F129" s="24" t="str">
        <f>IF(E18="","",E18)</f>
        <v xml:space="preserve"> </v>
      </c>
      <c r="G129" s="29"/>
      <c r="H129" s="29"/>
      <c r="I129" s="26" t="s">
        <v>30</v>
      </c>
      <c r="J129" s="27" t="str">
        <f>E24</f>
        <v>MČ P14</v>
      </c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31" s="2" customFormat="1" ht="10.3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31" s="11" customFormat="1" ht="29.25" customHeight="1">
      <c r="A131" s="124"/>
      <c r="B131" s="125"/>
      <c r="C131" s="126" t="s">
        <v>111</v>
      </c>
      <c r="D131" s="127" t="s">
        <v>57</v>
      </c>
      <c r="E131" s="127" t="s">
        <v>53</v>
      </c>
      <c r="F131" s="127" t="s">
        <v>54</v>
      </c>
      <c r="G131" s="127" t="s">
        <v>112</v>
      </c>
      <c r="H131" s="127" t="s">
        <v>113</v>
      </c>
      <c r="I131" s="127" t="s">
        <v>114</v>
      </c>
      <c r="J131" s="127" t="s">
        <v>93</v>
      </c>
      <c r="K131" s="128" t="s">
        <v>115</v>
      </c>
      <c r="L131" s="129"/>
      <c r="M131" s="59" t="s">
        <v>1</v>
      </c>
      <c r="N131" s="60" t="s">
        <v>36</v>
      </c>
      <c r="O131" s="60" t="s">
        <v>116</v>
      </c>
      <c r="P131" s="60" t="s">
        <v>117</v>
      </c>
      <c r="Q131" s="60" t="s">
        <v>118</v>
      </c>
      <c r="R131" s="60" t="s">
        <v>119</v>
      </c>
      <c r="S131" s="60" t="s">
        <v>120</v>
      </c>
      <c r="T131" s="61" t="s">
        <v>121</v>
      </c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</row>
    <row r="132" spans="1:63" s="2" customFormat="1" ht="22.7" customHeight="1">
      <c r="A132" s="29"/>
      <c r="B132" s="30"/>
      <c r="C132" s="66" t="s">
        <v>122</v>
      </c>
      <c r="D132" s="29"/>
      <c r="E132" s="29"/>
      <c r="F132" s="29"/>
      <c r="G132" s="29"/>
      <c r="H132" s="29"/>
      <c r="I132" s="29"/>
      <c r="J132" s="130">
        <f>BK132</f>
        <v>0</v>
      </c>
      <c r="K132" s="29"/>
      <c r="L132" s="30"/>
      <c r="M132" s="62"/>
      <c r="N132" s="53"/>
      <c r="O132" s="63"/>
      <c r="P132" s="131">
        <f>P133+P212</f>
        <v>1561.334846</v>
      </c>
      <c r="Q132" s="63"/>
      <c r="R132" s="131">
        <f>R133+R212</f>
        <v>1114.6709726928</v>
      </c>
      <c r="S132" s="63"/>
      <c r="T132" s="132">
        <f>T133+T212</f>
        <v>954.5903000000001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7" t="s">
        <v>71</v>
      </c>
      <c r="AU132" s="17" t="s">
        <v>95</v>
      </c>
      <c r="BK132" s="133">
        <f>BK133+BK212</f>
        <v>0</v>
      </c>
    </row>
    <row r="133" spans="2:63" s="12" customFormat="1" ht="26.1" customHeight="1">
      <c r="B133" s="134"/>
      <c r="D133" s="135" t="s">
        <v>71</v>
      </c>
      <c r="E133" s="136" t="s">
        <v>123</v>
      </c>
      <c r="F133" s="136" t="s">
        <v>124</v>
      </c>
      <c r="J133" s="137">
        <f>BK133</f>
        <v>0</v>
      </c>
      <c r="L133" s="134"/>
      <c r="M133" s="138"/>
      <c r="N133" s="139"/>
      <c r="O133" s="139"/>
      <c r="P133" s="140">
        <f>P134+P172+P189+P201+P208</f>
        <v>1561.334846</v>
      </c>
      <c r="Q133" s="139"/>
      <c r="R133" s="140">
        <f>R134+R172+R189+R201+R208</f>
        <v>1114.6709726928</v>
      </c>
      <c r="S133" s="139"/>
      <c r="T133" s="141">
        <f>T134+T172+T189+T201+T208</f>
        <v>954.5903000000001</v>
      </c>
      <c r="AR133" s="135" t="s">
        <v>80</v>
      </c>
      <c r="AT133" s="142" t="s">
        <v>71</v>
      </c>
      <c r="AU133" s="142" t="s">
        <v>72</v>
      </c>
      <c r="AY133" s="135" t="s">
        <v>125</v>
      </c>
      <c r="BK133" s="143">
        <f>BK134+BK172+BK189+BK201+BK208</f>
        <v>0</v>
      </c>
    </row>
    <row r="134" spans="2:63" s="12" customFormat="1" ht="22.7" customHeight="1">
      <c r="B134" s="134"/>
      <c r="D134" s="135" t="s">
        <v>71</v>
      </c>
      <c r="E134" s="144" t="s">
        <v>80</v>
      </c>
      <c r="F134" s="144" t="s">
        <v>126</v>
      </c>
      <c r="J134" s="145">
        <f>BK134</f>
        <v>0</v>
      </c>
      <c r="L134" s="134"/>
      <c r="M134" s="138"/>
      <c r="N134" s="139"/>
      <c r="O134" s="139"/>
      <c r="P134" s="140">
        <f>SUM(P135:P171)</f>
        <v>737.1827159999999</v>
      </c>
      <c r="Q134" s="139"/>
      <c r="R134" s="140">
        <f>SUM(R135:R171)</f>
        <v>76.654386</v>
      </c>
      <c r="S134" s="139"/>
      <c r="T134" s="141">
        <f>SUM(T135:T171)</f>
        <v>954.5903000000001</v>
      </c>
      <c r="AR134" s="135" t="s">
        <v>80</v>
      </c>
      <c r="AT134" s="142" t="s">
        <v>71</v>
      </c>
      <c r="AU134" s="142" t="s">
        <v>80</v>
      </c>
      <c r="AY134" s="135" t="s">
        <v>125</v>
      </c>
      <c r="BK134" s="143">
        <f>SUM(BK135:BK171)</f>
        <v>0</v>
      </c>
    </row>
    <row r="135" spans="1:65" s="2" customFormat="1" ht="44.25" customHeight="1">
      <c r="A135" s="29"/>
      <c r="B135" s="146"/>
      <c r="C135" s="147" t="s">
        <v>80</v>
      </c>
      <c r="D135" s="147" t="s">
        <v>127</v>
      </c>
      <c r="E135" s="148" t="s">
        <v>128</v>
      </c>
      <c r="F135" s="149" t="s">
        <v>129</v>
      </c>
      <c r="G135" s="150" t="s">
        <v>130</v>
      </c>
      <c r="H135" s="151">
        <v>1206.26</v>
      </c>
      <c r="I135" s="152"/>
      <c r="J135" s="152">
        <f>ROUND(I135*H135,2)</f>
        <v>0</v>
      </c>
      <c r="K135" s="149" t="s">
        <v>131</v>
      </c>
      <c r="L135" s="30"/>
      <c r="M135" s="153" t="s">
        <v>1</v>
      </c>
      <c r="N135" s="154" t="s">
        <v>37</v>
      </c>
      <c r="O135" s="155">
        <v>0.086</v>
      </c>
      <c r="P135" s="155">
        <f>O135*H135</f>
        <v>103.73835999999999</v>
      </c>
      <c r="Q135" s="155">
        <v>0</v>
      </c>
      <c r="R135" s="155">
        <f>Q135*H135</f>
        <v>0</v>
      </c>
      <c r="S135" s="155">
        <v>0.355</v>
      </c>
      <c r="T135" s="156">
        <f>S135*H135</f>
        <v>428.22229999999996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7" t="s">
        <v>132</v>
      </c>
      <c r="AT135" s="157" t="s">
        <v>127</v>
      </c>
      <c r="AU135" s="157" t="s">
        <v>82</v>
      </c>
      <c r="AY135" s="17" t="s">
        <v>125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7" t="s">
        <v>80</v>
      </c>
      <c r="BK135" s="158">
        <f>ROUND(I135*H135,2)</f>
        <v>0</v>
      </c>
      <c r="BL135" s="17" t="s">
        <v>132</v>
      </c>
      <c r="BM135" s="157" t="s">
        <v>133</v>
      </c>
    </row>
    <row r="136" spans="2:51" s="13" customFormat="1" ht="12">
      <c r="B136" s="159"/>
      <c r="D136" s="160" t="s">
        <v>134</v>
      </c>
      <c r="E136" s="161" t="s">
        <v>1</v>
      </c>
      <c r="F136" s="162" t="s">
        <v>135</v>
      </c>
      <c r="H136" s="163">
        <v>1206.26</v>
      </c>
      <c r="L136" s="159"/>
      <c r="M136" s="164"/>
      <c r="N136" s="165"/>
      <c r="O136" s="165"/>
      <c r="P136" s="165"/>
      <c r="Q136" s="165"/>
      <c r="R136" s="165"/>
      <c r="S136" s="165"/>
      <c r="T136" s="166"/>
      <c r="AT136" s="161" t="s">
        <v>134</v>
      </c>
      <c r="AU136" s="161" t="s">
        <v>82</v>
      </c>
      <c r="AV136" s="13" t="s">
        <v>82</v>
      </c>
      <c r="AW136" s="13" t="s">
        <v>29</v>
      </c>
      <c r="AX136" s="13" t="s">
        <v>72</v>
      </c>
      <c r="AY136" s="161" t="s">
        <v>125</v>
      </c>
    </row>
    <row r="137" spans="2:51" s="14" customFormat="1" ht="12">
      <c r="B137" s="167"/>
      <c r="D137" s="160" t="s">
        <v>134</v>
      </c>
      <c r="E137" s="168" t="s">
        <v>1</v>
      </c>
      <c r="F137" s="169" t="s">
        <v>136</v>
      </c>
      <c r="H137" s="170">
        <v>1206.26</v>
      </c>
      <c r="L137" s="167"/>
      <c r="M137" s="171"/>
      <c r="N137" s="172"/>
      <c r="O137" s="172"/>
      <c r="P137" s="172"/>
      <c r="Q137" s="172"/>
      <c r="R137" s="172"/>
      <c r="S137" s="172"/>
      <c r="T137" s="173"/>
      <c r="AT137" s="168" t="s">
        <v>134</v>
      </c>
      <c r="AU137" s="168" t="s">
        <v>82</v>
      </c>
      <c r="AV137" s="14" t="s">
        <v>132</v>
      </c>
      <c r="AW137" s="14" t="s">
        <v>29</v>
      </c>
      <c r="AX137" s="14" t="s">
        <v>80</v>
      </c>
      <c r="AY137" s="168" t="s">
        <v>125</v>
      </c>
    </row>
    <row r="138" spans="1:65" s="2" customFormat="1" ht="44.25" customHeight="1">
      <c r="A138" s="29"/>
      <c r="B138" s="146"/>
      <c r="C138" s="147" t="s">
        <v>82</v>
      </c>
      <c r="D138" s="147" t="s">
        <v>127</v>
      </c>
      <c r="E138" s="148" t="s">
        <v>137</v>
      </c>
      <c r="F138" s="149" t="s">
        <v>138</v>
      </c>
      <c r="G138" s="150" t="s">
        <v>139</v>
      </c>
      <c r="H138" s="151">
        <v>328.98</v>
      </c>
      <c r="I138" s="152"/>
      <c r="J138" s="152">
        <f>ROUND(I138*H138,2)</f>
        <v>0</v>
      </c>
      <c r="K138" s="149" t="s">
        <v>131</v>
      </c>
      <c r="L138" s="30"/>
      <c r="M138" s="153" t="s">
        <v>1</v>
      </c>
      <c r="N138" s="154" t="s">
        <v>37</v>
      </c>
      <c r="O138" s="155">
        <v>0.38</v>
      </c>
      <c r="P138" s="155">
        <f>O138*H138</f>
        <v>125.01240000000001</v>
      </c>
      <c r="Q138" s="155">
        <v>0</v>
      </c>
      <c r="R138" s="155">
        <f>Q138*H138</f>
        <v>0</v>
      </c>
      <c r="S138" s="155">
        <v>1.6</v>
      </c>
      <c r="T138" s="156">
        <f>S138*H138</f>
        <v>526.368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7" t="s">
        <v>132</v>
      </c>
      <c r="AT138" s="157" t="s">
        <v>127</v>
      </c>
      <c r="AU138" s="157" t="s">
        <v>82</v>
      </c>
      <c r="AY138" s="17" t="s">
        <v>125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7" t="s">
        <v>80</v>
      </c>
      <c r="BK138" s="158">
        <f>ROUND(I138*H138,2)</f>
        <v>0</v>
      </c>
      <c r="BL138" s="17" t="s">
        <v>132</v>
      </c>
      <c r="BM138" s="157" t="s">
        <v>140</v>
      </c>
    </row>
    <row r="139" spans="2:51" s="13" customFormat="1" ht="12">
      <c r="B139" s="159"/>
      <c r="D139" s="160" t="s">
        <v>134</v>
      </c>
      <c r="E139" s="161" t="s">
        <v>1</v>
      </c>
      <c r="F139" s="162" t="s">
        <v>141</v>
      </c>
      <c r="H139" s="163">
        <v>328.98</v>
      </c>
      <c r="L139" s="159"/>
      <c r="M139" s="164"/>
      <c r="N139" s="165"/>
      <c r="O139" s="165"/>
      <c r="P139" s="165"/>
      <c r="Q139" s="165"/>
      <c r="R139" s="165"/>
      <c r="S139" s="165"/>
      <c r="T139" s="166"/>
      <c r="AT139" s="161" t="s">
        <v>134</v>
      </c>
      <c r="AU139" s="161" t="s">
        <v>82</v>
      </c>
      <c r="AV139" s="13" t="s">
        <v>82</v>
      </c>
      <c r="AW139" s="13" t="s">
        <v>29</v>
      </c>
      <c r="AX139" s="13" t="s">
        <v>72</v>
      </c>
      <c r="AY139" s="161" t="s">
        <v>125</v>
      </c>
    </row>
    <row r="140" spans="2:51" s="14" customFormat="1" ht="12">
      <c r="B140" s="167"/>
      <c r="D140" s="160" t="s">
        <v>134</v>
      </c>
      <c r="E140" s="168" t="s">
        <v>1</v>
      </c>
      <c r="F140" s="169" t="s">
        <v>136</v>
      </c>
      <c r="H140" s="170">
        <v>328.98</v>
      </c>
      <c r="L140" s="167"/>
      <c r="M140" s="171"/>
      <c r="N140" s="172"/>
      <c r="O140" s="172"/>
      <c r="P140" s="172"/>
      <c r="Q140" s="172"/>
      <c r="R140" s="172"/>
      <c r="S140" s="172"/>
      <c r="T140" s="173"/>
      <c r="AT140" s="168" t="s">
        <v>134</v>
      </c>
      <c r="AU140" s="168" t="s">
        <v>82</v>
      </c>
      <c r="AV140" s="14" t="s">
        <v>132</v>
      </c>
      <c r="AW140" s="14" t="s">
        <v>29</v>
      </c>
      <c r="AX140" s="14" t="s">
        <v>80</v>
      </c>
      <c r="AY140" s="168" t="s">
        <v>125</v>
      </c>
    </row>
    <row r="141" spans="1:65" s="2" customFormat="1" ht="37.7" customHeight="1">
      <c r="A141" s="29"/>
      <c r="B141" s="146"/>
      <c r="C141" s="147" t="s">
        <v>142</v>
      </c>
      <c r="D141" s="147" t="s">
        <v>127</v>
      </c>
      <c r="E141" s="148" t="s">
        <v>143</v>
      </c>
      <c r="F141" s="149" t="s">
        <v>144</v>
      </c>
      <c r="G141" s="150" t="s">
        <v>139</v>
      </c>
      <c r="H141" s="151">
        <f>H144</f>
        <v>164.49</v>
      </c>
      <c r="I141" s="152"/>
      <c r="J141" s="152">
        <f>ROUND(I141*H141,2)</f>
        <v>0</v>
      </c>
      <c r="K141" s="149" t="s">
        <v>131</v>
      </c>
      <c r="L141" s="30"/>
      <c r="M141" s="153" t="s">
        <v>1</v>
      </c>
      <c r="N141" s="154" t="s">
        <v>37</v>
      </c>
      <c r="O141" s="155">
        <v>0.215</v>
      </c>
      <c r="P141" s="155">
        <f>O141*H141</f>
        <v>35.36535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7" t="s">
        <v>132</v>
      </c>
      <c r="AT141" s="157" t="s">
        <v>127</v>
      </c>
      <c r="AU141" s="157" t="s">
        <v>82</v>
      </c>
      <c r="AY141" s="17" t="s">
        <v>125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7" t="s">
        <v>80</v>
      </c>
      <c r="BK141" s="158">
        <f>ROUND(I141*H141,2)</f>
        <v>0</v>
      </c>
      <c r="BL141" s="17" t="s">
        <v>132</v>
      </c>
      <c r="BM141" s="157" t="s">
        <v>145</v>
      </c>
    </row>
    <row r="142" spans="2:51" s="15" customFormat="1" ht="22.5">
      <c r="B142" s="174"/>
      <c r="D142" s="160" t="s">
        <v>134</v>
      </c>
      <c r="E142" s="175" t="s">
        <v>1</v>
      </c>
      <c r="F142" s="176" t="s">
        <v>383</v>
      </c>
      <c r="H142" s="175" t="s">
        <v>1</v>
      </c>
      <c r="L142" s="174"/>
      <c r="M142" s="177"/>
      <c r="N142" s="178"/>
      <c r="O142" s="178"/>
      <c r="P142" s="178"/>
      <c r="Q142" s="178"/>
      <c r="R142" s="178"/>
      <c r="S142" s="178"/>
      <c r="T142" s="179"/>
      <c r="AT142" s="175" t="s">
        <v>134</v>
      </c>
      <c r="AU142" s="175" t="s">
        <v>82</v>
      </c>
      <c r="AV142" s="15" t="s">
        <v>80</v>
      </c>
      <c r="AW142" s="15" t="s">
        <v>29</v>
      </c>
      <c r="AX142" s="15" t="s">
        <v>72</v>
      </c>
      <c r="AY142" s="175" t="s">
        <v>125</v>
      </c>
    </row>
    <row r="143" spans="2:51" s="13" customFormat="1" ht="12">
      <c r="B143" s="159"/>
      <c r="D143" s="160" t="s">
        <v>134</v>
      </c>
      <c r="E143" s="161" t="s">
        <v>1</v>
      </c>
      <c r="F143" s="162" t="s">
        <v>384</v>
      </c>
      <c r="H143" s="163">
        <f>219.32*3*0.5/100*50</f>
        <v>164.49</v>
      </c>
      <c r="L143" s="159"/>
      <c r="M143" s="164"/>
      <c r="N143" s="165"/>
      <c r="O143" s="165"/>
      <c r="P143" s="165"/>
      <c r="Q143" s="165"/>
      <c r="R143" s="165"/>
      <c r="S143" s="165"/>
      <c r="T143" s="166"/>
      <c r="AT143" s="161" t="s">
        <v>134</v>
      </c>
      <c r="AU143" s="161" t="s">
        <v>82</v>
      </c>
      <c r="AV143" s="13" t="s">
        <v>82</v>
      </c>
      <c r="AW143" s="13" t="s">
        <v>29</v>
      </c>
      <c r="AX143" s="13" t="s">
        <v>72</v>
      </c>
      <c r="AY143" s="161" t="s">
        <v>125</v>
      </c>
    </row>
    <row r="144" spans="2:51" s="14" customFormat="1" ht="12">
      <c r="B144" s="167"/>
      <c r="D144" s="160" t="s">
        <v>134</v>
      </c>
      <c r="E144" s="168" t="s">
        <v>1</v>
      </c>
      <c r="F144" s="169" t="s">
        <v>136</v>
      </c>
      <c r="H144" s="170">
        <f>H143</f>
        <v>164.49</v>
      </c>
      <c r="L144" s="167"/>
      <c r="M144" s="171"/>
      <c r="N144" s="172"/>
      <c r="O144" s="172"/>
      <c r="P144" s="172"/>
      <c r="Q144" s="172"/>
      <c r="R144" s="172"/>
      <c r="S144" s="172"/>
      <c r="T144" s="173"/>
      <c r="AT144" s="168" t="s">
        <v>134</v>
      </c>
      <c r="AU144" s="168" t="s">
        <v>82</v>
      </c>
      <c r="AV144" s="14" t="s">
        <v>132</v>
      </c>
      <c r="AW144" s="14" t="s">
        <v>29</v>
      </c>
      <c r="AX144" s="14" t="s">
        <v>80</v>
      </c>
      <c r="AY144" s="168" t="s">
        <v>125</v>
      </c>
    </row>
    <row r="145" spans="1:65" s="2" customFormat="1" ht="24.2" customHeight="1">
      <c r="A145" s="29"/>
      <c r="B145" s="146"/>
      <c r="C145" s="147" t="s">
        <v>132</v>
      </c>
      <c r="D145" s="147" t="s">
        <v>127</v>
      </c>
      <c r="E145" s="148" t="s">
        <v>146</v>
      </c>
      <c r="F145" s="149" t="s">
        <v>147</v>
      </c>
      <c r="G145" s="150" t="s">
        <v>139</v>
      </c>
      <c r="H145" s="151">
        <f>H147</f>
        <v>164.49</v>
      </c>
      <c r="I145" s="152"/>
      <c r="J145" s="152">
        <f>ROUND(I145*H145,2)</f>
        <v>0</v>
      </c>
      <c r="K145" s="149" t="s">
        <v>131</v>
      </c>
      <c r="L145" s="30"/>
      <c r="M145" s="153" t="s">
        <v>1</v>
      </c>
      <c r="N145" s="154" t="s">
        <v>37</v>
      </c>
      <c r="O145" s="155">
        <v>1.548</v>
      </c>
      <c r="P145" s="155">
        <f>O145*H145</f>
        <v>254.63052000000002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7" t="s">
        <v>132</v>
      </c>
      <c r="AT145" s="157" t="s">
        <v>127</v>
      </c>
      <c r="AU145" s="157" t="s">
        <v>82</v>
      </c>
      <c r="AY145" s="17" t="s">
        <v>125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7" t="s">
        <v>80</v>
      </c>
      <c r="BK145" s="158">
        <f>ROUND(I145*H145,2)</f>
        <v>0</v>
      </c>
      <c r="BL145" s="17" t="s">
        <v>132</v>
      </c>
      <c r="BM145" s="157" t="s">
        <v>148</v>
      </c>
    </row>
    <row r="146" spans="2:51" s="13" customFormat="1" ht="12">
      <c r="B146" s="159"/>
      <c r="D146" s="160" t="s">
        <v>134</v>
      </c>
      <c r="E146" s="161" t="s">
        <v>1</v>
      </c>
      <c r="F146" s="193">
        <f>H143</f>
        <v>164.49</v>
      </c>
      <c r="H146" s="163">
        <f>F146</f>
        <v>164.49</v>
      </c>
      <c r="L146" s="159"/>
      <c r="M146" s="164"/>
      <c r="N146" s="165"/>
      <c r="O146" s="165"/>
      <c r="P146" s="165"/>
      <c r="Q146" s="165"/>
      <c r="R146" s="165"/>
      <c r="S146" s="165"/>
      <c r="T146" s="166"/>
      <c r="AT146" s="161" t="s">
        <v>134</v>
      </c>
      <c r="AU146" s="161" t="s">
        <v>82</v>
      </c>
      <c r="AV146" s="13" t="s">
        <v>82</v>
      </c>
      <c r="AW146" s="13" t="s">
        <v>29</v>
      </c>
      <c r="AX146" s="13" t="s">
        <v>72</v>
      </c>
      <c r="AY146" s="161" t="s">
        <v>125</v>
      </c>
    </row>
    <row r="147" spans="2:51" s="14" customFormat="1" ht="12">
      <c r="B147" s="167"/>
      <c r="D147" s="160" t="s">
        <v>134</v>
      </c>
      <c r="E147" s="168" t="s">
        <v>1</v>
      </c>
      <c r="F147" s="169" t="s">
        <v>136</v>
      </c>
      <c r="H147" s="170">
        <f>H146</f>
        <v>164.49</v>
      </c>
      <c r="L147" s="167"/>
      <c r="M147" s="171"/>
      <c r="N147" s="172"/>
      <c r="O147" s="172"/>
      <c r="P147" s="172"/>
      <c r="Q147" s="172"/>
      <c r="R147" s="172"/>
      <c r="S147" s="172"/>
      <c r="T147" s="173"/>
      <c r="AT147" s="168" t="s">
        <v>134</v>
      </c>
      <c r="AU147" s="168" t="s">
        <v>82</v>
      </c>
      <c r="AV147" s="14" t="s">
        <v>132</v>
      </c>
      <c r="AW147" s="14" t="s">
        <v>29</v>
      </c>
      <c r="AX147" s="14" t="s">
        <v>80</v>
      </c>
      <c r="AY147" s="168" t="s">
        <v>125</v>
      </c>
    </row>
    <row r="148" spans="1:65" s="2" customFormat="1" ht="37.7" customHeight="1">
      <c r="A148" s="29"/>
      <c r="B148" s="146"/>
      <c r="C148" s="147" t="s">
        <v>149</v>
      </c>
      <c r="D148" s="147" t="s">
        <v>127</v>
      </c>
      <c r="E148" s="148" t="s">
        <v>150</v>
      </c>
      <c r="F148" s="149" t="s">
        <v>151</v>
      </c>
      <c r="G148" s="150" t="s">
        <v>139</v>
      </c>
      <c r="H148" s="151">
        <f>H151</f>
        <v>164.49</v>
      </c>
      <c r="I148" s="152"/>
      <c r="J148" s="152">
        <f>ROUND(I148*H148,2)</f>
        <v>0</v>
      </c>
      <c r="K148" s="149" t="s">
        <v>131</v>
      </c>
      <c r="L148" s="30"/>
      <c r="M148" s="153" t="s">
        <v>1</v>
      </c>
      <c r="N148" s="154" t="s">
        <v>37</v>
      </c>
      <c r="O148" s="155">
        <v>0.087</v>
      </c>
      <c r="P148" s="155">
        <f>O148*H148</f>
        <v>14.31063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7" t="s">
        <v>132</v>
      </c>
      <c r="AT148" s="157" t="s">
        <v>127</v>
      </c>
      <c r="AU148" s="157" t="s">
        <v>82</v>
      </c>
      <c r="AY148" s="17" t="s">
        <v>125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7" t="s">
        <v>80</v>
      </c>
      <c r="BK148" s="158">
        <f>ROUND(I148*H148,2)</f>
        <v>0</v>
      </c>
      <c r="BL148" s="17" t="s">
        <v>132</v>
      </c>
      <c r="BM148" s="157" t="s">
        <v>152</v>
      </c>
    </row>
    <row r="149" spans="2:51" s="15" customFormat="1" ht="12">
      <c r="B149" s="174"/>
      <c r="D149" s="160" t="s">
        <v>134</v>
      </c>
      <c r="E149" s="175" t="s">
        <v>1</v>
      </c>
      <c r="F149" s="176" t="s">
        <v>153</v>
      </c>
      <c r="H149" s="175" t="s">
        <v>1</v>
      </c>
      <c r="L149" s="174"/>
      <c r="M149" s="177"/>
      <c r="N149" s="178"/>
      <c r="O149" s="178"/>
      <c r="P149" s="178"/>
      <c r="Q149" s="178"/>
      <c r="R149" s="178"/>
      <c r="S149" s="178"/>
      <c r="T149" s="179"/>
      <c r="AT149" s="175" t="s">
        <v>134</v>
      </c>
      <c r="AU149" s="175" t="s">
        <v>82</v>
      </c>
      <c r="AV149" s="15" t="s">
        <v>80</v>
      </c>
      <c r="AW149" s="15" t="s">
        <v>29</v>
      </c>
      <c r="AX149" s="15" t="s">
        <v>72</v>
      </c>
      <c r="AY149" s="175" t="s">
        <v>125</v>
      </c>
    </row>
    <row r="150" spans="2:51" s="13" customFormat="1" ht="12">
      <c r="B150" s="159"/>
      <c r="D150" s="160" t="s">
        <v>134</v>
      </c>
      <c r="E150" s="161" t="s">
        <v>1</v>
      </c>
      <c r="F150" s="193">
        <f>H147</f>
        <v>164.49</v>
      </c>
      <c r="H150" s="163">
        <f>F150</f>
        <v>164.49</v>
      </c>
      <c r="L150" s="159"/>
      <c r="M150" s="164"/>
      <c r="N150" s="165"/>
      <c r="O150" s="165"/>
      <c r="P150" s="165"/>
      <c r="Q150" s="165"/>
      <c r="R150" s="165"/>
      <c r="S150" s="165"/>
      <c r="T150" s="166"/>
      <c r="AT150" s="161" t="s">
        <v>134</v>
      </c>
      <c r="AU150" s="161" t="s">
        <v>82</v>
      </c>
      <c r="AV150" s="13" t="s">
        <v>82</v>
      </c>
      <c r="AW150" s="13" t="s">
        <v>29</v>
      </c>
      <c r="AX150" s="13" t="s">
        <v>72</v>
      </c>
      <c r="AY150" s="161" t="s">
        <v>125</v>
      </c>
    </row>
    <row r="151" spans="2:51" s="14" customFormat="1" ht="12">
      <c r="B151" s="167"/>
      <c r="D151" s="160" t="s">
        <v>134</v>
      </c>
      <c r="E151" s="168" t="s">
        <v>1</v>
      </c>
      <c r="F151" s="169" t="s">
        <v>136</v>
      </c>
      <c r="H151" s="170">
        <f>H150</f>
        <v>164.49</v>
      </c>
      <c r="L151" s="167"/>
      <c r="M151" s="171"/>
      <c r="N151" s="172"/>
      <c r="O151" s="172"/>
      <c r="P151" s="172"/>
      <c r="Q151" s="172"/>
      <c r="R151" s="172"/>
      <c r="S151" s="172"/>
      <c r="T151" s="173"/>
      <c r="AT151" s="168" t="s">
        <v>134</v>
      </c>
      <c r="AU151" s="168" t="s">
        <v>82</v>
      </c>
      <c r="AV151" s="14" t="s">
        <v>132</v>
      </c>
      <c r="AW151" s="14" t="s">
        <v>29</v>
      </c>
      <c r="AX151" s="14" t="s">
        <v>80</v>
      </c>
      <c r="AY151" s="168" t="s">
        <v>125</v>
      </c>
    </row>
    <row r="152" spans="1:65" s="2" customFormat="1" ht="37.7" customHeight="1">
      <c r="A152" s="29"/>
      <c r="B152" s="146"/>
      <c r="C152" s="147" t="s">
        <v>154</v>
      </c>
      <c r="D152" s="147" t="s">
        <v>127</v>
      </c>
      <c r="E152" s="148" t="s">
        <v>155</v>
      </c>
      <c r="F152" s="149" t="s">
        <v>156</v>
      </c>
      <c r="G152" s="150" t="s">
        <v>139</v>
      </c>
      <c r="H152" s="151">
        <f>H154</f>
        <v>1644.9</v>
      </c>
      <c r="I152" s="152"/>
      <c r="J152" s="152">
        <f>ROUND(I152*H152,2)</f>
        <v>0</v>
      </c>
      <c r="K152" s="149" t="s">
        <v>131</v>
      </c>
      <c r="L152" s="30"/>
      <c r="M152" s="153" t="s">
        <v>1</v>
      </c>
      <c r="N152" s="154" t="s">
        <v>37</v>
      </c>
      <c r="O152" s="155">
        <v>0.005</v>
      </c>
      <c r="P152" s="155">
        <f>O152*H152</f>
        <v>8.2245</v>
      </c>
      <c r="Q152" s="155">
        <v>0</v>
      </c>
      <c r="R152" s="155">
        <f>Q152*H152</f>
        <v>0</v>
      </c>
      <c r="S152" s="155">
        <v>0</v>
      </c>
      <c r="T152" s="156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7" t="s">
        <v>132</v>
      </c>
      <c r="AT152" s="157" t="s">
        <v>127</v>
      </c>
      <c r="AU152" s="157" t="s">
        <v>82</v>
      </c>
      <c r="AY152" s="17" t="s">
        <v>125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7" t="s">
        <v>80</v>
      </c>
      <c r="BK152" s="158">
        <f>ROUND(I152*H152,2)</f>
        <v>0</v>
      </c>
      <c r="BL152" s="17" t="s">
        <v>132</v>
      </c>
      <c r="BM152" s="157" t="s">
        <v>157</v>
      </c>
    </row>
    <row r="153" spans="2:51" s="13" customFormat="1" ht="12">
      <c r="B153" s="159"/>
      <c r="D153" s="160" t="s">
        <v>134</v>
      </c>
      <c r="E153" s="161" t="s">
        <v>1</v>
      </c>
      <c r="F153" s="162" t="s">
        <v>385</v>
      </c>
      <c r="H153" s="163">
        <f>164.49*10</f>
        <v>1644.9</v>
      </c>
      <c r="L153" s="159"/>
      <c r="M153" s="164"/>
      <c r="N153" s="165"/>
      <c r="O153" s="165"/>
      <c r="P153" s="165"/>
      <c r="Q153" s="165"/>
      <c r="R153" s="165"/>
      <c r="S153" s="165"/>
      <c r="T153" s="166"/>
      <c r="AT153" s="161" t="s">
        <v>134</v>
      </c>
      <c r="AU153" s="161" t="s">
        <v>82</v>
      </c>
      <c r="AV153" s="13" t="s">
        <v>82</v>
      </c>
      <c r="AW153" s="13" t="s">
        <v>29</v>
      </c>
      <c r="AX153" s="13" t="s">
        <v>72</v>
      </c>
      <c r="AY153" s="161" t="s">
        <v>125</v>
      </c>
    </row>
    <row r="154" spans="2:51" s="14" customFormat="1" ht="12">
      <c r="B154" s="167"/>
      <c r="D154" s="160" t="s">
        <v>134</v>
      </c>
      <c r="E154" s="168" t="s">
        <v>1</v>
      </c>
      <c r="F154" s="169" t="s">
        <v>136</v>
      </c>
      <c r="H154" s="170">
        <f>H153</f>
        <v>1644.9</v>
      </c>
      <c r="L154" s="167"/>
      <c r="M154" s="171"/>
      <c r="N154" s="172"/>
      <c r="O154" s="172"/>
      <c r="P154" s="172"/>
      <c r="Q154" s="172"/>
      <c r="R154" s="172"/>
      <c r="S154" s="172"/>
      <c r="T154" s="173"/>
      <c r="AT154" s="168" t="s">
        <v>134</v>
      </c>
      <c r="AU154" s="168" t="s">
        <v>82</v>
      </c>
      <c r="AV154" s="14" t="s">
        <v>132</v>
      </c>
      <c r="AW154" s="14" t="s">
        <v>29</v>
      </c>
      <c r="AX154" s="14" t="s">
        <v>80</v>
      </c>
      <c r="AY154" s="168" t="s">
        <v>125</v>
      </c>
    </row>
    <row r="155" spans="1:65" s="2" customFormat="1" ht="33" customHeight="1">
      <c r="A155" s="29"/>
      <c r="B155" s="146"/>
      <c r="C155" s="147" t="s">
        <v>158</v>
      </c>
      <c r="D155" s="147" t="s">
        <v>127</v>
      </c>
      <c r="E155" s="148" t="s">
        <v>159</v>
      </c>
      <c r="F155" s="149" t="s">
        <v>160</v>
      </c>
      <c r="G155" s="150" t="s">
        <v>161</v>
      </c>
      <c r="H155" s="151">
        <f>H158</f>
        <v>263.184</v>
      </c>
      <c r="I155" s="152"/>
      <c r="J155" s="152">
        <f>ROUND(I155*H155,2)</f>
        <v>0</v>
      </c>
      <c r="K155" s="149" t="s">
        <v>131</v>
      </c>
      <c r="L155" s="30"/>
      <c r="M155" s="153" t="s">
        <v>1</v>
      </c>
      <c r="N155" s="154" t="s">
        <v>37</v>
      </c>
      <c r="O155" s="155">
        <v>0</v>
      </c>
      <c r="P155" s="155">
        <f>O155*H155</f>
        <v>0</v>
      </c>
      <c r="Q155" s="155">
        <v>0</v>
      </c>
      <c r="R155" s="155">
        <f>Q155*H155</f>
        <v>0</v>
      </c>
      <c r="S155" s="155">
        <v>0</v>
      </c>
      <c r="T155" s="156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7" t="s">
        <v>132</v>
      </c>
      <c r="AT155" s="157" t="s">
        <v>127</v>
      </c>
      <c r="AU155" s="157" t="s">
        <v>82</v>
      </c>
      <c r="AY155" s="17" t="s">
        <v>125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7" t="s">
        <v>80</v>
      </c>
      <c r="BK155" s="158">
        <f>ROUND(I155*H155,2)</f>
        <v>0</v>
      </c>
      <c r="BL155" s="17" t="s">
        <v>132</v>
      </c>
      <c r="BM155" s="157" t="s">
        <v>162</v>
      </c>
    </row>
    <row r="156" spans="2:51" s="15" customFormat="1" ht="12">
      <c r="B156" s="174"/>
      <c r="D156" s="160" t="s">
        <v>134</v>
      </c>
      <c r="E156" s="175" t="s">
        <v>1</v>
      </c>
      <c r="F156" s="176" t="s">
        <v>163</v>
      </c>
      <c r="H156" s="175" t="s">
        <v>1</v>
      </c>
      <c r="L156" s="174"/>
      <c r="M156" s="177"/>
      <c r="N156" s="178"/>
      <c r="O156" s="178"/>
      <c r="P156" s="178"/>
      <c r="Q156" s="178"/>
      <c r="R156" s="178"/>
      <c r="S156" s="178"/>
      <c r="T156" s="179"/>
      <c r="AT156" s="175" t="s">
        <v>134</v>
      </c>
      <c r="AU156" s="175" t="s">
        <v>82</v>
      </c>
      <c r="AV156" s="15" t="s">
        <v>80</v>
      </c>
      <c r="AW156" s="15" t="s">
        <v>29</v>
      </c>
      <c r="AX156" s="15" t="s">
        <v>72</v>
      </c>
      <c r="AY156" s="175" t="s">
        <v>125</v>
      </c>
    </row>
    <row r="157" spans="2:51" s="13" customFormat="1" ht="12">
      <c r="B157" s="159"/>
      <c r="D157" s="160" t="s">
        <v>134</v>
      </c>
      <c r="E157" s="161" t="s">
        <v>1</v>
      </c>
      <c r="F157" s="162" t="s">
        <v>386</v>
      </c>
      <c r="H157" s="163">
        <f>164.49*1.6</f>
        <v>263.184</v>
      </c>
      <c r="L157" s="159"/>
      <c r="M157" s="164"/>
      <c r="N157" s="165"/>
      <c r="O157" s="165"/>
      <c r="P157" s="165"/>
      <c r="Q157" s="165"/>
      <c r="R157" s="165"/>
      <c r="S157" s="165"/>
      <c r="T157" s="166"/>
      <c r="AT157" s="161" t="s">
        <v>134</v>
      </c>
      <c r="AU157" s="161" t="s">
        <v>82</v>
      </c>
      <c r="AV157" s="13" t="s">
        <v>82</v>
      </c>
      <c r="AW157" s="13" t="s">
        <v>29</v>
      </c>
      <c r="AX157" s="13" t="s">
        <v>72</v>
      </c>
      <c r="AY157" s="161" t="s">
        <v>125</v>
      </c>
    </row>
    <row r="158" spans="2:51" s="14" customFormat="1" ht="12">
      <c r="B158" s="167"/>
      <c r="D158" s="160" t="s">
        <v>134</v>
      </c>
      <c r="E158" s="168" t="s">
        <v>1</v>
      </c>
      <c r="F158" s="169" t="s">
        <v>136</v>
      </c>
      <c r="H158" s="170">
        <f>H157</f>
        <v>263.184</v>
      </c>
      <c r="L158" s="167"/>
      <c r="M158" s="171"/>
      <c r="N158" s="172"/>
      <c r="O158" s="172"/>
      <c r="P158" s="172"/>
      <c r="Q158" s="172"/>
      <c r="R158" s="172"/>
      <c r="S158" s="172"/>
      <c r="T158" s="173"/>
      <c r="AT158" s="168" t="s">
        <v>134</v>
      </c>
      <c r="AU158" s="168" t="s">
        <v>82</v>
      </c>
      <c r="AV158" s="14" t="s">
        <v>132</v>
      </c>
      <c r="AW158" s="14" t="s">
        <v>29</v>
      </c>
      <c r="AX158" s="14" t="s">
        <v>80</v>
      </c>
      <c r="AY158" s="168" t="s">
        <v>125</v>
      </c>
    </row>
    <row r="159" spans="1:65" s="2" customFormat="1" ht="16.5" customHeight="1">
      <c r="A159" s="29"/>
      <c r="B159" s="146"/>
      <c r="C159" s="147" t="s">
        <v>164</v>
      </c>
      <c r="D159" s="147" t="s">
        <v>127</v>
      </c>
      <c r="E159" s="148" t="s">
        <v>165</v>
      </c>
      <c r="F159" s="149" t="s">
        <v>166</v>
      </c>
      <c r="G159" s="150" t="s">
        <v>139</v>
      </c>
      <c r="H159" s="151">
        <f>H155</f>
        <v>263.184</v>
      </c>
      <c r="I159" s="152"/>
      <c r="J159" s="152">
        <f>ROUND(I159*H159,2)</f>
        <v>0</v>
      </c>
      <c r="K159" s="149" t="s">
        <v>131</v>
      </c>
      <c r="L159" s="30"/>
      <c r="M159" s="153" t="s">
        <v>1</v>
      </c>
      <c r="N159" s="154" t="s">
        <v>37</v>
      </c>
      <c r="O159" s="155">
        <v>0.009</v>
      </c>
      <c r="P159" s="155">
        <f>O159*H159</f>
        <v>2.368656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7" t="s">
        <v>132</v>
      </c>
      <c r="AT159" s="157" t="s">
        <v>127</v>
      </c>
      <c r="AU159" s="157" t="s">
        <v>82</v>
      </c>
      <c r="AY159" s="17" t="s">
        <v>125</v>
      </c>
      <c r="BE159" s="158">
        <f>IF(N159="základní",J159,0)</f>
        <v>0</v>
      </c>
      <c r="BF159" s="158">
        <f>IF(N159="snížená",J159,0)</f>
        <v>0</v>
      </c>
      <c r="BG159" s="158">
        <f>IF(N159="zákl. přenesená",J159,0)</f>
        <v>0</v>
      </c>
      <c r="BH159" s="158">
        <f>IF(N159="sníž. přenesená",J159,0)</f>
        <v>0</v>
      </c>
      <c r="BI159" s="158">
        <f>IF(N159="nulová",J159,0)</f>
        <v>0</v>
      </c>
      <c r="BJ159" s="17" t="s">
        <v>80</v>
      </c>
      <c r="BK159" s="158">
        <f>ROUND(I159*H159,2)</f>
        <v>0</v>
      </c>
      <c r="BL159" s="17" t="s">
        <v>132</v>
      </c>
      <c r="BM159" s="157" t="s">
        <v>167</v>
      </c>
    </row>
    <row r="160" spans="1:65" s="2" customFormat="1" ht="24.2" customHeight="1">
      <c r="A160" s="29"/>
      <c r="B160" s="146"/>
      <c r="C160" s="147" t="s">
        <v>168</v>
      </c>
      <c r="D160" s="147" t="s">
        <v>127</v>
      </c>
      <c r="E160" s="148" t="s">
        <v>169</v>
      </c>
      <c r="F160" s="149" t="s">
        <v>170</v>
      </c>
      <c r="G160" s="150" t="s">
        <v>130</v>
      </c>
      <c r="H160" s="151">
        <v>767.62</v>
      </c>
      <c r="I160" s="152"/>
      <c r="J160" s="152">
        <f>ROUND(I160*H160,2)</f>
        <v>0</v>
      </c>
      <c r="K160" s="149" t="s">
        <v>131</v>
      </c>
      <c r="L160" s="30"/>
      <c r="M160" s="153" t="s">
        <v>1</v>
      </c>
      <c r="N160" s="154" t="s">
        <v>37</v>
      </c>
      <c r="O160" s="155">
        <v>0.029</v>
      </c>
      <c r="P160" s="155">
        <f>O160*H160</f>
        <v>22.26098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7" t="s">
        <v>132</v>
      </c>
      <c r="AT160" s="157" t="s">
        <v>127</v>
      </c>
      <c r="AU160" s="157" t="s">
        <v>82</v>
      </c>
      <c r="AY160" s="17" t="s">
        <v>125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7" t="s">
        <v>80</v>
      </c>
      <c r="BK160" s="158">
        <f>ROUND(I160*H160,2)</f>
        <v>0</v>
      </c>
      <c r="BL160" s="17" t="s">
        <v>132</v>
      </c>
      <c r="BM160" s="157" t="s">
        <v>171</v>
      </c>
    </row>
    <row r="161" spans="2:51" s="13" customFormat="1" ht="12">
      <c r="B161" s="159"/>
      <c r="D161" s="160" t="s">
        <v>134</v>
      </c>
      <c r="E161" s="161" t="s">
        <v>1</v>
      </c>
      <c r="F161" s="162" t="s">
        <v>172</v>
      </c>
      <c r="H161" s="163">
        <v>767.62</v>
      </c>
      <c r="L161" s="159"/>
      <c r="M161" s="164"/>
      <c r="N161" s="165"/>
      <c r="O161" s="165"/>
      <c r="P161" s="165"/>
      <c r="Q161" s="165"/>
      <c r="R161" s="165"/>
      <c r="S161" s="165"/>
      <c r="T161" s="166"/>
      <c r="AT161" s="161" t="s">
        <v>134</v>
      </c>
      <c r="AU161" s="161" t="s">
        <v>82</v>
      </c>
      <c r="AV161" s="13" t="s">
        <v>82</v>
      </c>
      <c r="AW161" s="13" t="s">
        <v>29</v>
      </c>
      <c r="AX161" s="13" t="s">
        <v>72</v>
      </c>
      <c r="AY161" s="161" t="s">
        <v>125</v>
      </c>
    </row>
    <row r="162" spans="2:51" s="14" customFormat="1" ht="12">
      <c r="B162" s="167"/>
      <c r="D162" s="160" t="s">
        <v>134</v>
      </c>
      <c r="E162" s="168" t="s">
        <v>1</v>
      </c>
      <c r="F162" s="169" t="s">
        <v>136</v>
      </c>
      <c r="H162" s="170">
        <v>767.62</v>
      </c>
      <c r="L162" s="167"/>
      <c r="M162" s="171"/>
      <c r="N162" s="172"/>
      <c r="O162" s="172"/>
      <c r="P162" s="172"/>
      <c r="Q162" s="172"/>
      <c r="R162" s="172"/>
      <c r="S162" s="172"/>
      <c r="T162" s="173"/>
      <c r="AT162" s="168" t="s">
        <v>134</v>
      </c>
      <c r="AU162" s="168" t="s">
        <v>82</v>
      </c>
      <c r="AV162" s="14" t="s">
        <v>132</v>
      </c>
      <c r="AW162" s="14" t="s">
        <v>29</v>
      </c>
      <c r="AX162" s="14" t="s">
        <v>80</v>
      </c>
      <c r="AY162" s="168" t="s">
        <v>125</v>
      </c>
    </row>
    <row r="163" spans="1:65" s="2" customFormat="1" ht="24.2" customHeight="1">
      <c r="A163" s="29"/>
      <c r="B163" s="146"/>
      <c r="C163" s="147" t="s">
        <v>173</v>
      </c>
      <c r="D163" s="147" t="s">
        <v>127</v>
      </c>
      <c r="E163" s="148" t="s">
        <v>174</v>
      </c>
      <c r="F163" s="149" t="s">
        <v>175</v>
      </c>
      <c r="G163" s="150" t="s">
        <v>130</v>
      </c>
      <c r="H163" s="151">
        <v>219.32</v>
      </c>
      <c r="I163" s="152"/>
      <c r="J163" s="152">
        <f>ROUND(I163*H163,2)</f>
        <v>0</v>
      </c>
      <c r="K163" s="149" t="s">
        <v>131</v>
      </c>
      <c r="L163" s="30"/>
      <c r="M163" s="153" t="s">
        <v>1</v>
      </c>
      <c r="N163" s="154" t="s">
        <v>37</v>
      </c>
      <c r="O163" s="155">
        <v>0.668</v>
      </c>
      <c r="P163" s="155">
        <f>O163*H163</f>
        <v>146.50576</v>
      </c>
      <c r="Q163" s="155">
        <v>0</v>
      </c>
      <c r="R163" s="155">
        <f>Q163*H163</f>
        <v>0</v>
      </c>
      <c r="S163" s="155">
        <v>0</v>
      </c>
      <c r="T163" s="156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7" t="s">
        <v>132</v>
      </c>
      <c r="AT163" s="157" t="s">
        <v>127</v>
      </c>
      <c r="AU163" s="157" t="s">
        <v>82</v>
      </c>
      <c r="AY163" s="17" t="s">
        <v>125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7" t="s">
        <v>80</v>
      </c>
      <c r="BK163" s="158">
        <f>ROUND(I163*H163,2)</f>
        <v>0</v>
      </c>
      <c r="BL163" s="17" t="s">
        <v>132</v>
      </c>
      <c r="BM163" s="157" t="s">
        <v>176</v>
      </c>
    </row>
    <row r="164" spans="2:51" s="13" customFormat="1" ht="12">
      <c r="B164" s="159"/>
      <c r="D164" s="160" t="s">
        <v>134</v>
      </c>
      <c r="E164" s="161" t="s">
        <v>1</v>
      </c>
      <c r="F164" s="162" t="s">
        <v>177</v>
      </c>
      <c r="H164" s="163">
        <v>219.32</v>
      </c>
      <c r="L164" s="159"/>
      <c r="M164" s="164"/>
      <c r="N164" s="165"/>
      <c r="O164" s="165"/>
      <c r="P164" s="165"/>
      <c r="Q164" s="165"/>
      <c r="R164" s="165"/>
      <c r="S164" s="165"/>
      <c r="T164" s="166"/>
      <c r="AT164" s="161" t="s">
        <v>134</v>
      </c>
      <c r="AU164" s="161" t="s">
        <v>82</v>
      </c>
      <c r="AV164" s="13" t="s">
        <v>82</v>
      </c>
      <c r="AW164" s="13" t="s">
        <v>29</v>
      </c>
      <c r="AX164" s="13" t="s">
        <v>72</v>
      </c>
      <c r="AY164" s="161" t="s">
        <v>125</v>
      </c>
    </row>
    <row r="165" spans="2:51" s="14" customFormat="1" ht="12">
      <c r="B165" s="167"/>
      <c r="D165" s="160" t="s">
        <v>134</v>
      </c>
      <c r="E165" s="168" t="s">
        <v>1</v>
      </c>
      <c r="F165" s="169" t="s">
        <v>136</v>
      </c>
      <c r="H165" s="170">
        <v>219.32</v>
      </c>
      <c r="L165" s="167"/>
      <c r="M165" s="171"/>
      <c r="N165" s="172"/>
      <c r="O165" s="172"/>
      <c r="P165" s="172"/>
      <c r="Q165" s="172"/>
      <c r="R165" s="172"/>
      <c r="S165" s="172"/>
      <c r="T165" s="173"/>
      <c r="AT165" s="168" t="s">
        <v>134</v>
      </c>
      <c r="AU165" s="168" t="s">
        <v>82</v>
      </c>
      <c r="AV165" s="14" t="s">
        <v>132</v>
      </c>
      <c r="AW165" s="14" t="s">
        <v>29</v>
      </c>
      <c r="AX165" s="14" t="s">
        <v>80</v>
      </c>
      <c r="AY165" s="168" t="s">
        <v>125</v>
      </c>
    </row>
    <row r="166" spans="1:65" s="2" customFormat="1" ht="24.2" customHeight="1">
      <c r="A166" s="29"/>
      <c r="B166" s="146"/>
      <c r="C166" s="147" t="s">
        <v>178</v>
      </c>
      <c r="D166" s="147" t="s">
        <v>127</v>
      </c>
      <c r="E166" s="148" t="s">
        <v>179</v>
      </c>
      <c r="F166" s="149" t="s">
        <v>180</v>
      </c>
      <c r="G166" s="150" t="s">
        <v>130</v>
      </c>
      <c r="H166" s="151">
        <v>219.32</v>
      </c>
      <c r="I166" s="152"/>
      <c r="J166" s="152">
        <f>ROUND(I166*H166,2)</f>
        <v>0</v>
      </c>
      <c r="K166" s="149" t="s">
        <v>131</v>
      </c>
      <c r="L166" s="30"/>
      <c r="M166" s="153" t="s">
        <v>1</v>
      </c>
      <c r="N166" s="154" t="s">
        <v>37</v>
      </c>
      <c r="O166" s="155">
        <v>0.058</v>
      </c>
      <c r="P166" s="155">
        <f>O166*H166</f>
        <v>12.72056</v>
      </c>
      <c r="Q166" s="155">
        <v>0</v>
      </c>
      <c r="R166" s="155">
        <f>Q166*H166</f>
        <v>0</v>
      </c>
      <c r="S166" s="155">
        <v>0</v>
      </c>
      <c r="T166" s="156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7" t="s">
        <v>132</v>
      </c>
      <c r="AT166" s="157" t="s">
        <v>127</v>
      </c>
      <c r="AU166" s="157" t="s">
        <v>82</v>
      </c>
      <c r="AY166" s="17" t="s">
        <v>125</v>
      </c>
      <c r="BE166" s="158">
        <f>IF(N166="základní",J166,0)</f>
        <v>0</v>
      </c>
      <c r="BF166" s="158">
        <f>IF(N166="snížená",J166,0)</f>
        <v>0</v>
      </c>
      <c r="BG166" s="158">
        <f>IF(N166="zákl. přenesená",J166,0)</f>
        <v>0</v>
      </c>
      <c r="BH166" s="158">
        <f>IF(N166="sníž. přenesená",J166,0)</f>
        <v>0</v>
      </c>
      <c r="BI166" s="158">
        <f>IF(N166="nulová",J166,0)</f>
        <v>0</v>
      </c>
      <c r="BJ166" s="17" t="s">
        <v>80</v>
      </c>
      <c r="BK166" s="158">
        <f>ROUND(I166*H166,2)</f>
        <v>0</v>
      </c>
      <c r="BL166" s="17" t="s">
        <v>132</v>
      </c>
      <c r="BM166" s="157" t="s">
        <v>181</v>
      </c>
    </row>
    <row r="167" spans="1:65" s="2" customFormat="1" ht="16.5" customHeight="1">
      <c r="A167" s="29"/>
      <c r="B167" s="146"/>
      <c r="C167" s="180" t="s">
        <v>182</v>
      </c>
      <c r="D167" s="180" t="s">
        <v>183</v>
      </c>
      <c r="E167" s="181" t="s">
        <v>184</v>
      </c>
      <c r="F167" s="182" t="s">
        <v>185</v>
      </c>
      <c r="G167" s="183" t="s">
        <v>186</v>
      </c>
      <c r="H167" s="184">
        <v>4.386</v>
      </c>
      <c r="I167" s="185"/>
      <c r="J167" s="185">
        <f>ROUND(I167*H167,2)</f>
        <v>0</v>
      </c>
      <c r="K167" s="182" t="s">
        <v>131</v>
      </c>
      <c r="L167" s="186"/>
      <c r="M167" s="187" t="s">
        <v>1</v>
      </c>
      <c r="N167" s="188" t="s">
        <v>37</v>
      </c>
      <c r="O167" s="155">
        <v>0</v>
      </c>
      <c r="P167" s="155">
        <f>O167*H167</f>
        <v>0</v>
      </c>
      <c r="Q167" s="155">
        <v>0.001</v>
      </c>
      <c r="R167" s="155">
        <f>Q167*H167</f>
        <v>0.004386</v>
      </c>
      <c r="S167" s="155">
        <v>0</v>
      </c>
      <c r="T167" s="156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7" t="s">
        <v>164</v>
      </c>
      <c r="AT167" s="157" t="s">
        <v>183</v>
      </c>
      <c r="AU167" s="157" t="s">
        <v>82</v>
      </c>
      <c r="AY167" s="17" t="s">
        <v>125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7" t="s">
        <v>80</v>
      </c>
      <c r="BK167" s="158">
        <f>ROUND(I167*H167,2)</f>
        <v>0</v>
      </c>
      <c r="BL167" s="17" t="s">
        <v>132</v>
      </c>
      <c r="BM167" s="157" t="s">
        <v>187</v>
      </c>
    </row>
    <row r="168" spans="2:51" s="13" customFormat="1" ht="12">
      <c r="B168" s="159"/>
      <c r="D168" s="160" t="s">
        <v>134</v>
      </c>
      <c r="F168" s="162" t="s">
        <v>188</v>
      </c>
      <c r="H168" s="163">
        <v>4.386</v>
      </c>
      <c r="L168" s="159"/>
      <c r="M168" s="164"/>
      <c r="N168" s="165"/>
      <c r="O168" s="165"/>
      <c r="P168" s="165"/>
      <c r="Q168" s="165"/>
      <c r="R168" s="165"/>
      <c r="S168" s="165"/>
      <c r="T168" s="166"/>
      <c r="AT168" s="161" t="s">
        <v>134</v>
      </c>
      <c r="AU168" s="161" t="s">
        <v>82</v>
      </c>
      <c r="AV168" s="13" t="s">
        <v>82</v>
      </c>
      <c r="AW168" s="13" t="s">
        <v>3</v>
      </c>
      <c r="AX168" s="13" t="s">
        <v>80</v>
      </c>
      <c r="AY168" s="161" t="s">
        <v>125</v>
      </c>
    </row>
    <row r="169" spans="1:65" s="2" customFormat="1" ht="21.75" customHeight="1">
      <c r="A169" s="29"/>
      <c r="B169" s="146"/>
      <c r="C169" s="147" t="s">
        <v>189</v>
      </c>
      <c r="D169" s="147" t="s">
        <v>127</v>
      </c>
      <c r="E169" s="148" t="s">
        <v>190</v>
      </c>
      <c r="F169" s="149" t="s">
        <v>191</v>
      </c>
      <c r="G169" s="150" t="s">
        <v>130</v>
      </c>
      <c r="H169" s="151">
        <v>219</v>
      </c>
      <c r="I169" s="152"/>
      <c r="J169" s="152">
        <f>ROUND(I169*H169,2)</f>
        <v>0</v>
      </c>
      <c r="K169" s="149" t="s">
        <v>131</v>
      </c>
      <c r="L169" s="30"/>
      <c r="M169" s="153" t="s">
        <v>1</v>
      </c>
      <c r="N169" s="154" t="s">
        <v>37</v>
      </c>
      <c r="O169" s="155">
        <v>0.055</v>
      </c>
      <c r="P169" s="155">
        <f>O169*H169</f>
        <v>12.045</v>
      </c>
      <c r="Q169" s="155">
        <v>0</v>
      </c>
      <c r="R169" s="155">
        <f>Q169*H169</f>
        <v>0</v>
      </c>
      <c r="S169" s="155">
        <v>0</v>
      </c>
      <c r="T169" s="156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7" t="s">
        <v>132</v>
      </c>
      <c r="AT169" s="157" t="s">
        <v>127</v>
      </c>
      <c r="AU169" s="157" t="s">
        <v>82</v>
      </c>
      <c r="AY169" s="17" t="s">
        <v>125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7" t="s">
        <v>80</v>
      </c>
      <c r="BK169" s="158">
        <f>ROUND(I169*H169,2)</f>
        <v>0</v>
      </c>
      <c r="BL169" s="17" t="s">
        <v>132</v>
      </c>
      <c r="BM169" s="157" t="s">
        <v>192</v>
      </c>
    </row>
    <row r="170" spans="1:65" s="2" customFormat="1" ht="16.5" customHeight="1">
      <c r="A170" s="29"/>
      <c r="B170" s="146"/>
      <c r="C170" s="180" t="s">
        <v>193</v>
      </c>
      <c r="D170" s="180" t="s">
        <v>183</v>
      </c>
      <c r="E170" s="181" t="s">
        <v>194</v>
      </c>
      <c r="F170" s="182" t="s">
        <v>195</v>
      </c>
      <c r="G170" s="183" t="s">
        <v>161</v>
      </c>
      <c r="H170" s="184">
        <v>76.65</v>
      </c>
      <c r="I170" s="185"/>
      <c r="J170" s="185">
        <f>ROUND(I170*H170,2)</f>
        <v>0</v>
      </c>
      <c r="K170" s="182" t="s">
        <v>131</v>
      </c>
      <c r="L170" s="186"/>
      <c r="M170" s="187" t="s">
        <v>1</v>
      </c>
      <c r="N170" s="188" t="s">
        <v>37</v>
      </c>
      <c r="O170" s="155">
        <v>0</v>
      </c>
      <c r="P170" s="155">
        <f>O170*H170</f>
        <v>0</v>
      </c>
      <c r="Q170" s="155">
        <v>1</v>
      </c>
      <c r="R170" s="155">
        <f>Q170*H170</f>
        <v>76.65</v>
      </c>
      <c r="S170" s="155">
        <v>0</v>
      </c>
      <c r="T170" s="156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7" t="s">
        <v>164</v>
      </c>
      <c r="AT170" s="157" t="s">
        <v>183</v>
      </c>
      <c r="AU170" s="157" t="s">
        <v>82</v>
      </c>
      <c r="AY170" s="17" t="s">
        <v>125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7" t="s">
        <v>80</v>
      </c>
      <c r="BK170" s="158">
        <f>ROUND(I170*H170,2)</f>
        <v>0</v>
      </c>
      <c r="BL170" s="17" t="s">
        <v>132</v>
      </c>
      <c r="BM170" s="157" t="s">
        <v>196</v>
      </c>
    </row>
    <row r="171" spans="2:51" s="13" customFormat="1" ht="12">
      <c r="B171" s="159"/>
      <c r="D171" s="160" t="s">
        <v>134</v>
      </c>
      <c r="F171" s="162" t="s">
        <v>197</v>
      </c>
      <c r="H171" s="163">
        <v>76.65</v>
      </c>
      <c r="L171" s="159"/>
      <c r="M171" s="164"/>
      <c r="N171" s="165"/>
      <c r="O171" s="165"/>
      <c r="P171" s="165"/>
      <c r="Q171" s="165"/>
      <c r="R171" s="165"/>
      <c r="S171" s="165"/>
      <c r="T171" s="166"/>
      <c r="AT171" s="161" t="s">
        <v>134</v>
      </c>
      <c r="AU171" s="161" t="s">
        <v>82</v>
      </c>
      <c r="AV171" s="13" t="s">
        <v>82</v>
      </c>
      <c r="AW171" s="13" t="s">
        <v>3</v>
      </c>
      <c r="AX171" s="13" t="s">
        <v>80</v>
      </c>
      <c r="AY171" s="161" t="s">
        <v>125</v>
      </c>
    </row>
    <row r="172" spans="2:63" s="12" customFormat="1" ht="22.7" customHeight="1">
      <c r="B172" s="134"/>
      <c r="D172" s="135" t="s">
        <v>71</v>
      </c>
      <c r="E172" s="144" t="s">
        <v>149</v>
      </c>
      <c r="F172" s="144" t="s">
        <v>198</v>
      </c>
      <c r="J172" s="145">
        <f>BK172</f>
        <v>0</v>
      </c>
      <c r="L172" s="134"/>
      <c r="M172" s="138"/>
      <c r="N172" s="139"/>
      <c r="O172" s="139"/>
      <c r="P172" s="140">
        <f>SUM(P173:P188)</f>
        <v>106.69918000000001</v>
      </c>
      <c r="Q172" s="139"/>
      <c r="R172" s="140">
        <f>SUM(R173:R188)</f>
        <v>899.4335132</v>
      </c>
      <c r="S172" s="139"/>
      <c r="T172" s="141">
        <f>SUM(T173:T188)</f>
        <v>0</v>
      </c>
      <c r="AR172" s="135" t="s">
        <v>80</v>
      </c>
      <c r="AT172" s="142" t="s">
        <v>71</v>
      </c>
      <c r="AU172" s="142" t="s">
        <v>80</v>
      </c>
      <c r="AY172" s="135" t="s">
        <v>125</v>
      </c>
      <c r="BK172" s="143">
        <f>SUM(BK173:BK188)</f>
        <v>0</v>
      </c>
    </row>
    <row r="173" spans="1:65" s="2" customFormat="1" ht="24.2" customHeight="1">
      <c r="A173" s="29"/>
      <c r="B173" s="146"/>
      <c r="C173" s="147" t="s">
        <v>8</v>
      </c>
      <c r="D173" s="147" t="s">
        <v>127</v>
      </c>
      <c r="E173" s="148" t="s">
        <v>199</v>
      </c>
      <c r="F173" s="149" t="s">
        <v>200</v>
      </c>
      <c r="G173" s="150" t="s">
        <v>130</v>
      </c>
      <c r="H173" s="151">
        <v>657.96</v>
      </c>
      <c r="I173" s="152"/>
      <c r="J173" s="152">
        <f>ROUND(I173*H173,2)</f>
        <v>0</v>
      </c>
      <c r="K173" s="149" t="s">
        <v>131</v>
      </c>
      <c r="L173" s="30"/>
      <c r="M173" s="153" t="s">
        <v>1</v>
      </c>
      <c r="N173" s="154" t="s">
        <v>37</v>
      </c>
      <c r="O173" s="155">
        <v>0.024</v>
      </c>
      <c r="P173" s="155">
        <f>O173*H173</f>
        <v>15.79104</v>
      </c>
      <c r="Q173" s="155">
        <v>0.106</v>
      </c>
      <c r="R173" s="155">
        <f>Q173*H173</f>
        <v>69.74376000000001</v>
      </c>
      <c r="S173" s="155">
        <v>0</v>
      </c>
      <c r="T173" s="156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7" t="s">
        <v>132</v>
      </c>
      <c r="AT173" s="157" t="s">
        <v>127</v>
      </c>
      <c r="AU173" s="157" t="s">
        <v>82</v>
      </c>
      <c r="AY173" s="17" t="s">
        <v>125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7" t="s">
        <v>80</v>
      </c>
      <c r="BK173" s="158">
        <f>ROUND(I173*H173,2)</f>
        <v>0</v>
      </c>
      <c r="BL173" s="17" t="s">
        <v>132</v>
      </c>
      <c r="BM173" s="157" t="s">
        <v>201</v>
      </c>
    </row>
    <row r="174" spans="2:51" s="13" customFormat="1" ht="12">
      <c r="B174" s="159"/>
      <c r="D174" s="160" t="s">
        <v>134</v>
      </c>
      <c r="E174" s="161" t="s">
        <v>1</v>
      </c>
      <c r="F174" s="162" t="s">
        <v>202</v>
      </c>
      <c r="H174" s="163">
        <v>657.96</v>
      </c>
      <c r="L174" s="159"/>
      <c r="M174" s="164"/>
      <c r="N174" s="165"/>
      <c r="O174" s="165"/>
      <c r="P174" s="165"/>
      <c r="Q174" s="165"/>
      <c r="R174" s="165"/>
      <c r="S174" s="165"/>
      <c r="T174" s="166"/>
      <c r="AT174" s="161" t="s">
        <v>134</v>
      </c>
      <c r="AU174" s="161" t="s">
        <v>82</v>
      </c>
      <c r="AV174" s="13" t="s">
        <v>82</v>
      </c>
      <c r="AW174" s="13" t="s">
        <v>29</v>
      </c>
      <c r="AX174" s="13" t="s">
        <v>72</v>
      </c>
      <c r="AY174" s="161" t="s">
        <v>125</v>
      </c>
    </row>
    <row r="175" spans="2:51" s="14" customFormat="1" ht="12">
      <c r="B175" s="167"/>
      <c r="D175" s="160" t="s">
        <v>134</v>
      </c>
      <c r="E175" s="168" t="s">
        <v>1</v>
      </c>
      <c r="F175" s="169" t="s">
        <v>136</v>
      </c>
      <c r="H175" s="170">
        <v>657.96</v>
      </c>
      <c r="L175" s="167"/>
      <c r="M175" s="171"/>
      <c r="N175" s="172"/>
      <c r="O175" s="172"/>
      <c r="P175" s="172"/>
      <c r="Q175" s="172"/>
      <c r="R175" s="172"/>
      <c r="S175" s="172"/>
      <c r="T175" s="173"/>
      <c r="AT175" s="168" t="s">
        <v>134</v>
      </c>
      <c r="AU175" s="168" t="s">
        <v>82</v>
      </c>
      <c r="AV175" s="14" t="s">
        <v>132</v>
      </c>
      <c r="AW175" s="14" t="s">
        <v>29</v>
      </c>
      <c r="AX175" s="14" t="s">
        <v>80</v>
      </c>
      <c r="AY175" s="168" t="s">
        <v>125</v>
      </c>
    </row>
    <row r="176" spans="1:65" s="2" customFormat="1" ht="33" customHeight="1">
      <c r="A176" s="29"/>
      <c r="B176" s="146"/>
      <c r="C176" s="147" t="s">
        <v>203</v>
      </c>
      <c r="D176" s="147" t="s">
        <v>127</v>
      </c>
      <c r="E176" s="148" t="s">
        <v>204</v>
      </c>
      <c r="F176" s="149" t="s">
        <v>205</v>
      </c>
      <c r="G176" s="150" t="s">
        <v>130</v>
      </c>
      <c r="H176" s="151">
        <v>657.96</v>
      </c>
      <c r="I176" s="152"/>
      <c r="J176" s="152">
        <f>ROUND(I176*H176,2)</f>
        <v>0</v>
      </c>
      <c r="K176" s="149" t="s">
        <v>131</v>
      </c>
      <c r="L176" s="30"/>
      <c r="M176" s="153" t="s">
        <v>1</v>
      </c>
      <c r="N176" s="154" t="s">
        <v>37</v>
      </c>
      <c r="O176" s="155">
        <v>0.029</v>
      </c>
      <c r="P176" s="155">
        <f>O176*H176</f>
        <v>19.080840000000002</v>
      </c>
      <c r="Q176" s="155">
        <v>0.46</v>
      </c>
      <c r="R176" s="155">
        <f>Q176*H176</f>
        <v>302.6616</v>
      </c>
      <c r="S176" s="155">
        <v>0</v>
      </c>
      <c r="T176" s="156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7" t="s">
        <v>132</v>
      </c>
      <c r="AT176" s="157" t="s">
        <v>127</v>
      </c>
      <c r="AU176" s="157" t="s">
        <v>82</v>
      </c>
      <c r="AY176" s="17" t="s">
        <v>125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7" t="s">
        <v>80</v>
      </c>
      <c r="BK176" s="158">
        <f>ROUND(I176*H176,2)</f>
        <v>0</v>
      </c>
      <c r="BL176" s="17" t="s">
        <v>132</v>
      </c>
      <c r="BM176" s="157" t="s">
        <v>206</v>
      </c>
    </row>
    <row r="177" spans="2:51" s="13" customFormat="1" ht="12">
      <c r="B177" s="159"/>
      <c r="D177" s="160" t="s">
        <v>134</v>
      </c>
      <c r="E177" s="161" t="s">
        <v>1</v>
      </c>
      <c r="F177" s="162" t="s">
        <v>202</v>
      </c>
      <c r="H177" s="163">
        <v>657.96</v>
      </c>
      <c r="L177" s="159"/>
      <c r="M177" s="164"/>
      <c r="N177" s="165"/>
      <c r="O177" s="165"/>
      <c r="P177" s="165"/>
      <c r="Q177" s="165"/>
      <c r="R177" s="165"/>
      <c r="S177" s="165"/>
      <c r="T177" s="166"/>
      <c r="AT177" s="161" t="s">
        <v>134</v>
      </c>
      <c r="AU177" s="161" t="s">
        <v>82</v>
      </c>
      <c r="AV177" s="13" t="s">
        <v>82</v>
      </c>
      <c r="AW177" s="13" t="s">
        <v>29</v>
      </c>
      <c r="AX177" s="13" t="s">
        <v>72</v>
      </c>
      <c r="AY177" s="161" t="s">
        <v>125</v>
      </c>
    </row>
    <row r="178" spans="2:51" s="14" customFormat="1" ht="12">
      <c r="B178" s="167"/>
      <c r="D178" s="160" t="s">
        <v>134</v>
      </c>
      <c r="E178" s="168" t="s">
        <v>1</v>
      </c>
      <c r="F178" s="169" t="s">
        <v>136</v>
      </c>
      <c r="H178" s="170">
        <v>657.96</v>
      </c>
      <c r="L178" s="167"/>
      <c r="M178" s="171"/>
      <c r="N178" s="172"/>
      <c r="O178" s="172"/>
      <c r="P178" s="172"/>
      <c r="Q178" s="172"/>
      <c r="R178" s="172"/>
      <c r="S178" s="172"/>
      <c r="T178" s="173"/>
      <c r="AT178" s="168" t="s">
        <v>134</v>
      </c>
      <c r="AU178" s="168" t="s">
        <v>82</v>
      </c>
      <c r="AV178" s="14" t="s">
        <v>132</v>
      </c>
      <c r="AW178" s="14" t="s">
        <v>29</v>
      </c>
      <c r="AX178" s="14" t="s">
        <v>80</v>
      </c>
      <c r="AY178" s="168" t="s">
        <v>125</v>
      </c>
    </row>
    <row r="179" spans="1:65" s="2" customFormat="1" ht="24.2" customHeight="1">
      <c r="A179" s="29"/>
      <c r="B179" s="146"/>
      <c r="C179" s="147" t="s">
        <v>207</v>
      </c>
      <c r="D179" s="147" t="s">
        <v>127</v>
      </c>
      <c r="E179" s="148" t="s">
        <v>208</v>
      </c>
      <c r="F179" s="149" t="s">
        <v>209</v>
      </c>
      <c r="G179" s="150" t="s">
        <v>130</v>
      </c>
      <c r="H179" s="151">
        <f>H182</f>
        <v>767.62</v>
      </c>
      <c r="I179" s="152"/>
      <c r="J179" s="152">
        <f>ROUND(I179*H179,2)</f>
        <v>0</v>
      </c>
      <c r="K179" s="149" t="s">
        <v>131</v>
      </c>
      <c r="L179" s="30"/>
      <c r="M179" s="153" t="s">
        <v>1</v>
      </c>
      <c r="N179" s="154" t="s">
        <v>37</v>
      </c>
      <c r="O179" s="155">
        <v>0.031</v>
      </c>
      <c r="P179" s="155">
        <f>O179*H179</f>
        <v>23.79622</v>
      </c>
      <c r="Q179" s="155">
        <v>0.575</v>
      </c>
      <c r="R179" s="155">
        <f>Q179*H179</f>
        <v>441.38149999999996</v>
      </c>
      <c r="S179" s="155">
        <v>0</v>
      </c>
      <c r="T179" s="156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7" t="s">
        <v>132</v>
      </c>
      <c r="AT179" s="157" t="s">
        <v>127</v>
      </c>
      <c r="AU179" s="157" t="s">
        <v>82</v>
      </c>
      <c r="AY179" s="17" t="s">
        <v>125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7" t="s">
        <v>80</v>
      </c>
      <c r="BK179" s="158">
        <f>ROUND(I179*H179,2)</f>
        <v>0</v>
      </c>
      <c r="BL179" s="17" t="s">
        <v>132</v>
      </c>
      <c r="BM179" s="157" t="s">
        <v>210</v>
      </c>
    </row>
    <row r="180" spans="2:51" s="15" customFormat="1" ht="12">
      <c r="B180" s="174"/>
      <c r="D180" s="160" t="s">
        <v>134</v>
      </c>
      <c r="E180" s="175" t="s">
        <v>1</v>
      </c>
      <c r="F180" s="176" t="s">
        <v>211</v>
      </c>
      <c r="H180" s="175" t="s">
        <v>1</v>
      </c>
      <c r="L180" s="174"/>
      <c r="M180" s="177"/>
      <c r="N180" s="178"/>
      <c r="O180" s="178"/>
      <c r="P180" s="178"/>
      <c r="Q180" s="178"/>
      <c r="R180" s="178"/>
      <c r="S180" s="178"/>
      <c r="T180" s="179"/>
      <c r="AT180" s="175" t="s">
        <v>134</v>
      </c>
      <c r="AU180" s="175" t="s">
        <v>82</v>
      </c>
      <c r="AV180" s="15" t="s">
        <v>80</v>
      </c>
      <c r="AW180" s="15" t="s">
        <v>29</v>
      </c>
      <c r="AX180" s="15" t="s">
        <v>72</v>
      </c>
      <c r="AY180" s="175" t="s">
        <v>125</v>
      </c>
    </row>
    <row r="181" spans="2:51" s="13" customFormat="1" ht="12">
      <c r="B181" s="159"/>
      <c r="D181" s="160" t="s">
        <v>134</v>
      </c>
      <c r="E181" s="161" t="s">
        <v>1</v>
      </c>
      <c r="F181" s="162" t="s">
        <v>387</v>
      </c>
      <c r="H181" s="163">
        <f>219.32*3.5/100*50*2</f>
        <v>767.62</v>
      </c>
      <c r="L181" s="159"/>
      <c r="M181" s="164"/>
      <c r="N181" s="165"/>
      <c r="O181" s="165"/>
      <c r="P181" s="165"/>
      <c r="Q181" s="165"/>
      <c r="R181" s="165"/>
      <c r="S181" s="165"/>
      <c r="T181" s="166"/>
      <c r="AT181" s="161" t="s">
        <v>134</v>
      </c>
      <c r="AU181" s="161" t="s">
        <v>82</v>
      </c>
      <c r="AV181" s="13" t="s">
        <v>82</v>
      </c>
      <c r="AW181" s="13" t="s">
        <v>29</v>
      </c>
      <c r="AX181" s="13" t="s">
        <v>72</v>
      </c>
      <c r="AY181" s="161" t="s">
        <v>125</v>
      </c>
    </row>
    <row r="182" spans="2:51" s="14" customFormat="1" ht="12">
      <c r="B182" s="167"/>
      <c r="D182" s="160" t="s">
        <v>134</v>
      </c>
      <c r="E182" s="168" t="s">
        <v>1</v>
      </c>
      <c r="F182" s="169" t="s">
        <v>136</v>
      </c>
      <c r="H182" s="170">
        <f>H181</f>
        <v>767.62</v>
      </c>
      <c r="L182" s="167"/>
      <c r="M182" s="171"/>
      <c r="N182" s="172"/>
      <c r="O182" s="172"/>
      <c r="P182" s="172"/>
      <c r="Q182" s="172"/>
      <c r="R182" s="172"/>
      <c r="S182" s="172"/>
      <c r="T182" s="173"/>
      <c r="AT182" s="168" t="s">
        <v>134</v>
      </c>
      <c r="AU182" s="168" t="s">
        <v>82</v>
      </c>
      <c r="AV182" s="14" t="s">
        <v>132</v>
      </c>
      <c r="AW182" s="14" t="s">
        <v>29</v>
      </c>
      <c r="AX182" s="14" t="s">
        <v>80</v>
      </c>
      <c r="AY182" s="168" t="s">
        <v>125</v>
      </c>
    </row>
    <row r="183" spans="1:65" s="2" customFormat="1" ht="21.75" customHeight="1">
      <c r="A183" s="29"/>
      <c r="B183" s="146"/>
      <c r="C183" s="147" t="s">
        <v>212</v>
      </c>
      <c r="D183" s="147" t="s">
        <v>127</v>
      </c>
      <c r="E183" s="148" t="s">
        <v>213</v>
      </c>
      <c r="F183" s="149" t="s">
        <v>214</v>
      </c>
      <c r="G183" s="150" t="s">
        <v>130</v>
      </c>
      <c r="H183" s="151">
        <v>657.96</v>
      </c>
      <c r="I183" s="152"/>
      <c r="J183" s="152">
        <f>ROUND(I183*H183,2)</f>
        <v>0</v>
      </c>
      <c r="K183" s="149" t="s">
        <v>131</v>
      </c>
      <c r="L183" s="30"/>
      <c r="M183" s="153" t="s">
        <v>1</v>
      </c>
      <c r="N183" s="154" t="s">
        <v>37</v>
      </c>
      <c r="O183" s="155">
        <v>0.002</v>
      </c>
      <c r="P183" s="155">
        <f>O183*H183</f>
        <v>1.3159200000000002</v>
      </c>
      <c r="Q183" s="155">
        <v>0.00051</v>
      </c>
      <c r="R183" s="155">
        <f>Q183*H183</f>
        <v>0.33555960000000007</v>
      </c>
      <c r="S183" s="155">
        <v>0</v>
      </c>
      <c r="T183" s="156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7" t="s">
        <v>132</v>
      </c>
      <c r="AT183" s="157" t="s">
        <v>127</v>
      </c>
      <c r="AU183" s="157" t="s">
        <v>82</v>
      </c>
      <c r="AY183" s="17" t="s">
        <v>125</v>
      </c>
      <c r="BE183" s="158">
        <f>IF(N183="základní",J183,0)</f>
        <v>0</v>
      </c>
      <c r="BF183" s="158">
        <f>IF(N183="snížená",J183,0)</f>
        <v>0</v>
      </c>
      <c r="BG183" s="158">
        <f>IF(N183="zákl. přenesená",J183,0)</f>
        <v>0</v>
      </c>
      <c r="BH183" s="158">
        <f>IF(N183="sníž. přenesená",J183,0)</f>
        <v>0</v>
      </c>
      <c r="BI183" s="158">
        <f>IF(N183="nulová",J183,0)</f>
        <v>0</v>
      </c>
      <c r="BJ183" s="17" t="s">
        <v>80</v>
      </c>
      <c r="BK183" s="158">
        <f>ROUND(I183*H183,2)</f>
        <v>0</v>
      </c>
      <c r="BL183" s="17" t="s">
        <v>132</v>
      </c>
      <c r="BM183" s="157" t="s">
        <v>215</v>
      </c>
    </row>
    <row r="184" spans="2:51" s="13" customFormat="1" ht="12">
      <c r="B184" s="159"/>
      <c r="D184" s="160" t="s">
        <v>134</v>
      </c>
      <c r="E184" s="161" t="s">
        <v>1</v>
      </c>
      <c r="F184" s="162" t="s">
        <v>202</v>
      </c>
      <c r="H184" s="163">
        <v>657.96</v>
      </c>
      <c r="L184" s="159"/>
      <c r="M184" s="164"/>
      <c r="N184" s="165"/>
      <c r="O184" s="165"/>
      <c r="P184" s="165"/>
      <c r="Q184" s="165"/>
      <c r="R184" s="165"/>
      <c r="S184" s="165"/>
      <c r="T184" s="166"/>
      <c r="AT184" s="161" t="s">
        <v>134</v>
      </c>
      <c r="AU184" s="161" t="s">
        <v>82</v>
      </c>
      <c r="AV184" s="13" t="s">
        <v>82</v>
      </c>
      <c r="AW184" s="13" t="s">
        <v>29</v>
      </c>
      <c r="AX184" s="13" t="s">
        <v>72</v>
      </c>
      <c r="AY184" s="161" t="s">
        <v>125</v>
      </c>
    </row>
    <row r="185" spans="2:51" s="14" customFormat="1" ht="12">
      <c r="B185" s="167"/>
      <c r="D185" s="160" t="s">
        <v>134</v>
      </c>
      <c r="E185" s="168" t="s">
        <v>1</v>
      </c>
      <c r="F185" s="169" t="s">
        <v>136</v>
      </c>
      <c r="H185" s="170">
        <v>657.96</v>
      </c>
      <c r="L185" s="167"/>
      <c r="M185" s="171"/>
      <c r="N185" s="172"/>
      <c r="O185" s="172"/>
      <c r="P185" s="172"/>
      <c r="Q185" s="172"/>
      <c r="R185" s="172"/>
      <c r="S185" s="172"/>
      <c r="T185" s="173"/>
      <c r="AT185" s="168" t="s">
        <v>134</v>
      </c>
      <c r="AU185" s="168" t="s">
        <v>82</v>
      </c>
      <c r="AV185" s="14" t="s">
        <v>132</v>
      </c>
      <c r="AW185" s="14" t="s">
        <v>29</v>
      </c>
      <c r="AX185" s="14" t="s">
        <v>80</v>
      </c>
      <c r="AY185" s="168" t="s">
        <v>125</v>
      </c>
    </row>
    <row r="186" spans="1:65" s="2" customFormat="1" ht="33" customHeight="1">
      <c r="A186" s="29"/>
      <c r="B186" s="146"/>
      <c r="C186" s="147" t="s">
        <v>216</v>
      </c>
      <c r="D186" s="147" t="s">
        <v>127</v>
      </c>
      <c r="E186" s="148" t="s">
        <v>217</v>
      </c>
      <c r="F186" s="149" t="s">
        <v>218</v>
      </c>
      <c r="G186" s="150" t="s">
        <v>130</v>
      </c>
      <c r="H186" s="151">
        <v>657.96</v>
      </c>
      <c r="I186" s="152"/>
      <c r="J186" s="152">
        <f>ROUND(I186*H186,2)</f>
        <v>0</v>
      </c>
      <c r="K186" s="149" t="s">
        <v>131</v>
      </c>
      <c r="L186" s="30"/>
      <c r="M186" s="153" t="s">
        <v>1</v>
      </c>
      <c r="N186" s="154" t="s">
        <v>37</v>
      </c>
      <c r="O186" s="155">
        <v>0.071</v>
      </c>
      <c r="P186" s="155">
        <f>O186*H186</f>
        <v>46.71516</v>
      </c>
      <c r="Q186" s="155">
        <v>0.12966</v>
      </c>
      <c r="R186" s="155">
        <f>Q186*H186</f>
        <v>85.3110936</v>
      </c>
      <c r="S186" s="155">
        <v>0</v>
      </c>
      <c r="T186" s="156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7" t="s">
        <v>132</v>
      </c>
      <c r="AT186" s="157" t="s">
        <v>127</v>
      </c>
      <c r="AU186" s="157" t="s">
        <v>82</v>
      </c>
      <c r="AY186" s="17" t="s">
        <v>125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7" t="s">
        <v>80</v>
      </c>
      <c r="BK186" s="158">
        <f>ROUND(I186*H186,2)</f>
        <v>0</v>
      </c>
      <c r="BL186" s="17" t="s">
        <v>132</v>
      </c>
      <c r="BM186" s="157" t="s">
        <v>219</v>
      </c>
    </row>
    <row r="187" spans="2:51" s="13" customFormat="1" ht="12">
      <c r="B187" s="159"/>
      <c r="D187" s="160" t="s">
        <v>134</v>
      </c>
      <c r="E187" s="161" t="s">
        <v>1</v>
      </c>
      <c r="F187" s="162" t="s">
        <v>202</v>
      </c>
      <c r="H187" s="163">
        <v>657.96</v>
      </c>
      <c r="L187" s="159"/>
      <c r="M187" s="164"/>
      <c r="N187" s="165"/>
      <c r="O187" s="165"/>
      <c r="P187" s="165"/>
      <c r="Q187" s="165"/>
      <c r="R187" s="165"/>
      <c r="S187" s="165"/>
      <c r="T187" s="166"/>
      <c r="AT187" s="161" t="s">
        <v>134</v>
      </c>
      <c r="AU187" s="161" t="s">
        <v>82</v>
      </c>
      <c r="AV187" s="13" t="s">
        <v>82</v>
      </c>
      <c r="AW187" s="13" t="s">
        <v>29</v>
      </c>
      <c r="AX187" s="13" t="s">
        <v>72</v>
      </c>
      <c r="AY187" s="161" t="s">
        <v>125</v>
      </c>
    </row>
    <row r="188" spans="2:51" s="14" customFormat="1" ht="12">
      <c r="B188" s="167"/>
      <c r="D188" s="160" t="s">
        <v>134</v>
      </c>
      <c r="E188" s="168" t="s">
        <v>1</v>
      </c>
      <c r="F188" s="169" t="s">
        <v>136</v>
      </c>
      <c r="H188" s="170">
        <v>657.96</v>
      </c>
      <c r="L188" s="167"/>
      <c r="M188" s="171"/>
      <c r="N188" s="172"/>
      <c r="O188" s="172"/>
      <c r="P188" s="172"/>
      <c r="Q188" s="172"/>
      <c r="R188" s="172"/>
      <c r="S188" s="172"/>
      <c r="T188" s="173"/>
      <c r="AT188" s="168" t="s">
        <v>134</v>
      </c>
      <c r="AU188" s="168" t="s">
        <v>82</v>
      </c>
      <c r="AV188" s="14" t="s">
        <v>132</v>
      </c>
      <c r="AW188" s="14" t="s">
        <v>29</v>
      </c>
      <c r="AX188" s="14" t="s">
        <v>80</v>
      </c>
      <c r="AY188" s="168" t="s">
        <v>125</v>
      </c>
    </row>
    <row r="189" spans="2:63" s="12" customFormat="1" ht="22.7" customHeight="1">
      <c r="B189" s="134"/>
      <c r="D189" s="135" t="s">
        <v>71</v>
      </c>
      <c r="E189" s="144" t="s">
        <v>168</v>
      </c>
      <c r="F189" s="144" t="s">
        <v>220</v>
      </c>
      <c r="J189" s="145">
        <f>BK189</f>
        <v>0</v>
      </c>
      <c r="L189" s="134"/>
      <c r="M189" s="138"/>
      <c r="N189" s="139"/>
      <c r="O189" s="139"/>
      <c r="P189" s="140">
        <f>SUM(P190:P200)</f>
        <v>167.143772</v>
      </c>
      <c r="Q189" s="139"/>
      <c r="R189" s="140">
        <f>SUM(R190:R200)</f>
        <v>138.5830734928</v>
      </c>
      <c r="S189" s="139"/>
      <c r="T189" s="141">
        <f>SUM(T190:T200)</f>
        <v>0</v>
      </c>
      <c r="AR189" s="135" t="s">
        <v>80</v>
      </c>
      <c r="AT189" s="142" t="s">
        <v>71</v>
      </c>
      <c r="AU189" s="142" t="s">
        <v>80</v>
      </c>
      <c r="AY189" s="135" t="s">
        <v>125</v>
      </c>
      <c r="BK189" s="143">
        <f>SUM(BK190:BK200)</f>
        <v>0</v>
      </c>
    </row>
    <row r="190" spans="1:65" s="2" customFormat="1" ht="33" customHeight="1">
      <c r="A190" s="29"/>
      <c r="B190" s="146"/>
      <c r="C190" s="147" t="s">
        <v>221</v>
      </c>
      <c r="D190" s="147" t="s">
        <v>127</v>
      </c>
      <c r="E190" s="148" t="s">
        <v>222</v>
      </c>
      <c r="F190" s="149" t="s">
        <v>223</v>
      </c>
      <c r="G190" s="150" t="s">
        <v>224</v>
      </c>
      <c r="H190" s="151">
        <v>438.64</v>
      </c>
      <c r="I190" s="152"/>
      <c r="J190" s="152">
        <f>ROUND(I190*H190,2)</f>
        <v>0</v>
      </c>
      <c r="K190" s="149" t="s">
        <v>131</v>
      </c>
      <c r="L190" s="30"/>
      <c r="M190" s="153" t="s">
        <v>1</v>
      </c>
      <c r="N190" s="154" t="s">
        <v>37</v>
      </c>
      <c r="O190" s="155">
        <v>0.268</v>
      </c>
      <c r="P190" s="155">
        <f>O190*H190</f>
        <v>117.55552</v>
      </c>
      <c r="Q190" s="155">
        <v>0.15539952</v>
      </c>
      <c r="R190" s="155">
        <f>Q190*H190</f>
        <v>68.16444545280001</v>
      </c>
      <c r="S190" s="155">
        <v>0</v>
      </c>
      <c r="T190" s="156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7" t="s">
        <v>132</v>
      </c>
      <c r="AT190" s="157" t="s">
        <v>127</v>
      </c>
      <c r="AU190" s="157" t="s">
        <v>82</v>
      </c>
      <c r="AY190" s="17" t="s">
        <v>125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7" t="s">
        <v>80</v>
      </c>
      <c r="BK190" s="158">
        <f>ROUND(I190*H190,2)</f>
        <v>0</v>
      </c>
      <c r="BL190" s="17" t="s">
        <v>132</v>
      </c>
      <c r="BM190" s="157" t="s">
        <v>225</v>
      </c>
    </row>
    <row r="191" spans="2:51" s="13" customFormat="1" ht="12">
      <c r="B191" s="159"/>
      <c r="D191" s="160" t="s">
        <v>134</v>
      </c>
      <c r="E191" s="161" t="s">
        <v>1</v>
      </c>
      <c r="F191" s="162" t="s">
        <v>226</v>
      </c>
      <c r="H191" s="163">
        <v>438.64</v>
      </c>
      <c r="L191" s="159"/>
      <c r="M191" s="164"/>
      <c r="N191" s="165"/>
      <c r="O191" s="165"/>
      <c r="P191" s="165"/>
      <c r="Q191" s="165"/>
      <c r="R191" s="165"/>
      <c r="S191" s="165"/>
      <c r="T191" s="166"/>
      <c r="AT191" s="161" t="s">
        <v>134</v>
      </c>
      <c r="AU191" s="161" t="s">
        <v>82</v>
      </c>
      <c r="AV191" s="13" t="s">
        <v>82</v>
      </c>
      <c r="AW191" s="13" t="s">
        <v>29</v>
      </c>
      <c r="AX191" s="13" t="s">
        <v>72</v>
      </c>
      <c r="AY191" s="161" t="s">
        <v>125</v>
      </c>
    </row>
    <row r="192" spans="2:51" s="14" customFormat="1" ht="12">
      <c r="B192" s="167"/>
      <c r="D192" s="160" t="s">
        <v>134</v>
      </c>
      <c r="E192" s="168" t="s">
        <v>1</v>
      </c>
      <c r="F192" s="169" t="s">
        <v>136</v>
      </c>
      <c r="H192" s="170">
        <v>438.64</v>
      </c>
      <c r="L192" s="167"/>
      <c r="M192" s="171"/>
      <c r="N192" s="172"/>
      <c r="O192" s="172"/>
      <c r="P192" s="172"/>
      <c r="Q192" s="172"/>
      <c r="R192" s="172"/>
      <c r="S192" s="172"/>
      <c r="T192" s="173"/>
      <c r="AT192" s="168" t="s">
        <v>134</v>
      </c>
      <c r="AU192" s="168" t="s">
        <v>82</v>
      </c>
      <c r="AV192" s="14" t="s">
        <v>132</v>
      </c>
      <c r="AW192" s="14" t="s">
        <v>29</v>
      </c>
      <c r="AX192" s="14" t="s">
        <v>80</v>
      </c>
      <c r="AY192" s="168" t="s">
        <v>125</v>
      </c>
    </row>
    <row r="193" spans="1:65" s="2" customFormat="1" ht="16.5" customHeight="1">
      <c r="A193" s="29"/>
      <c r="B193" s="146"/>
      <c r="C193" s="180" t="s">
        <v>7</v>
      </c>
      <c r="D193" s="180" t="s">
        <v>183</v>
      </c>
      <c r="E193" s="181" t="s">
        <v>227</v>
      </c>
      <c r="F193" s="182" t="s">
        <v>228</v>
      </c>
      <c r="G193" s="183" t="s">
        <v>224</v>
      </c>
      <c r="H193" s="184">
        <v>447.413</v>
      </c>
      <c r="I193" s="185"/>
      <c r="J193" s="185">
        <f>ROUND(I193*H193,2)</f>
        <v>0</v>
      </c>
      <c r="K193" s="182" t="s">
        <v>131</v>
      </c>
      <c r="L193" s="186"/>
      <c r="M193" s="187" t="s">
        <v>1</v>
      </c>
      <c r="N193" s="188" t="s">
        <v>37</v>
      </c>
      <c r="O193" s="155">
        <v>0</v>
      </c>
      <c r="P193" s="155">
        <f>O193*H193</f>
        <v>0</v>
      </c>
      <c r="Q193" s="155">
        <v>0.102</v>
      </c>
      <c r="R193" s="155">
        <f>Q193*H193</f>
        <v>45.636126</v>
      </c>
      <c r="S193" s="155">
        <v>0</v>
      </c>
      <c r="T193" s="156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7" t="s">
        <v>164</v>
      </c>
      <c r="AT193" s="157" t="s">
        <v>183</v>
      </c>
      <c r="AU193" s="157" t="s">
        <v>82</v>
      </c>
      <c r="AY193" s="17" t="s">
        <v>125</v>
      </c>
      <c r="BE193" s="158">
        <f>IF(N193="základní",J193,0)</f>
        <v>0</v>
      </c>
      <c r="BF193" s="158">
        <f>IF(N193="snížená",J193,0)</f>
        <v>0</v>
      </c>
      <c r="BG193" s="158">
        <f>IF(N193="zákl. přenesená",J193,0)</f>
        <v>0</v>
      </c>
      <c r="BH193" s="158">
        <f>IF(N193="sníž. přenesená",J193,0)</f>
        <v>0</v>
      </c>
      <c r="BI193" s="158">
        <f>IF(N193="nulová",J193,0)</f>
        <v>0</v>
      </c>
      <c r="BJ193" s="17" t="s">
        <v>80</v>
      </c>
      <c r="BK193" s="158">
        <f>ROUND(I193*H193,2)</f>
        <v>0</v>
      </c>
      <c r="BL193" s="17" t="s">
        <v>132</v>
      </c>
      <c r="BM193" s="157" t="s">
        <v>229</v>
      </c>
    </row>
    <row r="194" spans="2:51" s="13" customFormat="1" ht="12">
      <c r="B194" s="159"/>
      <c r="D194" s="160" t="s">
        <v>134</v>
      </c>
      <c r="F194" s="162" t="s">
        <v>230</v>
      </c>
      <c r="H194" s="163">
        <v>447.413</v>
      </c>
      <c r="L194" s="159"/>
      <c r="M194" s="164"/>
      <c r="N194" s="165"/>
      <c r="O194" s="165"/>
      <c r="P194" s="165"/>
      <c r="Q194" s="165"/>
      <c r="R194" s="165"/>
      <c r="S194" s="165"/>
      <c r="T194" s="166"/>
      <c r="AT194" s="161" t="s">
        <v>134</v>
      </c>
      <c r="AU194" s="161" t="s">
        <v>82</v>
      </c>
      <c r="AV194" s="13" t="s">
        <v>82</v>
      </c>
      <c r="AW194" s="13" t="s">
        <v>3</v>
      </c>
      <c r="AX194" s="13" t="s">
        <v>80</v>
      </c>
      <c r="AY194" s="161" t="s">
        <v>125</v>
      </c>
    </row>
    <row r="195" spans="1:65" s="2" customFormat="1" ht="24.2" customHeight="1">
      <c r="A195" s="29"/>
      <c r="B195" s="146"/>
      <c r="C195" s="147" t="s">
        <v>231</v>
      </c>
      <c r="D195" s="147" t="s">
        <v>127</v>
      </c>
      <c r="E195" s="148" t="s">
        <v>232</v>
      </c>
      <c r="F195" s="149" t="s">
        <v>233</v>
      </c>
      <c r="G195" s="150" t="s">
        <v>139</v>
      </c>
      <c r="H195" s="151">
        <v>10.966</v>
      </c>
      <c r="I195" s="152"/>
      <c r="J195" s="152">
        <f>ROUND(I195*H195,2)</f>
        <v>0</v>
      </c>
      <c r="K195" s="149" t="s">
        <v>131</v>
      </c>
      <c r="L195" s="30"/>
      <c r="M195" s="153" t="s">
        <v>1</v>
      </c>
      <c r="N195" s="154" t="s">
        <v>37</v>
      </c>
      <c r="O195" s="155">
        <v>1.442</v>
      </c>
      <c r="P195" s="155">
        <f>O195*H195</f>
        <v>15.812971999999998</v>
      </c>
      <c r="Q195" s="155">
        <v>2.25634</v>
      </c>
      <c r="R195" s="155">
        <f>Q195*H195</f>
        <v>24.743024439999996</v>
      </c>
      <c r="S195" s="155">
        <v>0</v>
      </c>
      <c r="T195" s="156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7" t="s">
        <v>132</v>
      </c>
      <c r="AT195" s="157" t="s">
        <v>127</v>
      </c>
      <c r="AU195" s="157" t="s">
        <v>82</v>
      </c>
      <c r="AY195" s="17" t="s">
        <v>125</v>
      </c>
      <c r="BE195" s="158">
        <f>IF(N195="základní",J195,0)</f>
        <v>0</v>
      </c>
      <c r="BF195" s="158">
        <f>IF(N195="snížená",J195,0)</f>
        <v>0</v>
      </c>
      <c r="BG195" s="158">
        <f>IF(N195="zákl. přenesená",J195,0)</f>
        <v>0</v>
      </c>
      <c r="BH195" s="158">
        <f>IF(N195="sníž. přenesená",J195,0)</f>
        <v>0</v>
      </c>
      <c r="BI195" s="158">
        <f>IF(N195="nulová",J195,0)</f>
        <v>0</v>
      </c>
      <c r="BJ195" s="17" t="s">
        <v>80</v>
      </c>
      <c r="BK195" s="158">
        <f>ROUND(I195*H195,2)</f>
        <v>0</v>
      </c>
      <c r="BL195" s="17" t="s">
        <v>132</v>
      </c>
      <c r="BM195" s="157" t="s">
        <v>234</v>
      </c>
    </row>
    <row r="196" spans="2:51" s="13" customFormat="1" ht="12">
      <c r="B196" s="159"/>
      <c r="D196" s="160" t="s">
        <v>134</v>
      </c>
      <c r="E196" s="161" t="s">
        <v>1</v>
      </c>
      <c r="F196" s="162" t="s">
        <v>235</v>
      </c>
      <c r="H196" s="163">
        <v>10.966</v>
      </c>
      <c r="L196" s="159"/>
      <c r="M196" s="164"/>
      <c r="N196" s="165"/>
      <c r="O196" s="165"/>
      <c r="P196" s="165"/>
      <c r="Q196" s="165"/>
      <c r="R196" s="165"/>
      <c r="S196" s="165"/>
      <c r="T196" s="166"/>
      <c r="AT196" s="161" t="s">
        <v>134</v>
      </c>
      <c r="AU196" s="161" t="s">
        <v>82</v>
      </c>
      <c r="AV196" s="13" t="s">
        <v>82</v>
      </c>
      <c r="AW196" s="13" t="s">
        <v>29</v>
      </c>
      <c r="AX196" s="13" t="s">
        <v>72</v>
      </c>
      <c r="AY196" s="161" t="s">
        <v>125</v>
      </c>
    </row>
    <row r="197" spans="2:51" s="14" customFormat="1" ht="12">
      <c r="B197" s="167"/>
      <c r="D197" s="160" t="s">
        <v>134</v>
      </c>
      <c r="E197" s="168" t="s">
        <v>1</v>
      </c>
      <c r="F197" s="169" t="s">
        <v>136</v>
      </c>
      <c r="H197" s="170">
        <v>10.966</v>
      </c>
      <c r="L197" s="167"/>
      <c r="M197" s="171"/>
      <c r="N197" s="172"/>
      <c r="O197" s="172"/>
      <c r="P197" s="172"/>
      <c r="Q197" s="172"/>
      <c r="R197" s="172"/>
      <c r="S197" s="172"/>
      <c r="T197" s="173"/>
      <c r="AT197" s="168" t="s">
        <v>134</v>
      </c>
      <c r="AU197" s="168" t="s">
        <v>82</v>
      </c>
      <c r="AV197" s="14" t="s">
        <v>132</v>
      </c>
      <c r="AW197" s="14" t="s">
        <v>29</v>
      </c>
      <c r="AX197" s="14" t="s">
        <v>80</v>
      </c>
      <c r="AY197" s="168" t="s">
        <v>125</v>
      </c>
    </row>
    <row r="198" spans="1:65" s="2" customFormat="1" ht="21.75" customHeight="1">
      <c r="A198" s="29"/>
      <c r="B198" s="146"/>
      <c r="C198" s="147" t="s">
        <v>236</v>
      </c>
      <c r="D198" s="147" t="s">
        <v>127</v>
      </c>
      <c r="E198" s="148" t="s">
        <v>237</v>
      </c>
      <c r="F198" s="149" t="s">
        <v>238</v>
      </c>
      <c r="G198" s="150" t="s">
        <v>224</v>
      </c>
      <c r="H198" s="151">
        <v>438.64</v>
      </c>
      <c r="I198" s="152"/>
      <c r="J198" s="152">
        <f>ROUND(I198*H198,2)</f>
        <v>0</v>
      </c>
      <c r="K198" s="149" t="s">
        <v>131</v>
      </c>
      <c r="L198" s="30"/>
      <c r="M198" s="153" t="s">
        <v>1</v>
      </c>
      <c r="N198" s="154" t="s">
        <v>37</v>
      </c>
      <c r="O198" s="155">
        <v>0.077</v>
      </c>
      <c r="P198" s="155">
        <f>O198*H198</f>
        <v>33.775279999999995</v>
      </c>
      <c r="Q198" s="155">
        <v>9E-05</v>
      </c>
      <c r="R198" s="155">
        <f>Q198*H198</f>
        <v>0.0394776</v>
      </c>
      <c r="S198" s="155">
        <v>0</v>
      </c>
      <c r="T198" s="156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7" t="s">
        <v>132</v>
      </c>
      <c r="AT198" s="157" t="s">
        <v>127</v>
      </c>
      <c r="AU198" s="157" t="s">
        <v>82</v>
      </c>
      <c r="AY198" s="17" t="s">
        <v>125</v>
      </c>
      <c r="BE198" s="158">
        <f>IF(N198="základní",J198,0)</f>
        <v>0</v>
      </c>
      <c r="BF198" s="158">
        <f>IF(N198="snížená",J198,0)</f>
        <v>0</v>
      </c>
      <c r="BG198" s="158">
        <f>IF(N198="zákl. přenesená",J198,0)</f>
        <v>0</v>
      </c>
      <c r="BH198" s="158">
        <f>IF(N198="sníž. přenesená",J198,0)</f>
        <v>0</v>
      </c>
      <c r="BI198" s="158">
        <f>IF(N198="nulová",J198,0)</f>
        <v>0</v>
      </c>
      <c r="BJ198" s="17" t="s">
        <v>80</v>
      </c>
      <c r="BK198" s="158">
        <f>ROUND(I198*H198,2)</f>
        <v>0</v>
      </c>
      <c r="BL198" s="17" t="s">
        <v>132</v>
      </c>
      <c r="BM198" s="157" t="s">
        <v>239</v>
      </c>
    </row>
    <row r="199" spans="2:51" s="13" customFormat="1" ht="12">
      <c r="B199" s="159"/>
      <c r="D199" s="160" t="s">
        <v>134</v>
      </c>
      <c r="E199" s="161" t="s">
        <v>1</v>
      </c>
      <c r="F199" s="162" t="s">
        <v>226</v>
      </c>
      <c r="H199" s="163">
        <v>438.64</v>
      </c>
      <c r="L199" s="159"/>
      <c r="M199" s="164"/>
      <c r="N199" s="165"/>
      <c r="O199" s="165"/>
      <c r="P199" s="165"/>
      <c r="Q199" s="165"/>
      <c r="R199" s="165"/>
      <c r="S199" s="165"/>
      <c r="T199" s="166"/>
      <c r="AT199" s="161" t="s">
        <v>134</v>
      </c>
      <c r="AU199" s="161" t="s">
        <v>82</v>
      </c>
      <c r="AV199" s="13" t="s">
        <v>82</v>
      </c>
      <c r="AW199" s="13" t="s">
        <v>29</v>
      </c>
      <c r="AX199" s="13" t="s">
        <v>72</v>
      </c>
      <c r="AY199" s="161" t="s">
        <v>125</v>
      </c>
    </row>
    <row r="200" spans="2:51" s="14" customFormat="1" ht="12">
      <c r="B200" s="167"/>
      <c r="D200" s="160" t="s">
        <v>134</v>
      </c>
      <c r="E200" s="168" t="s">
        <v>1</v>
      </c>
      <c r="F200" s="169" t="s">
        <v>136</v>
      </c>
      <c r="H200" s="170">
        <v>438.64</v>
      </c>
      <c r="L200" s="167"/>
      <c r="M200" s="171"/>
      <c r="N200" s="172"/>
      <c r="O200" s="172"/>
      <c r="P200" s="172"/>
      <c r="Q200" s="172"/>
      <c r="R200" s="172"/>
      <c r="S200" s="172"/>
      <c r="T200" s="173"/>
      <c r="AT200" s="168" t="s">
        <v>134</v>
      </c>
      <c r="AU200" s="168" t="s">
        <v>82</v>
      </c>
      <c r="AV200" s="14" t="s">
        <v>132</v>
      </c>
      <c r="AW200" s="14" t="s">
        <v>29</v>
      </c>
      <c r="AX200" s="14" t="s">
        <v>80</v>
      </c>
      <c r="AY200" s="168" t="s">
        <v>125</v>
      </c>
    </row>
    <row r="201" spans="2:63" s="12" customFormat="1" ht="22.7" customHeight="1">
      <c r="B201" s="134"/>
      <c r="D201" s="135" t="s">
        <v>71</v>
      </c>
      <c r="E201" s="144" t="s">
        <v>240</v>
      </c>
      <c r="F201" s="144" t="s">
        <v>241</v>
      </c>
      <c r="J201" s="145">
        <f>BK201</f>
        <v>0</v>
      </c>
      <c r="L201" s="134"/>
      <c r="M201" s="138"/>
      <c r="N201" s="139"/>
      <c r="O201" s="139"/>
      <c r="P201" s="140">
        <f>SUM(P202:P207)</f>
        <v>273.01274</v>
      </c>
      <c r="Q201" s="139"/>
      <c r="R201" s="140">
        <f>SUM(R202:R207)</f>
        <v>0</v>
      </c>
      <c r="S201" s="139"/>
      <c r="T201" s="141">
        <f>SUM(T202:T207)</f>
        <v>0</v>
      </c>
      <c r="AR201" s="135" t="s">
        <v>80</v>
      </c>
      <c r="AT201" s="142" t="s">
        <v>71</v>
      </c>
      <c r="AU201" s="142" t="s">
        <v>80</v>
      </c>
      <c r="AY201" s="135" t="s">
        <v>125</v>
      </c>
      <c r="BK201" s="143">
        <f>SUM(BK202:BK207)</f>
        <v>0</v>
      </c>
    </row>
    <row r="202" spans="1:65" s="2" customFormat="1" ht="33" customHeight="1">
      <c r="A202" s="29"/>
      <c r="B202" s="146"/>
      <c r="C202" s="147" t="s">
        <v>242</v>
      </c>
      <c r="D202" s="147" t="s">
        <v>127</v>
      </c>
      <c r="E202" s="148" t="s">
        <v>243</v>
      </c>
      <c r="F202" s="149" t="s">
        <v>244</v>
      </c>
      <c r="G202" s="150" t="s">
        <v>161</v>
      </c>
      <c r="H202" s="151">
        <v>954.59</v>
      </c>
      <c r="I202" s="152"/>
      <c r="J202" s="152">
        <f>ROUND(I202*H202,2)</f>
        <v>0</v>
      </c>
      <c r="K202" s="149" t="s">
        <v>131</v>
      </c>
      <c r="L202" s="30"/>
      <c r="M202" s="153" t="s">
        <v>1</v>
      </c>
      <c r="N202" s="154" t="s">
        <v>37</v>
      </c>
      <c r="O202" s="155">
        <v>0.08</v>
      </c>
      <c r="P202" s="155">
        <f>O202*H202</f>
        <v>76.36720000000001</v>
      </c>
      <c r="Q202" s="155">
        <v>0</v>
      </c>
      <c r="R202" s="155">
        <f>Q202*H202</f>
        <v>0</v>
      </c>
      <c r="S202" s="155">
        <v>0</v>
      </c>
      <c r="T202" s="156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7" t="s">
        <v>132</v>
      </c>
      <c r="AT202" s="157" t="s">
        <v>127</v>
      </c>
      <c r="AU202" s="157" t="s">
        <v>82</v>
      </c>
      <c r="AY202" s="17" t="s">
        <v>125</v>
      </c>
      <c r="BE202" s="158">
        <f>IF(N202="základní",J202,0)</f>
        <v>0</v>
      </c>
      <c r="BF202" s="158">
        <f>IF(N202="snížená",J202,0)</f>
        <v>0</v>
      </c>
      <c r="BG202" s="158">
        <f>IF(N202="zákl. přenesená",J202,0)</f>
        <v>0</v>
      </c>
      <c r="BH202" s="158">
        <f>IF(N202="sníž. přenesená",J202,0)</f>
        <v>0</v>
      </c>
      <c r="BI202" s="158">
        <f>IF(N202="nulová",J202,0)</f>
        <v>0</v>
      </c>
      <c r="BJ202" s="17" t="s">
        <v>80</v>
      </c>
      <c r="BK202" s="158">
        <f>ROUND(I202*H202,2)</f>
        <v>0</v>
      </c>
      <c r="BL202" s="17" t="s">
        <v>132</v>
      </c>
      <c r="BM202" s="157" t="s">
        <v>245</v>
      </c>
    </row>
    <row r="203" spans="1:65" s="2" customFormat="1" ht="21.75" customHeight="1">
      <c r="A203" s="29"/>
      <c r="B203" s="146"/>
      <c r="C203" s="147" t="s">
        <v>246</v>
      </c>
      <c r="D203" s="147" t="s">
        <v>127</v>
      </c>
      <c r="E203" s="148" t="s">
        <v>247</v>
      </c>
      <c r="F203" s="149" t="s">
        <v>248</v>
      </c>
      <c r="G203" s="150" t="s">
        <v>161</v>
      </c>
      <c r="H203" s="151">
        <v>4772.95</v>
      </c>
      <c r="I203" s="152"/>
      <c r="J203" s="152">
        <f>ROUND(I203*H203,2)</f>
        <v>0</v>
      </c>
      <c r="K203" s="149" t="s">
        <v>131</v>
      </c>
      <c r="L203" s="30"/>
      <c r="M203" s="153" t="s">
        <v>1</v>
      </c>
      <c r="N203" s="154" t="s">
        <v>37</v>
      </c>
      <c r="O203" s="155">
        <v>0.014</v>
      </c>
      <c r="P203" s="155">
        <f>O203*H203</f>
        <v>66.8213</v>
      </c>
      <c r="Q203" s="155">
        <v>0</v>
      </c>
      <c r="R203" s="155">
        <f>Q203*H203</f>
        <v>0</v>
      </c>
      <c r="S203" s="155">
        <v>0</v>
      </c>
      <c r="T203" s="156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7" t="s">
        <v>132</v>
      </c>
      <c r="AT203" s="157" t="s">
        <v>127</v>
      </c>
      <c r="AU203" s="157" t="s">
        <v>82</v>
      </c>
      <c r="AY203" s="17" t="s">
        <v>125</v>
      </c>
      <c r="BE203" s="158">
        <f>IF(N203="základní",J203,0)</f>
        <v>0</v>
      </c>
      <c r="BF203" s="158">
        <f>IF(N203="snížená",J203,0)</f>
        <v>0</v>
      </c>
      <c r="BG203" s="158">
        <f>IF(N203="zákl. přenesená",J203,0)</f>
        <v>0</v>
      </c>
      <c r="BH203" s="158">
        <f>IF(N203="sníž. přenesená",J203,0)</f>
        <v>0</v>
      </c>
      <c r="BI203" s="158">
        <f>IF(N203="nulová",J203,0)</f>
        <v>0</v>
      </c>
      <c r="BJ203" s="17" t="s">
        <v>80</v>
      </c>
      <c r="BK203" s="158">
        <f>ROUND(I203*H203,2)</f>
        <v>0</v>
      </c>
      <c r="BL203" s="17" t="s">
        <v>132</v>
      </c>
      <c r="BM203" s="157" t="s">
        <v>249</v>
      </c>
    </row>
    <row r="204" spans="2:51" s="13" customFormat="1" ht="12">
      <c r="B204" s="159"/>
      <c r="D204" s="160" t="s">
        <v>134</v>
      </c>
      <c r="E204" s="161" t="s">
        <v>1</v>
      </c>
      <c r="F204" s="162" t="s">
        <v>250</v>
      </c>
      <c r="H204" s="163">
        <v>4772.95</v>
      </c>
      <c r="L204" s="159"/>
      <c r="M204" s="164"/>
      <c r="N204" s="165"/>
      <c r="O204" s="165"/>
      <c r="P204" s="165"/>
      <c r="Q204" s="165"/>
      <c r="R204" s="165"/>
      <c r="S204" s="165"/>
      <c r="T204" s="166"/>
      <c r="AT204" s="161" t="s">
        <v>134</v>
      </c>
      <c r="AU204" s="161" t="s">
        <v>82</v>
      </c>
      <c r="AV204" s="13" t="s">
        <v>82</v>
      </c>
      <c r="AW204" s="13" t="s">
        <v>29</v>
      </c>
      <c r="AX204" s="13" t="s">
        <v>80</v>
      </c>
      <c r="AY204" s="161" t="s">
        <v>125</v>
      </c>
    </row>
    <row r="205" spans="1:65" s="2" customFormat="1" ht="16.5" customHeight="1">
      <c r="A205" s="29"/>
      <c r="B205" s="146"/>
      <c r="C205" s="147" t="s">
        <v>251</v>
      </c>
      <c r="D205" s="147" t="s">
        <v>127</v>
      </c>
      <c r="E205" s="148" t="s">
        <v>252</v>
      </c>
      <c r="F205" s="149" t="s">
        <v>253</v>
      </c>
      <c r="G205" s="150" t="s">
        <v>161</v>
      </c>
      <c r="H205" s="151">
        <v>954.59</v>
      </c>
      <c r="I205" s="152"/>
      <c r="J205" s="152">
        <f>ROUND(I205*H205,2)</f>
        <v>0</v>
      </c>
      <c r="K205" s="149" t="s">
        <v>131</v>
      </c>
      <c r="L205" s="30"/>
      <c r="M205" s="153" t="s">
        <v>1</v>
      </c>
      <c r="N205" s="154" t="s">
        <v>37</v>
      </c>
      <c r="O205" s="155">
        <v>0.136</v>
      </c>
      <c r="P205" s="155">
        <f>O205*H205</f>
        <v>129.82424</v>
      </c>
      <c r="Q205" s="155">
        <v>0</v>
      </c>
      <c r="R205" s="155">
        <f>Q205*H205</f>
        <v>0</v>
      </c>
      <c r="S205" s="155">
        <v>0</v>
      </c>
      <c r="T205" s="156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7" t="s">
        <v>132</v>
      </c>
      <c r="AT205" s="157" t="s">
        <v>127</v>
      </c>
      <c r="AU205" s="157" t="s">
        <v>82</v>
      </c>
      <c r="AY205" s="17" t="s">
        <v>125</v>
      </c>
      <c r="BE205" s="158">
        <f>IF(N205="základní",J205,0)</f>
        <v>0</v>
      </c>
      <c r="BF205" s="158">
        <f>IF(N205="snížená",J205,0)</f>
        <v>0</v>
      </c>
      <c r="BG205" s="158">
        <f>IF(N205="zákl. přenesená",J205,0)</f>
        <v>0</v>
      </c>
      <c r="BH205" s="158">
        <f>IF(N205="sníž. přenesená",J205,0)</f>
        <v>0</v>
      </c>
      <c r="BI205" s="158">
        <f>IF(N205="nulová",J205,0)</f>
        <v>0</v>
      </c>
      <c r="BJ205" s="17" t="s">
        <v>80</v>
      </c>
      <c r="BK205" s="158">
        <f>ROUND(I205*H205,2)</f>
        <v>0</v>
      </c>
      <c r="BL205" s="17" t="s">
        <v>132</v>
      </c>
      <c r="BM205" s="157" t="s">
        <v>254</v>
      </c>
    </row>
    <row r="206" spans="1:65" s="2" customFormat="1" ht="37.7" customHeight="1">
      <c r="A206" s="29"/>
      <c r="B206" s="146"/>
      <c r="C206" s="147" t="s">
        <v>255</v>
      </c>
      <c r="D206" s="147" t="s">
        <v>127</v>
      </c>
      <c r="E206" s="148" t="s">
        <v>256</v>
      </c>
      <c r="F206" s="149" t="s">
        <v>257</v>
      </c>
      <c r="G206" s="150" t="s">
        <v>161</v>
      </c>
      <c r="H206" s="151">
        <v>428.222</v>
      </c>
      <c r="I206" s="152"/>
      <c r="J206" s="152">
        <f>ROUND(I206*H206,2)</f>
        <v>0</v>
      </c>
      <c r="K206" s="149" t="s">
        <v>131</v>
      </c>
      <c r="L206" s="30"/>
      <c r="M206" s="153" t="s">
        <v>1</v>
      </c>
      <c r="N206" s="154" t="s">
        <v>37</v>
      </c>
      <c r="O206" s="155">
        <v>0</v>
      </c>
      <c r="P206" s="155">
        <f>O206*H206</f>
        <v>0</v>
      </c>
      <c r="Q206" s="155">
        <v>0</v>
      </c>
      <c r="R206" s="155">
        <f>Q206*H206</f>
        <v>0</v>
      </c>
      <c r="S206" s="155">
        <v>0</v>
      </c>
      <c r="T206" s="156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7" t="s">
        <v>132</v>
      </c>
      <c r="AT206" s="157" t="s">
        <v>127</v>
      </c>
      <c r="AU206" s="157" t="s">
        <v>82</v>
      </c>
      <c r="AY206" s="17" t="s">
        <v>125</v>
      </c>
      <c r="BE206" s="158">
        <f>IF(N206="základní",J206,0)</f>
        <v>0</v>
      </c>
      <c r="BF206" s="158">
        <f>IF(N206="snížená",J206,0)</f>
        <v>0</v>
      </c>
      <c r="BG206" s="158">
        <f>IF(N206="zákl. přenesená",J206,0)</f>
        <v>0</v>
      </c>
      <c r="BH206" s="158">
        <f>IF(N206="sníž. přenesená",J206,0)</f>
        <v>0</v>
      </c>
      <c r="BI206" s="158">
        <f>IF(N206="nulová",J206,0)</f>
        <v>0</v>
      </c>
      <c r="BJ206" s="17" t="s">
        <v>80</v>
      </c>
      <c r="BK206" s="158">
        <f>ROUND(I206*H206,2)</f>
        <v>0</v>
      </c>
      <c r="BL206" s="17" t="s">
        <v>132</v>
      </c>
      <c r="BM206" s="157" t="s">
        <v>258</v>
      </c>
    </row>
    <row r="207" spans="1:65" s="2" customFormat="1" ht="44.25" customHeight="1">
      <c r="A207" s="29"/>
      <c r="B207" s="146"/>
      <c r="C207" s="147" t="s">
        <v>259</v>
      </c>
      <c r="D207" s="147" t="s">
        <v>127</v>
      </c>
      <c r="E207" s="148" t="s">
        <v>260</v>
      </c>
      <c r="F207" s="149" t="s">
        <v>261</v>
      </c>
      <c r="G207" s="150" t="s">
        <v>161</v>
      </c>
      <c r="H207" s="151">
        <v>526.368</v>
      </c>
      <c r="I207" s="152"/>
      <c r="J207" s="152">
        <f>ROUND(I207*H207,2)</f>
        <v>0</v>
      </c>
      <c r="K207" s="149" t="s">
        <v>131</v>
      </c>
      <c r="L207" s="30"/>
      <c r="M207" s="153" t="s">
        <v>1</v>
      </c>
      <c r="N207" s="154" t="s">
        <v>37</v>
      </c>
      <c r="O207" s="155">
        <v>0</v>
      </c>
      <c r="P207" s="155">
        <f>O207*H207</f>
        <v>0</v>
      </c>
      <c r="Q207" s="155">
        <v>0</v>
      </c>
      <c r="R207" s="155">
        <f>Q207*H207</f>
        <v>0</v>
      </c>
      <c r="S207" s="155">
        <v>0</v>
      </c>
      <c r="T207" s="156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7" t="s">
        <v>132</v>
      </c>
      <c r="AT207" s="157" t="s">
        <v>127</v>
      </c>
      <c r="AU207" s="157" t="s">
        <v>82</v>
      </c>
      <c r="AY207" s="17" t="s">
        <v>125</v>
      </c>
      <c r="BE207" s="158">
        <f>IF(N207="základní",J207,0)</f>
        <v>0</v>
      </c>
      <c r="BF207" s="158">
        <f>IF(N207="snížená",J207,0)</f>
        <v>0</v>
      </c>
      <c r="BG207" s="158">
        <f>IF(N207="zákl. přenesená",J207,0)</f>
        <v>0</v>
      </c>
      <c r="BH207" s="158">
        <f>IF(N207="sníž. přenesená",J207,0)</f>
        <v>0</v>
      </c>
      <c r="BI207" s="158">
        <f>IF(N207="nulová",J207,0)</f>
        <v>0</v>
      </c>
      <c r="BJ207" s="17" t="s">
        <v>80</v>
      </c>
      <c r="BK207" s="158">
        <f>ROUND(I207*H207,2)</f>
        <v>0</v>
      </c>
      <c r="BL207" s="17" t="s">
        <v>132</v>
      </c>
      <c r="BM207" s="157" t="s">
        <v>262</v>
      </c>
    </row>
    <row r="208" spans="2:63" s="12" customFormat="1" ht="22.7" customHeight="1">
      <c r="B208" s="134"/>
      <c r="D208" s="135" t="s">
        <v>71</v>
      </c>
      <c r="E208" s="144" t="s">
        <v>263</v>
      </c>
      <c r="F208" s="144" t="s">
        <v>264</v>
      </c>
      <c r="J208" s="145">
        <f>BK208</f>
        <v>0</v>
      </c>
      <c r="L208" s="134"/>
      <c r="M208" s="138"/>
      <c r="N208" s="139"/>
      <c r="O208" s="139"/>
      <c r="P208" s="140">
        <f>SUM(P209:P211)</f>
        <v>277.296438</v>
      </c>
      <c r="Q208" s="139"/>
      <c r="R208" s="140">
        <f>SUM(R209:R211)</f>
        <v>0</v>
      </c>
      <c r="S208" s="139"/>
      <c r="T208" s="141">
        <f>SUM(T209:T211)</f>
        <v>0</v>
      </c>
      <c r="AR208" s="135" t="s">
        <v>80</v>
      </c>
      <c r="AT208" s="142" t="s">
        <v>71</v>
      </c>
      <c r="AU208" s="142" t="s">
        <v>80</v>
      </c>
      <c r="AY208" s="135" t="s">
        <v>125</v>
      </c>
      <c r="BK208" s="143">
        <f>SUM(BK209:BK211)</f>
        <v>0</v>
      </c>
    </row>
    <row r="209" spans="1:65" s="2" customFormat="1" ht="33" customHeight="1">
      <c r="A209" s="29"/>
      <c r="B209" s="146"/>
      <c r="C209" s="147" t="s">
        <v>265</v>
      </c>
      <c r="D209" s="147" t="s">
        <v>127</v>
      </c>
      <c r="E209" s="148" t="s">
        <v>266</v>
      </c>
      <c r="F209" s="149" t="s">
        <v>267</v>
      </c>
      <c r="G209" s="150" t="s">
        <v>161</v>
      </c>
      <c r="H209" s="151">
        <v>938.118</v>
      </c>
      <c r="I209" s="152"/>
      <c r="J209" s="152">
        <f>ROUND(I209*H209,2)</f>
        <v>0</v>
      </c>
      <c r="K209" s="149" t="s">
        <v>131</v>
      </c>
      <c r="L209" s="30"/>
      <c r="M209" s="153" t="s">
        <v>1</v>
      </c>
      <c r="N209" s="154" t="s">
        <v>37</v>
      </c>
      <c r="O209" s="155">
        <v>0.066</v>
      </c>
      <c r="P209" s="155">
        <f>O209*H209</f>
        <v>61.915788000000006</v>
      </c>
      <c r="Q209" s="155">
        <v>0</v>
      </c>
      <c r="R209" s="155">
        <f>Q209*H209</f>
        <v>0</v>
      </c>
      <c r="S209" s="155">
        <v>0</v>
      </c>
      <c r="T209" s="156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7" t="s">
        <v>132</v>
      </c>
      <c r="AT209" s="157" t="s">
        <v>127</v>
      </c>
      <c r="AU209" s="157" t="s">
        <v>82</v>
      </c>
      <c r="AY209" s="17" t="s">
        <v>125</v>
      </c>
      <c r="BE209" s="158">
        <f>IF(N209="základní",J209,0)</f>
        <v>0</v>
      </c>
      <c r="BF209" s="158">
        <f>IF(N209="snížená",J209,0)</f>
        <v>0</v>
      </c>
      <c r="BG209" s="158">
        <f>IF(N209="zákl. přenesená",J209,0)</f>
        <v>0</v>
      </c>
      <c r="BH209" s="158">
        <f>IF(N209="sníž. přenesená",J209,0)</f>
        <v>0</v>
      </c>
      <c r="BI209" s="158">
        <f>IF(N209="nulová",J209,0)</f>
        <v>0</v>
      </c>
      <c r="BJ209" s="17" t="s">
        <v>80</v>
      </c>
      <c r="BK209" s="158">
        <f>ROUND(I209*H209,2)</f>
        <v>0</v>
      </c>
      <c r="BL209" s="17" t="s">
        <v>132</v>
      </c>
      <c r="BM209" s="157" t="s">
        <v>268</v>
      </c>
    </row>
    <row r="210" spans="1:65" s="2" customFormat="1" ht="33" customHeight="1">
      <c r="A210" s="29"/>
      <c r="B210" s="146"/>
      <c r="C210" s="147" t="s">
        <v>269</v>
      </c>
      <c r="D210" s="147" t="s">
        <v>127</v>
      </c>
      <c r="E210" s="148" t="s">
        <v>270</v>
      </c>
      <c r="F210" s="149" t="s">
        <v>271</v>
      </c>
      <c r="G210" s="150" t="s">
        <v>161</v>
      </c>
      <c r="H210" s="151">
        <v>168.926</v>
      </c>
      <c r="I210" s="152"/>
      <c r="J210" s="152">
        <f>ROUND(I210*H210,2)</f>
        <v>0</v>
      </c>
      <c r="K210" s="149" t="s">
        <v>131</v>
      </c>
      <c r="L210" s="30"/>
      <c r="M210" s="153" t="s">
        <v>1</v>
      </c>
      <c r="N210" s="154" t="s">
        <v>37</v>
      </c>
      <c r="O210" s="155">
        <v>1.005</v>
      </c>
      <c r="P210" s="155">
        <f>O210*H210</f>
        <v>169.77062999999998</v>
      </c>
      <c r="Q210" s="155">
        <v>0</v>
      </c>
      <c r="R210" s="155">
        <f>Q210*H210</f>
        <v>0</v>
      </c>
      <c r="S210" s="155">
        <v>0</v>
      </c>
      <c r="T210" s="156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7" t="s">
        <v>132</v>
      </c>
      <c r="AT210" s="157" t="s">
        <v>127</v>
      </c>
      <c r="AU210" s="157" t="s">
        <v>82</v>
      </c>
      <c r="AY210" s="17" t="s">
        <v>125</v>
      </c>
      <c r="BE210" s="158">
        <f>IF(N210="základní",J210,0)</f>
        <v>0</v>
      </c>
      <c r="BF210" s="158">
        <f>IF(N210="snížená",J210,0)</f>
        <v>0</v>
      </c>
      <c r="BG210" s="158">
        <f>IF(N210="zákl. přenesená",J210,0)</f>
        <v>0</v>
      </c>
      <c r="BH210" s="158">
        <f>IF(N210="sníž. přenesená",J210,0)</f>
        <v>0</v>
      </c>
      <c r="BI210" s="158">
        <f>IF(N210="nulová",J210,0)</f>
        <v>0</v>
      </c>
      <c r="BJ210" s="17" t="s">
        <v>80</v>
      </c>
      <c r="BK210" s="158">
        <f>ROUND(I210*H210,2)</f>
        <v>0</v>
      </c>
      <c r="BL210" s="17" t="s">
        <v>132</v>
      </c>
      <c r="BM210" s="157" t="s">
        <v>272</v>
      </c>
    </row>
    <row r="211" spans="1:65" s="2" customFormat="1" ht="33" customHeight="1">
      <c r="A211" s="29"/>
      <c r="B211" s="146"/>
      <c r="C211" s="147" t="s">
        <v>273</v>
      </c>
      <c r="D211" s="147" t="s">
        <v>127</v>
      </c>
      <c r="E211" s="148" t="s">
        <v>274</v>
      </c>
      <c r="F211" s="149" t="s">
        <v>275</v>
      </c>
      <c r="G211" s="150" t="s">
        <v>161</v>
      </c>
      <c r="H211" s="151">
        <v>168.926</v>
      </c>
      <c r="I211" s="152"/>
      <c r="J211" s="152">
        <f>ROUND(I211*H211,2)</f>
        <v>0</v>
      </c>
      <c r="K211" s="149" t="s">
        <v>131</v>
      </c>
      <c r="L211" s="30"/>
      <c r="M211" s="153" t="s">
        <v>1</v>
      </c>
      <c r="N211" s="154" t="s">
        <v>37</v>
      </c>
      <c r="O211" s="155">
        <v>0.27</v>
      </c>
      <c r="P211" s="155">
        <f>O211*H211</f>
        <v>45.61002</v>
      </c>
      <c r="Q211" s="155">
        <v>0</v>
      </c>
      <c r="R211" s="155">
        <f>Q211*H211</f>
        <v>0</v>
      </c>
      <c r="S211" s="155">
        <v>0</v>
      </c>
      <c r="T211" s="156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7" t="s">
        <v>132</v>
      </c>
      <c r="AT211" s="157" t="s">
        <v>127</v>
      </c>
      <c r="AU211" s="157" t="s">
        <v>82</v>
      </c>
      <c r="AY211" s="17" t="s">
        <v>125</v>
      </c>
      <c r="BE211" s="158">
        <f>IF(N211="základní",J211,0)</f>
        <v>0</v>
      </c>
      <c r="BF211" s="158">
        <f>IF(N211="snížená",J211,0)</f>
        <v>0</v>
      </c>
      <c r="BG211" s="158">
        <f>IF(N211="zákl. přenesená",J211,0)</f>
        <v>0</v>
      </c>
      <c r="BH211" s="158">
        <f>IF(N211="sníž. přenesená",J211,0)</f>
        <v>0</v>
      </c>
      <c r="BI211" s="158">
        <f>IF(N211="nulová",J211,0)</f>
        <v>0</v>
      </c>
      <c r="BJ211" s="17" t="s">
        <v>80</v>
      </c>
      <c r="BK211" s="158">
        <f>ROUND(I211*H211,2)</f>
        <v>0</v>
      </c>
      <c r="BL211" s="17" t="s">
        <v>132</v>
      </c>
      <c r="BM211" s="157" t="s">
        <v>276</v>
      </c>
    </row>
    <row r="212" spans="2:63" s="12" customFormat="1" ht="26.1" customHeight="1">
      <c r="B212" s="134"/>
      <c r="D212" s="135" t="s">
        <v>71</v>
      </c>
      <c r="E212" s="136" t="s">
        <v>277</v>
      </c>
      <c r="F212" s="136" t="s">
        <v>278</v>
      </c>
      <c r="J212" s="137">
        <f>BK212</f>
        <v>0</v>
      </c>
      <c r="L212" s="134"/>
      <c r="M212" s="138"/>
      <c r="N212" s="139"/>
      <c r="O212" s="139"/>
      <c r="P212" s="140">
        <f>P213+P219+P221+P223+P226</f>
        <v>0</v>
      </c>
      <c r="Q212" s="139"/>
      <c r="R212" s="140">
        <f>R213+R219+R221+R223+R226</f>
        <v>0</v>
      </c>
      <c r="S212" s="139"/>
      <c r="T212" s="141">
        <f>T213+T219+T221+T223+T226</f>
        <v>0</v>
      </c>
      <c r="AR212" s="135" t="s">
        <v>149</v>
      </c>
      <c r="AT212" s="142" t="s">
        <v>71</v>
      </c>
      <c r="AU212" s="142" t="s">
        <v>72</v>
      </c>
      <c r="AY212" s="135" t="s">
        <v>125</v>
      </c>
      <c r="BK212" s="143">
        <f>BK213+BK219+BK221+BK223+BK226</f>
        <v>0</v>
      </c>
    </row>
    <row r="213" spans="2:63" s="12" customFormat="1" ht="22.7" customHeight="1">
      <c r="B213" s="134"/>
      <c r="D213" s="135" t="s">
        <v>71</v>
      </c>
      <c r="E213" s="144" t="s">
        <v>279</v>
      </c>
      <c r="F213" s="144" t="s">
        <v>280</v>
      </c>
      <c r="J213" s="145">
        <f>BK213</f>
        <v>0</v>
      </c>
      <c r="L213" s="134"/>
      <c r="M213" s="138"/>
      <c r="N213" s="139"/>
      <c r="O213" s="139"/>
      <c r="P213" s="140">
        <f>SUM(P214:P218)</f>
        <v>0</v>
      </c>
      <c r="Q213" s="139"/>
      <c r="R213" s="140">
        <f>SUM(R214:R218)</f>
        <v>0</v>
      </c>
      <c r="S213" s="139"/>
      <c r="T213" s="141">
        <f>SUM(T214:T218)</f>
        <v>0</v>
      </c>
      <c r="AR213" s="135" t="s">
        <v>149</v>
      </c>
      <c r="AT213" s="142" t="s">
        <v>71</v>
      </c>
      <c r="AU213" s="142" t="s">
        <v>80</v>
      </c>
      <c r="AY213" s="135" t="s">
        <v>125</v>
      </c>
      <c r="BK213" s="143">
        <f>SUM(BK214:BK218)</f>
        <v>0</v>
      </c>
    </row>
    <row r="214" spans="1:65" s="2" customFormat="1" ht="16.5" customHeight="1">
      <c r="A214" s="29"/>
      <c r="B214" s="146"/>
      <c r="C214" s="147" t="s">
        <v>281</v>
      </c>
      <c r="D214" s="147" t="s">
        <v>127</v>
      </c>
      <c r="E214" s="148" t="s">
        <v>282</v>
      </c>
      <c r="F214" s="149" t="s">
        <v>283</v>
      </c>
      <c r="G214" s="150" t="s">
        <v>284</v>
      </c>
      <c r="H214" s="151">
        <v>1</v>
      </c>
      <c r="I214" s="152"/>
      <c r="J214" s="152">
        <f>ROUND(I214*H214,2)</f>
        <v>0</v>
      </c>
      <c r="K214" s="149" t="s">
        <v>131</v>
      </c>
      <c r="L214" s="30"/>
      <c r="M214" s="153" t="s">
        <v>1</v>
      </c>
      <c r="N214" s="154" t="s">
        <v>37</v>
      </c>
      <c r="O214" s="155">
        <v>0</v>
      </c>
      <c r="P214" s="155">
        <f>O214*H214</f>
        <v>0</v>
      </c>
      <c r="Q214" s="155">
        <v>0</v>
      </c>
      <c r="R214" s="155">
        <f>Q214*H214</f>
        <v>0</v>
      </c>
      <c r="S214" s="155">
        <v>0</v>
      </c>
      <c r="T214" s="156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7" t="s">
        <v>285</v>
      </c>
      <c r="AT214" s="157" t="s">
        <v>127</v>
      </c>
      <c r="AU214" s="157" t="s">
        <v>82</v>
      </c>
      <c r="AY214" s="17" t="s">
        <v>125</v>
      </c>
      <c r="BE214" s="158">
        <f>IF(N214="základní",J214,0)</f>
        <v>0</v>
      </c>
      <c r="BF214" s="158">
        <f>IF(N214="snížená",J214,0)</f>
        <v>0</v>
      </c>
      <c r="BG214" s="158">
        <f>IF(N214="zákl. přenesená",J214,0)</f>
        <v>0</v>
      </c>
      <c r="BH214" s="158">
        <f>IF(N214="sníž. přenesená",J214,0)</f>
        <v>0</v>
      </c>
      <c r="BI214" s="158">
        <f>IF(N214="nulová",J214,0)</f>
        <v>0</v>
      </c>
      <c r="BJ214" s="17" t="s">
        <v>80</v>
      </c>
      <c r="BK214" s="158">
        <f>ROUND(I214*H214,2)</f>
        <v>0</v>
      </c>
      <c r="BL214" s="17" t="s">
        <v>285</v>
      </c>
      <c r="BM214" s="157" t="s">
        <v>286</v>
      </c>
    </row>
    <row r="215" spans="1:65" s="2" customFormat="1" ht="16.5" customHeight="1">
      <c r="A215" s="29"/>
      <c r="B215" s="146"/>
      <c r="C215" s="147" t="s">
        <v>287</v>
      </c>
      <c r="D215" s="147" t="s">
        <v>127</v>
      </c>
      <c r="E215" s="148" t="s">
        <v>288</v>
      </c>
      <c r="F215" s="149" t="s">
        <v>289</v>
      </c>
      <c r="G215" s="150" t="s">
        <v>284</v>
      </c>
      <c r="H215" s="151">
        <v>1</v>
      </c>
      <c r="I215" s="152"/>
      <c r="J215" s="152">
        <f>ROUND(I215*H215,2)</f>
        <v>0</v>
      </c>
      <c r="K215" s="149" t="s">
        <v>131</v>
      </c>
      <c r="L215" s="30"/>
      <c r="M215" s="153" t="s">
        <v>1</v>
      </c>
      <c r="N215" s="154" t="s">
        <v>37</v>
      </c>
      <c r="O215" s="155">
        <v>0</v>
      </c>
      <c r="P215" s="155">
        <f>O215*H215</f>
        <v>0</v>
      </c>
      <c r="Q215" s="155">
        <v>0</v>
      </c>
      <c r="R215" s="155">
        <f>Q215*H215</f>
        <v>0</v>
      </c>
      <c r="S215" s="155">
        <v>0</v>
      </c>
      <c r="T215" s="156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7" t="s">
        <v>285</v>
      </c>
      <c r="AT215" s="157" t="s">
        <v>127</v>
      </c>
      <c r="AU215" s="157" t="s">
        <v>82</v>
      </c>
      <c r="AY215" s="17" t="s">
        <v>125</v>
      </c>
      <c r="BE215" s="158">
        <f>IF(N215="základní",J215,0)</f>
        <v>0</v>
      </c>
      <c r="BF215" s="158">
        <f>IF(N215="snížená",J215,0)</f>
        <v>0</v>
      </c>
      <c r="BG215" s="158">
        <f>IF(N215="zákl. přenesená",J215,0)</f>
        <v>0</v>
      </c>
      <c r="BH215" s="158">
        <f>IF(N215="sníž. přenesená",J215,0)</f>
        <v>0</v>
      </c>
      <c r="BI215" s="158">
        <f>IF(N215="nulová",J215,0)</f>
        <v>0</v>
      </c>
      <c r="BJ215" s="17" t="s">
        <v>80</v>
      </c>
      <c r="BK215" s="158">
        <f>ROUND(I215*H215,2)</f>
        <v>0</v>
      </c>
      <c r="BL215" s="17" t="s">
        <v>285</v>
      </c>
      <c r="BM215" s="157" t="s">
        <v>290</v>
      </c>
    </row>
    <row r="216" spans="1:65" s="2" customFormat="1" ht="16.5" customHeight="1">
      <c r="A216" s="29"/>
      <c r="B216" s="146"/>
      <c r="C216" s="147" t="s">
        <v>291</v>
      </c>
      <c r="D216" s="147" t="s">
        <v>127</v>
      </c>
      <c r="E216" s="148" t="s">
        <v>292</v>
      </c>
      <c r="F216" s="149" t="s">
        <v>293</v>
      </c>
      <c r="G216" s="150" t="s">
        <v>284</v>
      </c>
      <c r="H216" s="151">
        <v>1</v>
      </c>
      <c r="I216" s="152"/>
      <c r="J216" s="152">
        <f>ROUND(I216*H216,2)</f>
        <v>0</v>
      </c>
      <c r="K216" s="149" t="s">
        <v>131</v>
      </c>
      <c r="L216" s="30"/>
      <c r="M216" s="153" t="s">
        <v>1</v>
      </c>
      <c r="N216" s="154" t="s">
        <v>37</v>
      </c>
      <c r="O216" s="155">
        <v>0</v>
      </c>
      <c r="P216" s="155">
        <f>O216*H216</f>
        <v>0</v>
      </c>
      <c r="Q216" s="155">
        <v>0</v>
      </c>
      <c r="R216" s="155">
        <f>Q216*H216</f>
        <v>0</v>
      </c>
      <c r="S216" s="155">
        <v>0</v>
      </c>
      <c r="T216" s="156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7" t="s">
        <v>285</v>
      </c>
      <c r="AT216" s="157" t="s">
        <v>127</v>
      </c>
      <c r="AU216" s="157" t="s">
        <v>82</v>
      </c>
      <c r="AY216" s="17" t="s">
        <v>125</v>
      </c>
      <c r="BE216" s="158">
        <f>IF(N216="základní",J216,0)</f>
        <v>0</v>
      </c>
      <c r="BF216" s="158">
        <f>IF(N216="snížená",J216,0)</f>
        <v>0</v>
      </c>
      <c r="BG216" s="158">
        <f>IF(N216="zákl. přenesená",J216,0)</f>
        <v>0</v>
      </c>
      <c r="BH216" s="158">
        <f>IF(N216="sníž. přenesená",J216,0)</f>
        <v>0</v>
      </c>
      <c r="BI216" s="158">
        <f>IF(N216="nulová",J216,0)</f>
        <v>0</v>
      </c>
      <c r="BJ216" s="17" t="s">
        <v>80</v>
      </c>
      <c r="BK216" s="158">
        <f>ROUND(I216*H216,2)</f>
        <v>0</v>
      </c>
      <c r="BL216" s="17" t="s">
        <v>285</v>
      </c>
      <c r="BM216" s="157" t="s">
        <v>294</v>
      </c>
    </row>
    <row r="217" spans="1:65" s="2" customFormat="1" ht="16.5" customHeight="1">
      <c r="A217" s="29"/>
      <c r="B217" s="146"/>
      <c r="C217" s="147" t="s">
        <v>295</v>
      </c>
      <c r="D217" s="147" t="s">
        <v>127</v>
      </c>
      <c r="E217" s="148" t="s">
        <v>296</v>
      </c>
      <c r="F217" s="149" t="s">
        <v>297</v>
      </c>
      <c r="G217" s="150" t="s">
        <v>284</v>
      </c>
      <c r="H217" s="151">
        <v>1</v>
      </c>
      <c r="I217" s="152"/>
      <c r="J217" s="152">
        <f>ROUND(I217*H217,2)</f>
        <v>0</v>
      </c>
      <c r="K217" s="149" t="s">
        <v>131</v>
      </c>
      <c r="L217" s="30"/>
      <c r="M217" s="153" t="s">
        <v>1</v>
      </c>
      <c r="N217" s="154" t="s">
        <v>37</v>
      </c>
      <c r="O217" s="155">
        <v>0</v>
      </c>
      <c r="P217" s="155">
        <f>O217*H217</f>
        <v>0</v>
      </c>
      <c r="Q217" s="155">
        <v>0</v>
      </c>
      <c r="R217" s="155">
        <f>Q217*H217</f>
        <v>0</v>
      </c>
      <c r="S217" s="155">
        <v>0</v>
      </c>
      <c r="T217" s="156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7" t="s">
        <v>285</v>
      </c>
      <c r="AT217" s="157" t="s">
        <v>127</v>
      </c>
      <c r="AU217" s="157" t="s">
        <v>82</v>
      </c>
      <c r="AY217" s="17" t="s">
        <v>125</v>
      </c>
      <c r="BE217" s="158">
        <f>IF(N217="základní",J217,0)</f>
        <v>0</v>
      </c>
      <c r="BF217" s="158">
        <f>IF(N217="snížená",J217,0)</f>
        <v>0</v>
      </c>
      <c r="BG217" s="158">
        <f>IF(N217="zákl. přenesená",J217,0)</f>
        <v>0</v>
      </c>
      <c r="BH217" s="158">
        <f>IF(N217="sníž. přenesená",J217,0)</f>
        <v>0</v>
      </c>
      <c r="BI217" s="158">
        <f>IF(N217="nulová",J217,0)</f>
        <v>0</v>
      </c>
      <c r="BJ217" s="17" t="s">
        <v>80</v>
      </c>
      <c r="BK217" s="158">
        <f>ROUND(I217*H217,2)</f>
        <v>0</v>
      </c>
      <c r="BL217" s="17" t="s">
        <v>285</v>
      </c>
      <c r="BM217" s="157" t="s">
        <v>298</v>
      </c>
    </row>
    <row r="218" spans="1:65" s="2" customFormat="1" ht="16.5" customHeight="1">
      <c r="A218" s="29"/>
      <c r="B218" s="146"/>
      <c r="C218" s="147" t="s">
        <v>299</v>
      </c>
      <c r="D218" s="147" t="s">
        <v>127</v>
      </c>
      <c r="E218" s="148" t="s">
        <v>300</v>
      </c>
      <c r="F218" s="149" t="s">
        <v>301</v>
      </c>
      <c r="G218" s="150" t="s">
        <v>284</v>
      </c>
      <c r="H218" s="151">
        <v>1</v>
      </c>
      <c r="I218" s="152"/>
      <c r="J218" s="152">
        <f>ROUND(I218*H218,2)</f>
        <v>0</v>
      </c>
      <c r="K218" s="149" t="s">
        <v>131</v>
      </c>
      <c r="L218" s="30"/>
      <c r="M218" s="153" t="s">
        <v>1</v>
      </c>
      <c r="N218" s="154" t="s">
        <v>37</v>
      </c>
      <c r="O218" s="155">
        <v>0</v>
      </c>
      <c r="P218" s="155">
        <f>O218*H218</f>
        <v>0</v>
      </c>
      <c r="Q218" s="155">
        <v>0</v>
      </c>
      <c r="R218" s="155">
        <f>Q218*H218</f>
        <v>0</v>
      </c>
      <c r="S218" s="155">
        <v>0</v>
      </c>
      <c r="T218" s="156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7" t="s">
        <v>285</v>
      </c>
      <c r="AT218" s="157" t="s">
        <v>127</v>
      </c>
      <c r="AU218" s="157" t="s">
        <v>82</v>
      </c>
      <c r="AY218" s="17" t="s">
        <v>125</v>
      </c>
      <c r="BE218" s="158">
        <f>IF(N218="základní",J218,0)</f>
        <v>0</v>
      </c>
      <c r="BF218" s="158">
        <f>IF(N218="snížená",J218,0)</f>
        <v>0</v>
      </c>
      <c r="BG218" s="158">
        <f>IF(N218="zákl. přenesená",J218,0)</f>
        <v>0</v>
      </c>
      <c r="BH218" s="158">
        <f>IF(N218="sníž. přenesená",J218,0)</f>
        <v>0</v>
      </c>
      <c r="BI218" s="158">
        <f>IF(N218="nulová",J218,0)</f>
        <v>0</v>
      </c>
      <c r="BJ218" s="17" t="s">
        <v>80</v>
      </c>
      <c r="BK218" s="158">
        <f>ROUND(I218*H218,2)</f>
        <v>0</v>
      </c>
      <c r="BL218" s="17" t="s">
        <v>285</v>
      </c>
      <c r="BM218" s="157" t="s">
        <v>302</v>
      </c>
    </row>
    <row r="219" spans="2:63" s="12" customFormat="1" ht="22.7" customHeight="1">
      <c r="B219" s="134"/>
      <c r="D219" s="135" t="s">
        <v>71</v>
      </c>
      <c r="E219" s="144" t="s">
        <v>303</v>
      </c>
      <c r="F219" s="144" t="s">
        <v>304</v>
      </c>
      <c r="J219" s="145">
        <f>BK219</f>
        <v>0</v>
      </c>
      <c r="L219" s="134"/>
      <c r="M219" s="138"/>
      <c r="N219" s="139"/>
      <c r="O219" s="139"/>
      <c r="P219" s="140">
        <f>P220</f>
        <v>0</v>
      </c>
      <c r="Q219" s="139"/>
      <c r="R219" s="140">
        <f>R220</f>
        <v>0</v>
      </c>
      <c r="S219" s="139"/>
      <c r="T219" s="141">
        <f>T220</f>
        <v>0</v>
      </c>
      <c r="AR219" s="135" t="s">
        <v>149</v>
      </c>
      <c r="AT219" s="142" t="s">
        <v>71</v>
      </c>
      <c r="AU219" s="142" t="s">
        <v>80</v>
      </c>
      <c r="AY219" s="135" t="s">
        <v>125</v>
      </c>
      <c r="BK219" s="143">
        <f>BK220</f>
        <v>0</v>
      </c>
    </row>
    <row r="220" spans="1:65" s="2" customFormat="1" ht="16.5" customHeight="1">
      <c r="A220" s="29"/>
      <c r="B220" s="146"/>
      <c r="C220" s="147" t="s">
        <v>305</v>
      </c>
      <c r="D220" s="147" t="s">
        <v>127</v>
      </c>
      <c r="E220" s="148" t="s">
        <v>306</v>
      </c>
      <c r="F220" s="149" t="s">
        <v>304</v>
      </c>
      <c r="G220" s="150" t="s">
        <v>284</v>
      </c>
      <c r="H220" s="151">
        <v>1</v>
      </c>
      <c r="I220" s="152"/>
      <c r="J220" s="152">
        <f>ROUND(I220*H220,2)</f>
        <v>0</v>
      </c>
      <c r="K220" s="149" t="s">
        <v>131</v>
      </c>
      <c r="L220" s="30"/>
      <c r="M220" s="153" t="s">
        <v>1</v>
      </c>
      <c r="N220" s="154" t="s">
        <v>37</v>
      </c>
      <c r="O220" s="155">
        <v>0</v>
      </c>
      <c r="P220" s="155">
        <f>O220*H220</f>
        <v>0</v>
      </c>
      <c r="Q220" s="155">
        <v>0</v>
      </c>
      <c r="R220" s="155">
        <f>Q220*H220</f>
        <v>0</v>
      </c>
      <c r="S220" s="155">
        <v>0</v>
      </c>
      <c r="T220" s="156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7" t="s">
        <v>285</v>
      </c>
      <c r="AT220" s="157" t="s">
        <v>127</v>
      </c>
      <c r="AU220" s="157" t="s">
        <v>82</v>
      </c>
      <c r="AY220" s="17" t="s">
        <v>125</v>
      </c>
      <c r="BE220" s="158">
        <f>IF(N220="základní",J220,0)</f>
        <v>0</v>
      </c>
      <c r="BF220" s="158">
        <f>IF(N220="snížená",J220,0)</f>
        <v>0</v>
      </c>
      <c r="BG220" s="158">
        <f>IF(N220="zákl. přenesená",J220,0)</f>
        <v>0</v>
      </c>
      <c r="BH220" s="158">
        <f>IF(N220="sníž. přenesená",J220,0)</f>
        <v>0</v>
      </c>
      <c r="BI220" s="158">
        <f>IF(N220="nulová",J220,0)</f>
        <v>0</v>
      </c>
      <c r="BJ220" s="17" t="s">
        <v>80</v>
      </c>
      <c r="BK220" s="158">
        <f>ROUND(I220*H220,2)</f>
        <v>0</v>
      </c>
      <c r="BL220" s="17" t="s">
        <v>285</v>
      </c>
      <c r="BM220" s="157" t="s">
        <v>307</v>
      </c>
    </row>
    <row r="221" spans="2:63" s="12" customFormat="1" ht="22.7" customHeight="1">
      <c r="B221" s="134"/>
      <c r="D221" s="135" t="s">
        <v>71</v>
      </c>
      <c r="E221" s="144" t="s">
        <v>308</v>
      </c>
      <c r="F221" s="144" t="s">
        <v>309</v>
      </c>
      <c r="J221" s="145">
        <f>BK221</f>
        <v>0</v>
      </c>
      <c r="L221" s="134"/>
      <c r="M221" s="138"/>
      <c r="N221" s="139"/>
      <c r="O221" s="139"/>
      <c r="P221" s="140">
        <f>P222</f>
        <v>0</v>
      </c>
      <c r="Q221" s="139"/>
      <c r="R221" s="140">
        <f>R222</f>
        <v>0</v>
      </c>
      <c r="S221" s="139"/>
      <c r="T221" s="141">
        <f>T222</f>
        <v>0</v>
      </c>
      <c r="AR221" s="135" t="s">
        <v>149</v>
      </c>
      <c r="AT221" s="142" t="s">
        <v>71</v>
      </c>
      <c r="AU221" s="142" t="s">
        <v>80</v>
      </c>
      <c r="AY221" s="135" t="s">
        <v>125</v>
      </c>
      <c r="BK221" s="143">
        <f>BK222</f>
        <v>0</v>
      </c>
    </row>
    <row r="222" spans="1:65" s="2" customFormat="1" ht="16.5" customHeight="1">
      <c r="A222" s="29"/>
      <c r="B222" s="146"/>
      <c r="C222" s="147" t="s">
        <v>310</v>
      </c>
      <c r="D222" s="147" t="s">
        <v>127</v>
      </c>
      <c r="E222" s="148" t="s">
        <v>311</v>
      </c>
      <c r="F222" s="149" t="s">
        <v>312</v>
      </c>
      <c r="G222" s="150" t="s">
        <v>284</v>
      </c>
      <c r="H222" s="151">
        <v>1</v>
      </c>
      <c r="I222" s="152"/>
      <c r="J222" s="152">
        <f>ROUND(I222*H222,2)</f>
        <v>0</v>
      </c>
      <c r="K222" s="149" t="s">
        <v>131</v>
      </c>
      <c r="L222" s="30"/>
      <c r="M222" s="153" t="s">
        <v>1</v>
      </c>
      <c r="N222" s="154" t="s">
        <v>37</v>
      </c>
      <c r="O222" s="155">
        <v>0</v>
      </c>
      <c r="P222" s="155">
        <f>O222*H222</f>
        <v>0</v>
      </c>
      <c r="Q222" s="155">
        <v>0</v>
      </c>
      <c r="R222" s="155">
        <f>Q222*H222</f>
        <v>0</v>
      </c>
      <c r="S222" s="155">
        <v>0</v>
      </c>
      <c r="T222" s="156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7" t="s">
        <v>285</v>
      </c>
      <c r="AT222" s="157" t="s">
        <v>127</v>
      </c>
      <c r="AU222" s="157" t="s">
        <v>82</v>
      </c>
      <c r="AY222" s="17" t="s">
        <v>125</v>
      </c>
      <c r="BE222" s="158">
        <f>IF(N222="základní",J222,0)</f>
        <v>0</v>
      </c>
      <c r="BF222" s="158">
        <f>IF(N222="snížená",J222,0)</f>
        <v>0</v>
      </c>
      <c r="BG222" s="158">
        <f>IF(N222="zákl. přenesená",J222,0)</f>
        <v>0</v>
      </c>
      <c r="BH222" s="158">
        <f>IF(N222="sníž. přenesená",J222,0)</f>
        <v>0</v>
      </c>
      <c r="BI222" s="158">
        <f>IF(N222="nulová",J222,0)</f>
        <v>0</v>
      </c>
      <c r="BJ222" s="17" t="s">
        <v>80</v>
      </c>
      <c r="BK222" s="158">
        <f>ROUND(I222*H222,2)</f>
        <v>0</v>
      </c>
      <c r="BL222" s="17" t="s">
        <v>285</v>
      </c>
      <c r="BM222" s="157" t="s">
        <v>313</v>
      </c>
    </row>
    <row r="223" spans="2:63" s="12" customFormat="1" ht="22.7" customHeight="1">
      <c r="B223" s="134"/>
      <c r="D223" s="135" t="s">
        <v>71</v>
      </c>
      <c r="E223" s="144" t="s">
        <v>314</v>
      </c>
      <c r="F223" s="144" t="s">
        <v>315</v>
      </c>
      <c r="J223" s="145">
        <f>BK223</f>
        <v>0</v>
      </c>
      <c r="L223" s="134"/>
      <c r="M223" s="138"/>
      <c r="N223" s="139"/>
      <c r="O223" s="139"/>
      <c r="P223" s="140">
        <f>SUM(P224:P225)</f>
        <v>0</v>
      </c>
      <c r="Q223" s="139"/>
      <c r="R223" s="140">
        <f>SUM(R224:R225)</f>
        <v>0</v>
      </c>
      <c r="S223" s="139"/>
      <c r="T223" s="141">
        <f>SUM(T224:T225)</f>
        <v>0</v>
      </c>
      <c r="AR223" s="135" t="s">
        <v>149</v>
      </c>
      <c r="AT223" s="142" t="s">
        <v>71</v>
      </c>
      <c r="AU223" s="142" t="s">
        <v>80</v>
      </c>
      <c r="AY223" s="135" t="s">
        <v>125</v>
      </c>
      <c r="BK223" s="143">
        <f>SUM(BK224:BK225)</f>
        <v>0</v>
      </c>
    </row>
    <row r="224" spans="1:65" s="2" customFormat="1" ht="16.5" customHeight="1">
      <c r="A224" s="29"/>
      <c r="B224" s="146"/>
      <c r="C224" s="147" t="s">
        <v>316</v>
      </c>
      <c r="D224" s="147" t="s">
        <v>127</v>
      </c>
      <c r="E224" s="148" t="s">
        <v>396</v>
      </c>
      <c r="F224" s="149" t="s">
        <v>395</v>
      </c>
      <c r="G224" s="150" t="s">
        <v>284</v>
      </c>
      <c r="H224" s="151">
        <v>1</v>
      </c>
      <c r="I224" s="152"/>
      <c r="J224" s="152">
        <f>ROUND(I224*H224,2)</f>
        <v>0</v>
      </c>
      <c r="K224" s="149" t="s">
        <v>131</v>
      </c>
      <c r="L224" s="30"/>
      <c r="M224" s="153" t="s">
        <v>1</v>
      </c>
      <c r="N224" s="154" t="s">
        <v>37</v>
      </c>
      <c r="O224" s="155">
        <v>0</v>
      </c>
      <c r="P224" s="155">
        <f>O224*H224</f>
        <v>0</v>
      </c>
      <c r="Q224" s="155">
        <v>0</v>
      </c>
      <c r="R224" s="155">
        <f>Q224*H224</f>
        <v>0</v>
      </c>
      <c r="S224" s="155">
        <v>0</v>
      </c>
      <c r="T224" s="156">
        <f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7" t="s">
        <v>285</v>
      </c>
      <c r="AT224" s="157" t="s">
        <v>127</v>
      </c>
      <c r="AU224" s="157" t="s">
        <v>82</v>
      </c>
      <c r="AY224" s="17" t="s">
        <v>125</v>
      </c>
      <c r="BE224" s="158">
        <f>IF(N224="základní",J224,0)</f>
        <v>0</v>
      </c>
      <c r="BF224" s="158">
        <f>IF(N224="snížená",J224,0)</f>
        <v>0</v>
      </c>
      <c r="BG224" s="158">
        <f>IF(N224="zákl. přenesená",J224,0)</f>
        <v>0</v>
      </c>
      <c r="BH224" s="158">
        <f>IF(N224="sníž. přenesená",J224,0)</f>
        <v>0</v>
      </c>
      <c r="BI224" s="158">
        <f>IF(N224="nulová",J224,0)</f>
        <v>0</v>
      </c>
      <c r="BJ224" s="17" t="s">
        <v>80</v>
      </c>
      <c r="BK224" s="158">
        <f>ROUND(I224*H224,2)</f>
        <v>0</v>
      </c>
      <c r="BL224" s="17" t="s">
        <v>285</v>
      </c>
      <c r="BM224" s="157" t="s">
        <v>317</v>
      </c>
    </row>
    <row r="225" spans="1:65" s="2" customFormat="1" ht="16.5" customHeight="1">
      <c r="A225" s="29"/>
      <c r="B225" s="146"/>
      <c r="C225" s="147" t="s">
        <v>318</v>
      </c>
      <c r="D225" s="147" t="s">
        <v>127</v>
      </c>
      <c r="E225" s="148" t="s">
        <v>394</v>
      </c>
      <c r="F225" s="149" t="s">
        <v>393</v>
      </c>
      <c r="G225" s="150" t="s">
        <v>284</v>
      </c>
      <c r="H225" s="151">
        <v>1</v>
      </c>
      <c r="I225" s="152"/>
      <c r="J225" s="152">
        <f>ROUND(I225*H225,2)</f>
        <v>0</v>
      </c>
      <c r="K225" s="149" t="s">
        <v>131</v>
      </c>
      <c r="L225" s="30"/>
      <c r="M225" s="153" t="s">
        <v>1</v>
      </c>
      <c r="N225" s="154" t="s">
        <v>37</v>
      </c>
      <c r="O225" s="155">
        <v>0</v>
      </c>
      <c r="P225" s="155">
        <f>O225*H225</f>
        <v>0</v>
      </c>
      <c r="Q225" s="155">
        <v>0</v>
      </c>
      <c r="R225" s="155">
        <f>Q225*H225</f>
        <v>0</v>
      </c>
      <c r="S225" s="155">
        <v>0</v>
      </c>
      <c r="T225" s="156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7" t="s">
        <v>285</v>
      </c>
      <c r="AT225" s="157" t="s">
        <v>127</v>
      </c>
      <c r="AU225" s="157" t="s">
        <v>82</v>
      </c>
      <c r="AY225" s="17" t="s">
        <v>125</v>
      </c>
      <c r="BE225" s="158">
        <f>IF(N225="základní",J225,0)</f>
        <v>0</v>
      </c>
      <c r="BF225" s="158">
        <f>IF(N225="snížená",J225,0)</f>
        <v>0</v>
      </c>
      <c r="BG225" s="158">
        <f>IF(N225="zákl. přenesená",J225,0)</f>
        <v>0</v>
      </c>
      <c r="BH225" s="158">
        <f>IF(N225="sníž. přenesená",J225,0)</f>
        <v>0</v>
      </c>
      <c r="BI225" s="158">
        <f>IF(N225="nulová",J225,0)</f>
        <v>0</v>
      </c>
      <c r="BJ225" s="17" t="s">
        <v>80</v>
      </c>
      <c r="BK225" s="158">
        <f>ROUND(I225*H225,2)</f>
        <v>0</v>
      </c>
      <c r="BL225" s="17" t="s">
        <v>285</v>
      </c>
      <c r="BM225" s="157" t="s">
        <v>319</v>
      </c>
    </row>
    <row r="226" spans="2:63" s="12" customFormat="1" ht="22.7" customHeight="1">
      <c r="B226" s="134"/>
      <c r="D226" s="135" t="s">
        <v>71</v>
      </c>
      <c r="E226" s="144" t="s">
        <v>320</v>
      </c>
      <c r="F226" s="144" t="s">
        <v>321</v>
      </c>
      <c r="J226" s="145">
        <f>BK226</f>
        <v>0</v>
      </c>
      <c r="L226" s="134"/>
      <c r="M226" s="138"/>
      <c r="N226" s="139"/>
      <c r="O226" s="139"/>
      <c r="P226" s="140">
        <f>P227</f>
        <v>0</v>
      </c>
      <c r="Q226" s="139"/>
      <c r="R226" s="140">
        <f>R227</f>
        <v>0</v>
      </c>
      <c r="S226" s="139"/>
      <c r="T226" s="141">
        <f>T227</f>
        <v>0</v>
      </c>
      <c r="AR226" s="135" t="s">
        <v>149</v>
      </c>
      <c r="AT226" s="142" t="s">
        <v>71</v>
      </c>
      <c r="AU226" s="142" t="s">
        <v>80</v>
      </c>
      <c r="AY226" s="135" t="s">
        <v>125</v>
      </c>
      <c r="BK226" s="143">
        <f>BK227</f>
        <v>0</v>
      </c>
    </row>
    <row r="227" spans="1:65" s="2" customFormat="1" ht="16.5" customHeight="1">
      <c r="A227" s="29"/>
      <c r="B227" s="146"/>
      <c r="C227" s="147" t="s">
        <v>322</v>
      </c>
      <c r="D227" s="147" t="s">
        <v>127</v>
      </c>
      <c r="E227" s="148" t="s">
        <v>323</v>
      </c>
      <c r="F227" s="149" t="s">
        <v>324</v>
      </c>
      <c r="G227" s="150" t="s">
        <v>284</v>
      </c>
      <c r="H227" s="151">
        <v>1</v>
      </c>
      <c r="I227" s="152"/>
      <c r="J227" s="152">
        <f>ROUND(I227*H227,2)</f>
        <v>0</v>
      </c>
      <c r="K227" s="149" t="s">
        <v>131</v>
      </c>
      <c r="L227" s="30"/>
      <c r="M227" s="189" t="s">
        <v>1</v>
      </c>
      <c r="N227" s="190" t="s">
        <v>37</v>
      </c>
      <c r="O227" s="191">
        <v>0</v>
      </c>
      <c r="P227" s="191">
        <f>O227*H227</f>
        <v>0</v>
      </c>
      <c r="Q227" s="191">
        <v>0</v>
      </c>
      <c r="R227" s="191">
        <f>Q227*H227</f>
        <v>0</v>
      </c>
      <c r="S227" s="191">
        <v>0</v>
      </c>
      <c r="T227" s="192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7" t="s">
        <v>285</v>
      </c>
      <c r="AT227" s="157" t="s">
        <v>127</v>
      </c>
      <c r="AU227" s="157" t="s">
        <v>82</v>
      </c>
      <c r="AY227" s="17" t="s">
        <v>125</v>
      </c>
      <c r="BE227" s="158">
        <f>IF(N227="základní",J227,0)</f>
        <v>0</v>
      </c>
      <c r="BF227" s="158">
        <f>IF(N227="snížená",J227,0)</f>
        <v>0</v>
      </c>
      <c r="BG227" s="158">
        <f>IF(N227="zákl. přenesená",J227,0)</f>
        <v>0</v>
      </c>
      <c r="BH227" s="158">
        <f>IF(N227="sníž. přenesená",J227,0)</f>
        <v>0</v>
      </c>
      <c r="BI227" s="158">
        <f>IF(N227="nulová",J227,0)</f>
        <v>0</v>
      </c>
      <c r="BJ227" s="17" t="s">
        <v>80</v>
      </c>
      <c r="BK227" s="158">
        <f>ROUND(I227*H227,2)</f>
        <v>0</v>
      </c>
      <c r="BL227" s="17" t="s">
        <v>285</v>
      </c>
      <c r="BM227" s="157" t="s">
        <v>325</v>
      </c>
    </row>
    <row r="228" spans="1:31" s="2" customFormat="1" ht="6.95" customHeight="1">
      <c r="A228" s="29"/>
      <c r="B228" s="44"/>
      <c r="C228" s="45"/>
      <c r="D228" s="45"/>
      <c r="E228" s="45"/>
      <c r="F228" s="45"/>
      <c r="G228" s="45"/>
      <c r="H228" s="45"/>
      <c r="I228" s="45"/>
      <c r="J228" s="45"/>
      <c r="K228" s="45"/>
      <c r="L228" s="30"/>
      <c r="M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</row>
  </sheetData>
  <autoFilter ref="C131:K227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26"/>
  <sheetViews>
    <sheetView showGridLines="0" workbookViewId="0" topLeftCell="A205">
      <selection activeCell="E233" sqref="E233"/>
    </sheetView>
  </sheetViews>
  <sheetFormatPr defaultColWidth="11.57421875" defaultRowHeight="12"/>
  <cols>
    <col min="1" max="1" width="8.140625" style="1" customWidth="1"/>
    <col min="2" max="2" width="1.1484375" style="1" customWidth="1"/>
    <col min="3" max="4" width="4.1406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140625" style="1" customWidth="1"/>
    <col min="12" max="12" width="9.140625" style="1" customWidth="1"/>
    <col min="13" max="13" width="10.8515625" style="1" hidden="1" customWidth="1"/>
    <col min="14" max="14" width="9.140625" style="1" hidden="1" customWidth="1"/>
    <col min="15" max="20" width="14.140625" style="1" hidden="1" customWidth="1"/>
    <col min="21" max="21" width="16.140625" style="1" hidden="1" customWidth="1"/>
    <col min="22" max="22" width="12.140625" style="1" customWidth="1"/>
    <col min="23" max="23" width="16.140625" style="1" customWidth="1"/>
    <col min="24" max="24" width="12.1406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140625" style="1" customWidth="1"/>
    <col min="29" max="29" width="11.00390625" style="1" customWidth="1"/>
    <col min="30" max="30" width="15.00390625" style="1" customWidth="1"/>
    <col min="31" max="31" width="16.140625" style="1" customWidth="1"/>
    <col min="44" max="65" width="9.140625" style="1" hidden="1" customWidth="1"/>
  </cols>
  <sheetData>
    <row r="1" ht="12">
      <c r="A1" s="90"/>
    </row>
    <row r="2" spans="12:46" s="1" customFormat="1" ht="36.95" customHeight="1">
      <c r="L2" s="215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s="1" customFormat="1" ht="24.95" customHeight="1">
      <c r="B4" s="20"/>
      <c r="D4" s="21" t="s">
        <v>86</v>
      </c>
      <c r="L4" s="20"/>
      <c r="M4" s="91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14</v>
      </c>
      <c r="L6" s="20"/>
    </row>
    <row r="7" spans="2:12" s="1" customFormat="1" ht="26.25" customHeight="1">
      <c r="B7" s="20"/>
      <c r="E7" s="229" t="str">
        <f>'Rekapitulace stavby'!K6</f>
        <v>Plánované cyklopropojení mezi komunikacemi Čelákovická - Morušová</v>
      </c>
      <c r="F7" s="230"/>
      <c r="G7" s="230"/>
      <c r="H7" s="230"/>
      <c r="L7" s="20"/>
    </row>
    <row r="8" spans="1:31" s="2" customFormat="1" ht="12" customHeight="1">
      <c r="A8" s="29"/>
      <c r="B8" s="30"/>
      <c r="C8" s="29"/>
      <c r="D8" s="26" t="s">
        <v>87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26" t="s">
        <v>326</v>
      </c>
      <c r="F9" s="228"/>
      <c r="G9" s="228"/>
      <c r="H9" s="228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16</v>
      </c>
      <c r="E11" s="29"/>
      <c r="F11" s="24" t="s">
        <v>1</v>
      </c>
      <c r="G11" s="29"/>
      <c r="H11" s="29"/>
      <c r="I11" s="26" t="s">
        <v>17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52" t="str">
        <f>'Rekapitulace stavby'!AN8</f>
        <v>8. 5. 2022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7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">
        <v>19</v>
      </c>
      <c r="F15" s="29"/>
      <c r="G15" s="29"/>
      <c r="H15" s="29"/>
      <c r="I15" s="26" t="s">
        <v>24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23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194" t="str">
        <f>'Rekapitulace stavby'!E14</f>
        <v xml:space="preserve"> </v>
      </c>
      <c r="F18" s="194"/>
      <c r="G18" s="194"/>
      <c r="H18" s="194"/>
      <c r="I18" s="26" t="s">
        <v>24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27</v>
      </c>
      <c r="E20" s="29"/>
      <c r="F20" s="29"/>
      <c r="G20" s="29"/>
      <c r="H20" s="29"/>
      <c r="I20" s="26" t="s">
        <v>23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28</v>
      </c>
      <c r="F21" s="29"/>
      <c r="G21" s="29"/>
      <c r="H21" s="29"/>
      <c r="I21" s="26" t="s">
        <v>24</v>
      </c>
      <c r="J21" s="24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30</v>
      </c>
      <c r="E23" s="29"/>
      <c r="F23" s="29"/>
      <c r="G23" s="29"/>
      <c r="H23" s="29"/>
      <c r="I23" s="26" t="s">
        <v>23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">
        <v>397</v>
      </c>
      <c r="F24" s="29"/>
      <c r="G24" s="29"/>
      <c r="H24" s="29"/>
      <c r="I24" s="26" t="s">
        <v>24</v>
      </c>
      <c r="J24" s="24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31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2"/>
      <c r="B27" s="93"/>
      <c r="C27" s="92"/>
      <c r="D27" s="92"/>
      <c r="E27" s="197" t="s">
        <v>1</v>
      </c>
      <c r="F27" s="197"/>
      <c r="G27" s="197"/>
      <c r="H27" s="19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4" t="s">
        <v>89</v>
      </c>
      <c r="E30" s="29"/>
      <c r="F30" s="29"/>
      <c r="G30" s="29"/>
      <c r="H30" s="29"/>
      <c r="I30" s="29"/>
      <c r="J30" s="95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6" t="s">
        <v>90</v>
      </c>
      <c r="E31" s="29"/>
      <c r="F31" s="29"/>
      <c r="G31" s="29"/>
      <c r="H31" s="29"/>
      <c r="I31" s="29"/>
      <c r="J31" s="95">
        <f>J111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5" customHeight="1">
      <c r="A32" s="29"/>
      <c r="B32" s="30"/>
      <c r="C32" s="29"/>
      <c r="D32" s="97" t="s">
        <v>32</v>
      </c>
      <c r="E32" s="29"/>
      <c r="F32" s="29"/>
      <c r="G32" s="29"/>
      <c r="H32" s="29"/>
      <c r="I32" s="29"/>
      <c r="J32" s="68">
        <f>ROUND(J30+J31,2)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98" t="s">
        <v>36</v>
      </c>
      <c r="E35" s="26" t="s">
        <v>37</v>
      </c>
      <c r="F35" s="99">
        <f>ROUND((SUM(BE111:BE112)+SUM(BE132:BE225)),2)</f>
        <v>0</v>
      </c>
      <c r="G35" s="29"/>
      <c r="H35" s="29"/>
      <c r="I35" s="100">
        <v>0.21</v>
      </c>
      <c r="J35" s="99">
        <f>ROUND(((SUM(BE111:BE112)+SUM(BE132:BE225))*I35),2)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6" t="s">
        <v>38</v>
      </c>
      <c r="F36" s="99">
        <f>ROUND((SUM(BF111:BF112)+SUM(BF132:BF225)),2)</f>
        <v>0</v>
      </c>
      <c r="G36" s="29"/>
      <c r="H36" s="29"/>
      <c r="I36" s="100">
        <v>0.15</v>
      </c>
      <c r="J36" s="99">
        <f>ROUND(((SUM(BF111:BF112)+SUM(BF132:BF225))*I36),2)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39</v>
      </c>
      <c r="F37" s="99">
        <f>ROUND((SUM(BG111:BG112)+SUM(BG132:BG225)),2)</f>
        <v>0</v>
      </c>
      <c r="G37" s="29"/>
      <c r="H37" s="29"/>
      <c r="I37" s="100">
        <v>0.21</v>
      </c>
      <c r="J37" s="99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 hidden="1">
      <c r="A38" s="29"/>
      <c r="B38" s="30"/>
      <c r="C38" s="29"/>
      <c r="D38" s="29"/>
      <c r="E38" s="26" t="s">
        <v>40</v>
      </c>
      <c r="F38" s="99">
        <f>ROUND((SUM(BH111:BH112)+SUM(BH132:BH225)),2)</f>
        <v>0</v>
      </c>
      <c r="G38" s="29"/>
      <c r="H38" s="29"/>
      <c r="I38" s="100">
        <v>0.15</v>
      </c>
      <c r="J38" s="99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customHeight="1" hidden="1">
      <c r="A39" s="29"/>
      <c r="B39" s="30"/>
      <c r="C39" s="29"/>
      <c r="D39" s="29"/>
      <c r="E39" s="26" t="s">
        <v>41</v>
      </c>
      <c r="F39" s="99">
        <f>ROUND((SUM(BI111:BI112)+SUM(BI132:BI225)),2)</f>
        <v>0</v>
      </c>
      <c r="G39" s="29"/>
      <c r="H39" s="29"/>
      <c r="I39" s="100">
        <v>0</v>
      </c>
      <c r="J39" s="99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5" customHeight="1">
      <c r="A41" s="29"/>
      <c r="B41" s="30"/>
      <c r="C41" s="101"/>
      <c r="D41" s="102" t="s">
        <v>42</v>
      </c>
      <c r="E41" s="57"/>
      <c r="F41" s="57"/>
      <c r="G41" s="103" t="s">
        <v>43</v>
      </c>
      <c r="H41" s="104" t="s">
        <v>44</v>
      </c>
      <c r="I41" s="57"/>
      <c r="J41" s="105">
        <f>SUM(J32:J39)</f>
        <v>0</v>
      </c>
      <c r="K41" s="10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9"/>
      <c r="B61" s="30"/>
      <c r="C61" s="29"/>
      <c r="D61" s="42" t="s">
        <v>47</v>
      </c>
      <c r="E61" s="32"/>
      <c r="F61" s="107" t="s">
        <v>48</v>
      </c>
      <c r="G61" s="42" t="s">
        <v>47</v>
      </c>
      <c r="H61" s="32"/>
      <c r="I61" s="32"/>
      <c r="J61" s="108" t="s">
        <v>48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9"/>
      <c r="B65" s="30"/>
      <c r="C65" s="29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9"/>
      <c r="B76" s="30"/>
      <c r="C76" s="29"/>
      <c r="D76" s="42" t="s">
        <v>47</v>
      </c>
      <c r="E76" s="32"/>
      <c r="F76" s="107" t="s">
        <v>48</v>
      </c>
      <c r="G76" s="42" t="s">
        <v>47</v>
      </c>
      <c r="H76" s="32"/>
      <c r="I76" s="32"/>
      <c r="J76" s="108" t="s">
        <v>48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91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29" t="str">
        <f>E7</f>
        <v>Plánované cyklopropojení mezi komunikacemi Čelákovická - Morušová</v>
      </c>
      <c r="F85" s="230"/>
      <c r="G85" s="230"/>
      <c r="H85" s="230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6" t="s">
        <v>87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26" t="str">
        <f>E9</f>
        <v>SO-02 - SO 104 Cyklostezka</v>
      </c>
      <c r="F87" s="228"/>
      <c r="G87" s="228"/>
      <c r="H87" s="228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6" t="s">
        <v>18</v>
      </c>
      <c r="D89" s="29"/>
      <c r="E89" s="29"/>
      <c r="F89" s="24" t="str">
        <f>F12</f>
        <v>Městská část Praha 14</v>
      </c>
      <c r="G89" s="29"/>
      <c r="H89" s="29"/>
      <c r="I89" s="26" t="s">
        <v>20</v>
      </c>
      <c r="J89" s="52" t="str">
        <f>IF(J12="","",J12)</f>
        <v>8. 5. 2022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6" t="s">
        <v>22</v>
      </c>
      <c r="D91" s="29"/>
      <c r="E91" s="29"/>
      <c r="F91" s="24" t="str">
        <f>E15</f>
        <v>Městská část Praha 14</v>
      </c>
      <c r="G91" s="29"/>
      <c r="H91" s="29"/>
      <c r="I91" s="26" t="s">
        <v>27</v>
      </c>
      <c r="J91" s="27" t="str">
        <f>E21</f>
        <v>SUDOP PRAHA a.s.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6" t="s">
        <v>25</v>
      </c>
      <c r="D92" s="29"/>
      <c r="E92" s="29"/>
      <c r="F92" s="24" t="str">
        <f>IF(E18="","",E18)</f>
        <v xml:space="preserve"> </v>
      </c>
      <c r="G92" s="29"/>
      <c r="H92" s="29"/>
      <c r="I92" s="26" t="s">
        <v>30</v>
      </c>
      <c r="J92" s="27" t="str">
        <f>E24</f>
        <v>MČ P14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9" t="s">
        <v>92</v>
      </c>
      <c r="D94" s="101"/>
      <c r="E94" s="101"/>
      <c r="F94" s="101"/>
      <c r="G94" s="101"/>
      <c r="H94" s="101"/>
      <c r="I94" s="101"/>
      <c r="J94" s="110" t="s">
        <v>93</v>
      </c>
      <c r="K94" s="101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7" customHeight="1">
      <c r="A96" s="29"/>
      <c r="B96" s="30"/>
      <c r="C96" s="111" t="s">
        <v>94</v>
      </c>
      <c r="D96" s="29"/>
      <c r="E96" s="29"/>
      <c r="F96" s="29"/>
      <c r="G96" s="29"/>
      <c r="H96" s="29"/>
      <c r="I96" s="29"/>
      <c r="J96" s="68">
        <f>J132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95</v>
      </c>
    </row>
    <row r="97" spans="2:12" s="9" customFormat="1" ht="24.95" customHeight="1">
      <c r="B97" s="112"/>
      <c r="D97" s="113" t="s">
        <v>96</v>
      </c>
      <c r="E97" s="114"/>
      <c r="F97" s="114"/>
      <c r="G97" s="114"/>
      <c r="H97" s="114"/>
      <c r="I97" s="114"/>
      <c r="J97" s="115">
        <f>J133</f>
        <v>0</v>
      </c>
      <c r="L97" s="112"/>
    </row>
    <row r="98" spans="2:12" s="10" customFormat="1" ht="20.1" customHeight="1">
      <c r="B98" s="116"/>
      <c r="D98" s="117" t="s">
        <v>97</v>
      </c>
      <c r="E98" s="118"/>
      <c r="F98" s="118"/>
      <c r="G98" s="118"/>
      <c r="H98" s="118"/>
      <c r="I98" s="118"/>
      <c r="J98" s="119">
        <f>J134</f>
        <v>0</v>
      </c>
      <c r="L98" s="116"/>
    </row>
    <row r="99" spans="2:12" s="10" customFormat="1" ht="20.1" customHeight="1">
      <c r="B99" s="116"/>
      <c r="D99" s="117" t="s">
        <v>98</v>
      </c>
      <c r="E99" s="118"/>
      <c r="F99" s="118"/>
      <c r="G99" s="118"/>
      <c r="H99" s="118"/>
      <c r="I99" s="118"/>
      <c r="J99" s="119">
        <f>J169</f>
        <v>0</v>
      </c>
      <c r="L99" s="116"/>
    </row>
    <row r="100" spans="2:12" s="10" customFormat="1" ht="20.1" customHeight="1">
      <c r="B100" s="116"/>
      <c r="D100" s="117" t="s">
        <v>99</v>
      </c>
      <c r="E100" s="118"/>
      <c r="F100" s="118"/>
      <c r="G100" s="118"/>
      <c r="H100" s="118"/>
      <c r="I100" s="118"/>
      <c r="J100" s="119">
        <f>J186</f>
        <v>0</v>
      </c>
      <c r="L100" s="116"/>
    </row>
    <row r="101" spans="2:12" s="10" customFormat="1" ht="20.1" customHeight="1">
      <c r="B101" s="116"/>
      <c r="D101" s="117" t="s">
        <v>100</v>
      </c>
      <c r="E101" s="118"/>
      <c r="F101" s="118"/>
      <c r="G101" s="118"/>
      <c r="H101" s="118"/>
      <c r="I101" s="118"/>
      <c r="J101" s="119">
        <f>J198</f>
        <v>0</v>
      </c>
      <c r="L101" s="116"/>
    </row>
    <row r="102" spans="2:12" s="10" customFormat="1" ht="20.1" customHeight="1">
      <c r="B102" s="116"/>
      <c r="D102" s="117" t="s">
        <v>101</v>
      </c>
      <c r="E102" s="118"/>
      <c r="F102" s="118"/>
      <c r="G102" s="118"/>
      <c r="H102" s="118"/>
      <c r="I102" s="118"/>
      <c r="J102" s="119">
        <f>J206</f>
        <v>0</v>
      </c>
      <c r="L102" s="116"/>
    </row>
    <row r="103" spans="2:12" s="9" customFormat="1" ht="24.95" customHeight="1">
      <c r="B103" s="112"/>
      <c r="D103" s="113" t="s">
        <v>102</v>
      </c>
      <c r="E103" s="114"/>
      <c r="F103" s="114"/>
      <c r="G103" s="114"/>
      <c r="H103" s="114"/>
      <c r="I103" s="114"/>
      <c r="J103" s="115">
        <f>J210</f>
        <v>0</v>
      </c>
      <c r="L103" s="112"/>
    </row>
    <row r="104" spans="2:12" s="10" customFormat="1" ht="20.1" customHeight="1">
      <c r="B104" s="116"/>
      <c r="D104" s="117" t="s">
        <v>103</v>
      </c>
      <c r="E104" s="118"/>
      <c r="F104" s="118"/>
      <c r="G104" s="118"/>
      <c r="H104" s="118"/>
      <c r="I104" s="118"/>
      <c r="J104" s="119">
        <f>J211</f>
        <v>0</v>
      </c>
      <c r="L104" s="116"/>
    </row>
    <row r="105" spans="2:12" s="10" customFormat="1" ht="20.1" customHeight="1">
      <c r="B105" s="116"/>
      <c r="D105" s="117" t="s">
        <v>104</v>
      </c>
      <c r="E105" s="118"/>
      <c r="F105" s="118"/>
      <c r="G105" s="118"/>
      <c r="H105" s="118"/>
      <c r="I105" s="118"/>
      <c r="J105" s="119">
        <f>J217</f>
        <v>0</v>
      </c>
      <c r="L105" s="116"/>
    </row>
    <row r="106" spans="2:12" s="10" customFormat="1" ht="20.1" customHeight="1">
      <c r="B106" s="116"/>
      <c r="D106" s="117" t="s">
        <v>105</v>
      </c>
      <c r="E106" s="118"/>
      <c r="F106" s="118"/>
      <c r="G106" s="118"/>
      <c r="H106" s="118"/>
      <c r="I106" s="118"/>
      <c r="J106" s="119">
        <f>J219</f>
        <v>0</v>
      </c>
      <c r="L106" s="116"/>
    </row>
    <row r="107" spans="2:12" s="10" customFormat="1" ht="20.1" customHeight="1">
      <c r="B107" s="116"/>
      <c r="D107" s="117" t="s">
        <v>106</v>
      </c>
      <c r="E107" s="118"/>
      <c r="F107" s="118"/>
      <c r="G107" s="118"/>
      <c r="H107" s="118"/>
      <c r="I107" s="118"/>
      <c r="J107" s="119">
        <f>J221</f>
        <v>0</v>
      </c>
      <c r="L107" s="116"/>
    </row>
    <row r="108" spans="2:12" s="10" customFormat="1" ht="20.1" customHeight="1">
      <c r="B108" s="116"/>
      <c r="D108" s="117" t="s">
        <v>107</v>
      </c>
      <c r="E108" s="118"/>
      <c r="F108" s="118"/>
      <c r="G108" s="118"/>
      <c r="H108" s="118"/>
      <c r="I108" s="118"/>
      <c r="J108" s="119">
        <f>J224</f>
        <v>0</v>
      </c>
      <c r="L108" s="116"/>
    </row>
    <row r="109" spans="1:31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9.25" customHeight="1">
      <c r="A111" s="29"/>
      <c r="B111" s="30"/>
      <c r="C111" s="111" t="s">
        <v>108</v>
      </c>
      <c r="D111" s="29"/>
      <c r="E111" s="29"/>
      <c r="F111" s="29"/>
      <c r="G111" s="29"/>
      <c r="H111" s="29"/>
      <c r="I111" s="29"/>
      <c r="J111" s="120">
        <v>0</v>
      </c>
      <c r="K111" s="29"/>
      <c r="L111" s="39"/>
      <c r="N111" s="121" t="s">
        <v>36</v>
      </c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8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9.25" customHeight="1">
      <c r="A113" s="29"/>
      <c r="B113" s="30"/>
      <c r="C113" s="122" t="s">
        <v>109</v>
      </c>
      <c r="D113" s="101"/>
      <c r="E113" s="101"/>
      <c r="F113" s="101"/>
      <c r="G113" s="101"/>
      <c r="H113" s="101"/>
      <c r="I113" s="101"/>
      <c r="J113" s="123">
        <f>ROUND(J96+J111,2)</f>
        <v>0</v>
      </c>
      <c r="K113" s="101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8" spans="1:31" s="2" customFormat="1" ht="6.95" customHeight="1">
      <c r="A118" s="29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4.95" customHeight="1">
      <c r="A119" s="29"/>
      <c r="B119" s="30"/>
      <c r="C119" s="21" t="s">
        <v>110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6" t="s">
        <v>14</v>
      </c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26.25" customHeight="1">
      <c r="A122" s="29"/>
      <c r="B122" s="30"/>
      <c r="C122" s="29"/>
      <c r="D122" s="29"/>
      <c r="E122" s="229" t="str">
        <f>E7</f>
        <v>Plánované cyklopropojení mezi komunikacemi Čelákovická - Morušová</v>
      </c>
      <c r="F122" s="230"/>
      <c r="G122" s="230"/>
      <c r="H122" s="230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6" t="s">
        <v>87</v>
      </c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6.5" customHeight="1">
      <c r="A124" s="29"/>
      <c r="B124" s="30"/>
      <c r="C124" s="29"/>
      <c r="D124" s="29"/>
      <c r="E124" s="226" t="str">
        <f>E9</f>
        <v>SO-02 - SO 104 Cyklostezka</v>
      </c>
      <c r="F124" s="228"/>
      <c r="G124" s="228"/>
      <c r="H124" s="228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6" t="s">
        <v>18</v>
      </c>
      <c r="D126" s="29"/>
      <c r="E126" s="29"/>
      <c r="F126" s="24" t="str">
        <f>F12</f>
        <v>Městská část Praha 14</v>
      </c>
      <c r="G126" s="29"/>
      <c r="H126" s="29"/>
      <c r="I126" s="26" t="s">
        <v>20</v>
      </c>
      <c r="J126" s="52" t="str">
        <f>IF(J12="","",J12)</f>
        <v>8. 5. 2022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6" t="s">
        <v>22</v>
      </c>
      <c r="D128" s="29"/>
      <c r="E128" s="29"/>
      <c r="F128" s="24" t="str">
        <f>E15</f>
        <v>Městská část Praha 14</v>
      </c>
      <c r="G128" s="29"/>
      <c r="H128" s="29"/>
      <c r="I128" s="26" t="s">
        <v>27</v>
      </c>
      <c r="J128" s="27" t="str">
        <f>E21</f>
        <v>SUDOP PRAHA a.s.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31" s="2" customFormat="1" ht="15.2" customHeight="1">
      <c r="A129" s="29"/>
      <c r="B129" s="30"/>
      <c r="C129" s="26" t="s">
        <v>25</v>
      </c>
      <c r="D129" s="29"/>
      <c r="E129" s="29"/>
      <c r="F129" s="24" t="str">
        <f>IF(E18="","",E18)</f>
        <v xml:space="preserve"> </v>
      </c>
      <c r="G129" s="29"/>
      <c r="H129" s="29"/>
      <c r="I129" s="26" t="s">
        <v>30</v>
      </c>
      <c r="J129" s="27" t="str">
        <f>E24</f>
        <v>MČ P14</v>
      </c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31" s="2" customFormat="1" ht="10.3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31" s="11" customFormat="1" ht="29.25" customHeight="1">
      <c r="A131" s="124"/>
      <c r="B131" s="125"/>
      <c r="C131" s="126" t="s">
        <v>111</v>
      </c>
      <c r="D131" s="127" t="s">
        <v>57</v>
      </c>
      <c r="E131" s="127" t="s">
        <v>53</v>
      </c>
      <c r="F131" s="127" t="s">
        <v>54</v>
      </c>
      <c r="G131" s="127" t="s">
        <v>112</v>
      </c>
      <c r="H131" s="127" t="s">
        <v>113</v>
      </c>
      <c r="I131" s="127" t="s">
        <v>114</v>
      </c>
      <c r="J131" s="127" t="s">
        <v>93</v>
      </c>
      <c r="K131" s="128" t="s">
        <v>115</v>
      </c>
      <c r="L131" s="129"/>
      <c r="M131" s="59" t="s">
        <v>1</v>
      </c>
      <c r="N131" s="60" t="s">
        <v>36</v>
      </c>
      <c r="O131" s="60" t="s">
        <v>116</v>
      </c>
      <c r="P131" s="60" t="s">
        <v>117</v>
      </c>
      <c r="Q131" s="60" t="s">
        <v>118</v>
      </c>
      <c r="R131" s="60" t="s">
        <v>119</v>
      </c>
      <c r="S131" s="60" t="s">
        <v>120</v>
      </c>
      <c r="T131" s="61" t="s">
        <v>121</v>
      </c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</row>
    <row r="132" spans="1:63" s="2" customFormat="1" ht="22.7" customHeight="1">
      <c r="A132" s="29"/>
      <c r="B132" s="30"/>
      <c r="C132" s="66" t="s">
        <v>122</v>
      </c>
      <c r="D132" s="29"/>
      <c r="E132" s="29"/>
      <c r="F132" s="29"/>
      <c r="G132" s="29"/>
      <c r="H132" s="29"/>
      <c r="I132" s="29"/>
      <c r="J132" s="130">
        <f>BK132</f>
        <v>0</v>
      </c>
      <c r="K132" s="29"/>
      <c r="L132" s="30"/>
      <c r="M132" s="62"/>
      <c r="N132" s="53"/>
      <c r="O132" s="63"/>
      <c r="P132" s="131">
        <f>P133+P210</f>
        <v>915.444436</v>
      </c>
      <c r="Q132" s="63"/>
      <c r="R132" s="131">
        <f>R133+R210</f>
        <v>728.6582810799999</v>
      </c>
      <c r="S132" s="63"/>
      <c r="T132" s="132">
        <f>T133+T210</f>
        <v>357.99399999999997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7" t="s">
        <v>71</v>
      </c>
      <c r="AU132" s="17" t="s">
        <v>95</v>
      </c>
      <c r="BK132" s="133">
        <f>BK133+BK210</f>
        <v>0</v>
      </c>
    </row>
    <row r="133" spans="2:63" s="12" customFormat="1" ht="26.1" customHeight="1">
      <c r="B133" s="134"/>
      <c r="D133" s="135" t="s">
        <v>71</v>
      </c>
      <c r="E133" s="136" t="s">
        <v>123</v>
      </c>
      <c r="F133" s="136" t="s">
        <v>124</v>
      </c>
      <c r="J133" s="137">
        <f>BK133</f>
        <v>0</v>
      </c>
      <c r="L133" s="134"/>
      <c r="M133" s="138"/>
      <c r="N133" s="139"/>
      <c r="O133" s="139"/>
      <c r="P133" s="140">
        <f>P134+P169+P186+P198+P206</f>
        <v>915.444436</v>
      </c>
      <c r="Q133" s="139"/>
      <c r="R133" s="140">
        <f>R134+R169+R186+R198+R206</f>
        <v>728.6582810799999</v>
      </c>
      <c r="S133" s="139"/>
      <c r="T133" s="141">
        <f>T134+T169+T186+T198+T206</f>
        <v>357.99399999999997</v>
      </c>
      <c r="AR133" s="135" t="s">
        <v>80</v>
      </c>
      <c r="AT133" s="142" t="s">
        <v>71</v>
      </c>
      <c r="AU133" s="142" t="s">
        <v>72</v>
      </c>
      <c r="AY133" s="135" t="s">
        <v>125</v>
      </c>
      <c r="BK133" s="143">
        <f>BK134+BK169+BK186+BK198+BK206</f>
        <v>0</v>
      </c>
    </row>
    <row r="134" spans="2:63" s="12" customFormat="1" ht="22.7" customHeight="1">
      <c r="B134" s="134"/>
      <c r="D134" s="135" t="s">
        <v>71</v>
      </c>
      <c r="E134" s="144" t="s">
        <v>80</v>
      </c>
      <c r="F134" s="144" t="s">
        <v>126</v>
      </c>
      <c r="J134" s="145">
        <f>BK134</f>
        <v>0</v>
      </c>
      <c r="L134" s="134"/>
      <c r="M134" s="138"/>
      <c r="N134" s="139"/>
      <c r="O134" s="139"/>
      <c r="P134" s="140">
        <f>SUM(P135:P168)</f>
        <v>471.218735</v>
      </c>
      <c r="Q134" s="139"/>
      <c r="R134" s="140">
        <f>SUM(R135:R168)</f>
        <v>36.532922</v>
      </c>
      <c r="S134" s="139"/>
      <c r="T134" s="141">
        <f>SUM(T135:T168)</f>
        <v>357.99399999999997</v>
      </c>
      <c r="AR134" s="135" t="s">
        <v>80</v>
      </c>
      <c r="AT134" s="142" t="s">
        <v>71</v>
      </c>
      <c r="AU134" s="142" t="s">
        <v>80</v>
      </c>
      <c r="AY134" s="135" t="s">
        <v>125</v>
      </c>
      <c r="BK134" s="143">
        <f>SUM(BK135:BK168)</f>
        <v>0</v>
      </c>
    </row>
    <row r="135" spans="1:65" s="2" customFormat="1" ht="24.2" customHeight="1">
      <c r="A135" s="29"/>
      <c r="B135" s="146"/>
      <c r="C135" s="147" t="s">
        <v>80</v>
      </c>
      <c r="D135" s="147" t="s">
        <v>127</v>
      </c>
      <c r="E135" s="148" t="s">
        <v>327</v>
      </c>
      <c r="F135" s="149" t="s">
        <v>328</v>
      </c>
      <c r="G135" s="150" t="s">
        <v>130</v>
      </c>
      <c r="H135" s="151">
        <v>511.42</v>
      </c>
      <c r="I135" s="152"/>
      <c r="J135" s="152">
        <f>ROUND(I135*H135,2)</f>
        <v>0</v>
      </c>
      <c r="K135" s="149" t="s">
        <v>131</v>
      </c>
      <c r="L135" s="30"/>
      <c r="M135" s="153" t="s">
        <v>1</v>
      </c>
      <c r="N135" s="154" t="s">
        <v>37</v>
      </c>
      <c r="O135" s="155">
        <v>0.078</v>
      </c>
      <c r="P135" s="155">
        <f>O135*H135</f>
        <v>39.89076</v>
      </c>
      <c r="Q135" s="155">
        <v>0</v>
      </c>
      <c r="R135" s="155">
        <f>Q135*H135</f>
        <v>0</v>
      </c>
      <c r="S135" s="155">
        <v>0.22</v>
      </c>
      <c r="T135" s="156">
        <f>S135*H135</f>
        <v>112.5124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7" t="s">
        <v>132</v>
      </c>
      <c r="AT135" s="157" t="s">
        <v>127</v>
      </c>
      <c r="AU135" s="157" t="s">
        <v>82</v>
      </c>
      <c r="AY135" s="17" t="s">
        <v>125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7" t="s">
        <v>80</v>
      </c>
      <c r="BK135" s="158">
        <f>ROUND(I135*H135,2)</f>
        <v>0</v>
      </c>
      <c r="BL135" s="17" t="s">
        <v>132</v>
      </c>
      <c r="BM135" s="157" t="s">
        <v>329</v>
      </c>
    </row>
    <row r="136" spans="2:51" s="13" customFormat="1" ht="12">
      <c r="B136" s="159"/>
      <c r="D136" s="160" t="s">
        <v>134</v>
      </c>
      <c r="E136" s="161" t="s">
        <v>1</v>
      </c>
      <c r="F136" s="162" t="s">
        <v>330</v>
      </c>
      <c r="H136" s="163">
        <v>511.42</v>
      </c>
      <c r="L136" s="159"/>
      <c r="M136" s="164"/>
      <c r="N136" s="165"/>
      <c r="O136" s="165"/>
      <c r="P136" s="165"/>
      <c r="Q136" s="165"/>
      <c r="R136" s="165"/>
      <c r="S136" s="165"/>
      <c r="T136" s="166"/>
      <c r="AT136" s="161" t="s">
        <v>134</v>
      </c>
      <c r="AU136" s="161" t="s">
        <v>82</v>
      </c>
      <c r="AV136" s="13" t="s">
        <v>82</v>
      </c>
      <c r="AW136" s="13" t="s">
        <v>29</v>
      </c>
      <c r="AX136" s="13" t="s">
        <v>72</v>
      </c>
      <c r="AY136" s="161" t="s">
        <v>125</v>
      </c>
    </row>
    <row r="137" spans="2:51" s="14" customFormat="1" ht="12">
      <c r="B137" s="167"/>
      <c r="D137" s="160" t="s">
        <v>134</v>
      </c>
      <c r="E137" s="168" t="s">
        <v>1</v>
      </c>
      <c r="F137" s="169" t="s">
        <v>136</v>
      </c>
      <c r="H137" s="170">
        <v>511.42</v>
      </c>
      <c r="L137" s="167"/>
      <c r="M137" s="171"/>
      <c r="N137" s="172"/>
      <c r="O137" s="172"/>
      <c r="P137" s="172"/>
      <c r="Q137" s="172"/>
      <c r="R137" s="172"/>
      <c r="S137" s="172"/>
      <c r="T137" s="173"/>
      <c r="AT137" s="168" t="s">
        <v>134</v>
      </c>
      <c r="AU137" s="168" t="s">
        <v>82</v>
      </c>
      <c r="AV137" s="14" t="s">
        <v>132</v>
      </c>
      <c r="AW137" s="14" t="s">
        <v>29</v>
      </c>
      <c r="AX137" s="14" t="s">
        <v>80</v>
      </c>
      <c r="AY137" s="168" t="s">
        <v>125</v>
      </c>
    </row>
    <row r="138" spans="1:65" s="2" customFormat="1" ht="44.25" customHeight="1">
      <c r="A138" s="29"/>
      <c r="B138" s="146"/>
      <c r="C138" s="147" t="s">
        <v>82</v>
      </c>
      <c r="D138" s="147" t="s">
        <v>127</v>
      </c>
      <c r="E138" s="148" t="s">
        <v>137</v>
      </c>
      <c r="F138" s="149" t="s">
        <v>138</v>
      </c>
      <c r="G138" s="150" t="s">
        <v>139</v>
      </c>
      <c r="H138" s="151">
        <v>153.426</v>
      </c>
      <c r="I138" s="152"/>
      <c r="J138" s="152">
        <f>ROUND(I138*H138,2)</f>
        <v>0</v>
      </c>
      <c r="K138" s="149" t="s">
        <v>131</v>
      </c>
      <c r="L138" s="30"/>
      <c r="M138" s="153" t="s">
        <v>1</v>
      </c>
      <c r="N138" s="154" t="s">
        <v>37</v>
      </c>
      <c r="O138" s="155">
        <v>0.38</v>
      </c>
      <c r="P138" s="155">
        <f>O138*H138</f>
        <v>58.30188</v>
      </c>
      <c r="Q138" s="155">
        <v>0</v>
      </c>
      <c r="R138" s="155">
        <f>Q138*H138</f>
        <v>0</v>
      </c>
      <c r="S138" s="155">
        <v>1.6</v>
      </c>
      <c r="T138" s="156">
        <f>S138*H138</f>
        <v>245.4816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7" t="s">
        <v>132</v>
      </c>
      <c r="AT138" s="157" t="s">
        <v>127</v>
      </c>
      <c r="AU138" s="157" t="s">
        <v>82</v>
      </c>
      <c r="AY138" s="17" t="s">
        <v>125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7" t="s">
        <v>80</v>
      </c>
      <c r="BK138" s="158">
        <f>ROUND(I138*H138,2)</f>
        <v>0</v>
      </c>
      <c r="BL138" s="17" t="s">
        <v>132</v>
      </c>
      <c r="BM138" s="157" t="s">
        <v>331</v>
      </c>
    </row>
    <row r="139" spans="2:51" s="13" customFormat="1" ht="12">
      <c r="B139" s="159"/>
      <c r="D139" s="160" t="s">
        <v>134</v>
      </c>
      <c r="E139" s="161" t="s">
        <v>1</v>
      </c>
      <c r="F139" s="162" t="s">
        <v>332</v>
      </c>
      <c r="H139" s="163">
        <v>153.426</v>
      </c>
      <c r="L139" s="159"/>
      <c r="M139" s="164"/>
      <c r="N139" s="165"/>
      <c r="O139" s="165"/>
      <c r="P139" s="165"/>
      <c r="Q139" s="165"/>
      <c r="R139" s="165"/>
      <c r="S139" s="165"/>
      <c r="T139" s="166"/>
      <c r="AT139" s="161" t="s">
        <v>134</v>
      </c>
      <c r="AU139" s="161" t="s">
        <v>82</v>
      </c>
      <c r="AV139" s="13" t="s">
        <v>82</v>
      </c>
      <c r="AW139" s="13" t="s">
        <v>29</v>
      </c>
      <c r="AX139" s="13" t="s">
        <v>72</v>
      </c>
      <c r="AY139" s="161" t="s">
        <v>125</v>
      </c>
    </row>
    <row r="140" spans="2:51" s="14" customFormat="1" ht="12">
      <c r="B140" s="167"/>
      <c r="D140" s="160" t="s">
        <v>134</v>
      </c>
      <c r="E140" s="168" t="s">
        <v>1</v>
      </c>
      <c r="F140" s="169" t="s">
        <v>136</v>
      </c>
      <c r="H140" s="170">
        <v>153.426</v>
      </c>
      <c r="L140" s="167"/>
      <c r="M140" s="171"/>
      <c r="N140" s="172"/>
      <c r="O140" s="172"/>
      <c r="P140" s="172"/>
      <c r="Q140" s="172"/>
      <c r="R140" s="172"/>
      <c r="S140" s="172"/>
      <c r="T140" s="173"/>
      <c r="AT140" s="168" t="s">
        <v>134</v>
      </c>
      <c r="AU140" s="168" t="s">
        <v>82</v>
      </c>
      <c r="AV140" s="14" t="s">
        <v>132</v>
      </c>
      <c r="AW140" s="14" t="s">
        <v>29</v>
      </c>
      <c r="AX140" s="14" t="s">
        <v>80</v>
      </c>
      <c r="AY140" s="168" t="s">
        <v>125</v>
      </c>
    </row>
    <row r="141" spans="1:65" s="2" customFormat="1" ht="37.7" customHeight="1">
      <c r="A141" s="29"/>
      <c r="B141" s="146"/>
      <c r="C141" s="147" t="s">
        <v>142</v>
      </c>
      <c r="D141" s="147" t="s">
        <v>127</v>
      </c>
      <c r="E141" s="148" t="s">
        <v>143</v>
      </c>
      <c r="F141" s="149" t="s">
        <v>144</v>
      </c>
      <c r="G141" s="150" t="s">
        <v>139</v>
      </c>
      <c r="H141" s="151">
        <f>H144</f>
        <v>127.855</v>
      </c>
      <c r="I141" s="152"/>
      <c r="J141" s="152">
        <f>ROUND(I141*H141,2)</f>
        <v>0</v>
      </c>
      <c r="K141" s="149" t="s">
        <v>131</v>
      </c>
      <c r="L141" s="30"/>
      <c r="M141" s="153" t="s">
        <v>1</v>
      </c>
      <c r="N141" s="154" t="s">
        <v>37</v>
      </c>
      <c r="O141" s="155">
        <v>0.215</v>
      </c>
      <c r="P141" s="155">
        <f>O141*H141</f>
        <v>27.488825000000002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7" t="s">
        <v>132</v>
      </c>
      <c r="AT141" s="157" t="s">
        <v>127</v>
      </c>
      <c r="AU141" s="157" t="s">
        <v>82</v>
      </c>
      <c r="AY141" s="17" t="s">
        <v>125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7" t="s">
        <v>80</v>
      </c>
      <c r="BK141" s="158">
        <f>ROUND(I141*H141,2)</f>
        <v>0</v>
      </c>
      <c r="BL141" s="17" t="s">
        <v>132</v>
      </c>
      <c r="BM141" s="157" t="s">
        <v>333</v>
      </c>
    </row>
    <row r="142" spans="2:51" s="15" customFormat="1" ht="22.5">
      <c r="B142" s="174"/>
      <c r="D142" s="160" t="s">
        <v>134</v>
      </c>
      <c r="E142" s="175" t="s">
        <v>1</v>
      </c>
      <c r="F142" s="176" t="s">
        <v>388</v>
      </c>
      <c r="H142" s="175" t="s">
        <v>1</v>
      </c>
      <c r="L142" s="174"/>
      <c r="M142" s="177"/>
      <c r="N142" s="178"/>
      <c r="O142" s="178"/>
      <c r="P142" s="178"/>
      <c r="Q142" s="178"/>
      <c r="R142" s="178"/>
      <c r="S142" s="178"/>
      <c r="T142" s="179"/>
      <c r="AT142" s="175" t="s">
        <v>134</v>
      </c>
      <c r="AU142" s="175" t="s">
        <v>82</v>
      </c>
      <c r="AV142" s="15" t="s">
        <v>80</v>
      </c>
      <c r="AW142" s="15" t="s">
        <v>29</v>
      </c>
      <c r="AX142" s="15" t="s">
        <v>72</v>
      </c>
      <c r="AY142" s="175" t="s">
        <v>125</v>
      </c>
    </row>
    <row r="143" spans="2:51" s="13" customFormat="1" ht="12">
      <c r="B143" s="159"/>
      <c r="D143" s="160" t="s">
        <v>134</v>
      </c>
      <c r="E143" s="161" t="s">
        <v>1</v>
      </c>
      <c r="F143" s="162" t="s">
        <v>389</v>
      </c>
      <c r="H143" s="163">
        <f>146.12*3.5*0.5/100*50</f>
        <v>127.855</v>
      </c>
      <c r="L143" s="159"/>
      <c r="M143" s="164"/>
      <c r="N143" s="165"/>
      <c r="O143" s="165"/>
      <c r="P143" s="165"/>
      <c r="Q143" s="165"/>
      <c r="R143" s="165"/>
      <c r="S143" s="165"/>
      <c r="T143" s="166"/>
      <c r="AT143" s="161" t="s">
        <v>134</v>
      </c>
      <c r="AU143" s="161" t="s">
        <v>82</v>
      </c>
      <c r="AV143" s="13" t="s">
        <v>82</v>
      </c>
      <c r="AW143" s="13" t="s">
        <v>29</v>
      </c>
      <c r="AX143" s="13" t="s">
        <v>72</v>
      </c>
      <c r="AY143" s="161" t="s">
        <v>125</v>
      </c>
    </row>
    <row r="144" spans="2:51" s="14" customFormat="1" ht="12">
      <c r="B144" s="167"/>
      <c r="D144" s="160" t="s">
        <v>134</v>
      </c>
      <c r="E144" s="168" t="s">
        <v>1</v>
      </c>
      <c r="F144" s="169" t="s">
        <v>136</v>
      </c>
      <c r="H144" s="170">
        <f>H143</f>
        <v>127.855</v>
      </c>
      <c r="L144" s="167"/>
      <c r="M144" s="171"/>
      <c r="N144" s="172"/>
      <c r="O144" s="172"/>
      <c r="P144" s="172"/>
      <c r="Q144" s="172"/>
      <c r="R144" s="172"/>
      <c r="S144" s="172"/>
      <c r="T144" s="173"/>
      <c r="AT144" s="168" t="s">
        <v>134</v>
      </c>
      <c r="AU144" s="168" t="s">
        <v>82</v>
      </c>
      <c r="AV144" s="14" t="s">
        <v>132</v>
      </c>
      <c r="AW144" s="14" t="s">
        <v>29</v>
      </c>
      <c r="AX144" s="14" t="s">
        <v>80</v>
      </c>
      <c r="AY144" s="168" t="s">
        <v>125</v>
      </c>
    </row>
    <row r="145" spans="1:65" s="2" customFormat="1" ht="24.2" customHeight="1">
      <c r="A145" s="29"/>
      <c r="B145" s="146"/>
      <c r="C145" s="147" t="s">
        <v>132</v>
      </c>
      <c r="D145" s="147" t="s">
        <v>127</v>
      </c>
      <c r="E145" s="148" t="s">
        <v>146</v>
      </c>
      <c r="F145" s="149" t="s">
        <v>147</v>
      </c>
      <c r="G145" s="150" t="s">
        <v>139</v>
      </c>
      <c r="H145" s="151">
        <f>H141</f>
        <v>127.855</v>
      </c>
      <c r="I145" s="152"/>
      <c r="J145" s="152">
        <f>ROUND(I145*H145,2)</f>
        <v>0</v>
      </c>
      <c r="K145" s="149" t="s">
        <v>131</v>
      </c>
      <c r="L145" s="30"/>
      <c r="M145" s="153" t="s">
        <v>1</v>
      </c>
      <c r="N145" s="154" t="s">
        <v>37</v>
      </c>
      <c r="O145" s="155">
        <v>1.548</v>
      </c>
      <c r="P145" s="155">
        <f>O145*H145</f>
        <v>197.91954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7" t="s">
        <v>132</v>
      </c>
      <c r="AT145" s="157" t="s">
        <v>127</v>
      </c>
      <c r="AU145" s="157" t="s">
        <v>82</v>
      </c>
      <c r="AY145" s="17" t="s">
        <v>125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7" t="s">
        <v>80</v>
      </c>
      <c r="BK145" s="158">
        <f>ROUND(I145*H145,2)</f>
        <v>0</v>
      </c>
      <c r="BL145" s="17" t="s">
        <v>132</v>
      </c>
      <c r="BM145" s="157" t="s">
        <v>334</v>
      </c>
    </row>
    <row r="146" spans="1:65" s="2" customFormat="1" ht="37.7" customHeight="1">
      <c r="A146" s="29"/>
      <c r="B146" s="146"/>
      <c r="C146" s="147" t="s">
        <v>149</v>
      </c>
      <c r="D146" s="147" t="s">
        <v>127</v>
      </c>
      <c r="E146" s="148" t="s">
        <v>150</v>
      </c>
      <c r="F146" s="149" t="s">
        <v>151</v>
      </c>
      <c r="G146" s="150" t="s">
        <v>139</v>
      </c>
      <c r="H146" s="151">
        <f>H148</f>
        <v>127.855</v>
      </c>
      <c r="I146" s="152"/>
      <c r="J146" s="152">
        <f>ROUND(I146*H146,2)</f>
        <v>0</v>
      </c>
      <c r="K146" s="149" t="s">
        <v>131</v>
      </c>
      <c r="L146" s="30"/>
      <c r="M146" s="153" t="s">
        <v>1</v>
      </c>
      <c r="N146" s="154" t="s">
        <v>37</v>
      </c>
      <c r="O146" s="155">
        <v>0.087</v>
      </c>
      <c r="P146" s="155">
        <f>O146*H146</f>
        <v>11.123384999999999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7" t="s">
        <v>132</v>
      </c>
      <c r="AT146" s="157" t="s">
        <v>127</v>
      </c>
      <c r="AU146" s="157" t="s">
        <v>82</v>
      </c>
      <c r="AY146" s="17" t="s">
        <v>125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7" t="s">
        <v>80</v>
      </c>
      <c r="BK146" s="158">
        <f>ROUND(I146*H146,2)</f>
        <v>0</v>
      </c>
      <c r="BL146" s="17" t="s">
        <v>132</v>
      </c>
      <c r="BM146" s="157" t="s">
        <v>335</v>
      </c>
    </row>
    <row r="147" spans="2:51" s="13" customFormat="1" ht="12">
      <c r="B147" s="159"/>
      <c r="D147" s="160" t="s">
        <v>134</v>
      </c>
      <c r="E147" s="161" t="s">
        <v>1</v>
      </c>
      <c r="F147" s="162">
        <v>127.855</v>
      </c>
      <c r="H147" s="163">
        <f>F147</f>
        <v>127.855</v>
      </c>
      <c r="L147" s="159"/>
      <c r="M147" s="164"/>
      <c r="N147" s="165"/>
      <c r="O147" s="165"/>
      <c r="P147" s="165"/>
      <c r="Q147" s="165"/>
      <c r="R147" s="165"/>
      <c r="S147" s="165"/>
      <c r="T147" s="166"/>
      <c r="AT147" s="161" t="s">
        <v>134</v>
      </c>
      <c r="AU147" s="161" t="s">
        <v>82</v>
      </c>
      <c r="AV147" s="13" t="s">
        <v>82</v>
      </c>
      <c r="AW147" s="13" t="s">
        <v>29</v>
      </c>
      <c r="AX147" s="13" t="s">
        <v>72</v>
      </c>
      <c r="AY147" s="161" t="s">
        <v>125</v>
      </c>
    </row>
    <row r="148" spans="2:51" s="14" customFormat="1" ht="12">
      <c r="B148" s="167"/>
      <c r="D148" s="160" t="s">
        <v>134</v>
      </c>
      <c r="E148" s="168" t="s">
        <v>1</v>
      </c>
      <c r="F148" s="169" t="s">
        <v>136</v>
      </c>
      <c r="H148" s="170">
        <f>H147</f>
        <v>127.855</v>
      </c>
      <c r="L148" s="167"/>
      <c r="M148" s="171"/>
      <c r="N148" s="172"/>
      <c r="O148" s="172"/>
      <c r="P148" s="172"/>
      <c r="Q148" s="172"/>
      <c r="R148" s="172"/>
      <c r="S148" s="172"/>
      <c r="T148" s="173"/>
      <c r="AT148" s="168" t="s">
        <v>134</v>
      </c>
      <c r="AU148" s="168" t="s">
        <v>82</v>
      </c>
      <c r="AV148" s="14" t="s">
        <v>132</v>
      </c>
      <c r="AW148" s="14" t="s">
        <v>29</v>
      </c>
      <c r="AX148" s="14" t="s">
        <v>80</v>
      </c>
      <c r="AY148" s="168" t="s">
        <v>125</v>
      </c>
    </row>
    <row r="149" spans="1:65" s="2" customFormat="1" ht="37.7" customHeight="1">
      <c r="A149" s="29"/>
      <c r="B149" s="146"/>
      <c r="C149" s="147" t="s">
        <v>154</v>
      </c>
      <c r="D149" s="147" t="s">
        <v>127</v>
      </c>
      <c r="E149" s="148" t="s">
        <v>155</v>
      </c>
      <c r="F149" s="149" t="s">
        <v>156</v>
      </c>
      <c r="G149" s="150" t="s">
        <v>139</v>
      </c>
      <c r="H149" s="151">
        <f>H151</f>
        <v>1278.55</v>
      </c>
      <c r="I149" s="152"/>
      <c r="J149" s="152">
        <f>ROUND(I149*H149,2)</f>
        <v>0</v>
      </c>
      <c r="K149" s="149" t="s">
        <v>131</v>
      </c>
      <c r="L149" s="30"/>
      <c r="M149" s="153" t="s">
        <v>1</v>
      </c>
      <c r="N149" s="154" t="s">
        <v>37</v>
      </c>
      <c r="O149" s="155">
        <v>0.005</v>
      </c>
      <c r="P149" s="155">
        <f>O149*H149</f>
        <v>6.3927499999999995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7" t="s">
        <v>132</v>
      </c>
      <c r="AT149" s="157" t="s">
        <v>127</v>
      </c>
      <c r="AU149" s="157" t="s">
        <v>82</v>
      </c>
      <c r="AY149" s="17" t="s">
        <v>125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7" t="s">
        <v>80</v>
      </c>
      <c r="BK149" s="158">
        <f>ROUND(I149*H149,2)</f>
        <v>0</v>
      </c>
      <c r="BL149" s="17" t="s">
        <v>132</v>
      </c>
      <c r="BM149" s="157" t="s">
        <v>336</v>
      </c>
    </row>
    <row r="150" spans="2:51" s="13" customFormat="1" ht="12">
      <c r="B150" s="159"/>
      <c r="D150" s="160" t="s">
        <v>134</v>
      </c>
      <c r="E150" s="161" t="s">
        <v>1</v>
      </c>
      <c r="F150" s="162" t="s">
        <v>390</v>
      </c>
      <c r="H150" s="163">
        <f>127.855*10</f>
        <v>1278.55</v>
      </c>
      <c r="L150" s="159"/>
      <c r="M150" s="164"/>
      <c r="N150" s="165"/>
      <c r="O150" s="165"/>
      <c r="P150" s="165"/>
      <c r="Q150" s="165"/>
      <c r="R150" s="165"/>
      <c r="S150" s="165"/>
      <c r="T150" s="166"/>
      <c r="AT150" s="161" t="s">
        <v>134</v>
      </c>
      <c r="AU150" s="161" t="s">
        <v>82</v>
      </c>
      <c r="AV150" s="13" t="s">
        <v>82</v>
      </c>
      <c r="AW150" s="13" t="s">
        <v>29</v>
      </c>
      <c r="AX150" s="13" t="s">
        <v>72</v>
      </c>
      <c r="AY150" s="161" t="s">
        <v>125</v>
      </c>
    </row>
    <row r="151" spans="2:51" s="14" customFormat="1" ht="12">
      <c r="B151" s="167"/>
      <c r="D151" s="160" t="s">
        <v>134</v>
      </c>
      <c r="E151" s="168" t="s">
        <v>1</v>
      </c>
      <c r="F151" s="169" t="s">
        <v>136</v>
      </c>
      <c r="H151" s="170">
        <f>H150</f>
        <v>1278.55</v>
      </c>
      <c r="L151" s="167"/>
      <c r="M151" s="171"/>
      <c r="N151" s="172"/>
      <c r="O151" s="172"/>
      <c r="P151" s="172"/>
      <c r="Q151" s="172"/>
      <c r="R151" s="172"/>
      <c r="S151" s="172"/>
      <c r="T151" s="173"/>
      <c r="AT151" s="168" t="s">
        <v>134</v>
      </c>
      <c r="AU151" s="168" t="s">
        <v>82</v>
      </c>
      <c r="AV151" s="14" t="s">
        <v>132</v>
      </c>
      <c r="AW151" s="14" t="s">
        <v>29</v>
      </c>
      <c r="AX151" s="14" t="s">
        <v>80</v>
      </c>
      <c r="AY151" s="168" t="s">
        <v>125</v>
      </c>
    </row>
    <row r="152" spans="1:65" s="2" customFormat="1" ht="33" customHeight="1">
      <c r="A152" s="29"/>
      <c r="B152" s="146"/>
      <c r="C152" s="147" t="s">
        <v>158</v>
      </c>
      <c r="D152" s="147" t="s">
        <v>127</v>
      </c>
      <c r="E152" s="148" t="s">
        <v>159</v>
      </c>
      <c r="F152" s="149" t="s">
        <v>160</v>
      </c>
      <c r="G152" s="150" t="s">
        <v>161</v>
      </c>
      <c r="H152" s="151">
        <f>H155</f>
        <v>204.568</v>
      </c>
      <c r="I152" s="152"/>
      <c r="J152" s="152">
        <f>ROUND(I152*H152,2)</f>
        <v>0</v>
      </c>
      <c r="K152" s="149" t="s">
        <v>131</v>
      </c>
      <c r="L152" s="30"/>
      <c r="M152" s="153" t="s">
        <v>1</v>
      </c>
      <c r="N152" s="154" t="s">
        <v>37</v>
      </c>
      <c r="O152" s="155">
        <v>0</v>
      </c>
      <c r="P152" s="155">
        <f>O152*H152</f>
        <v>0</v>
      </c>
      <c r="Q152" s="155">
        <v>0</v>
      </c>
      <c r="R152" s="155">
        <f>Q152*H152</f>
        <v>0</v>
      </c>
      <c r="S152" s="155">
        <v>0</v>
      </c>
      <c r="T152" s="156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7" t="s">
        <v>132</v>
      </c>
      <c r="AT152" s="157" t="s">
        <v>127</v>
      </c>
      <c r="AU152" s="157" t="s">
        <v>82</v>
      </c>
      <c r="AY152" s="17" t="s">
        <v>125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7" t="s">
        <v>80</v>
      </c>
      <c r="BK152" s="158">
        <f>ROUND(I152*H152,2)</f>
        <v>0</v>
      </c>
      <c r="BL152" s="17" t="s">
        <v>132</v>
      </c>
      <c r="BM152" s="157" t="s">
        <v>337</v>
      </c>
    </row>
    <row r="153" spans="2:51" s="15" customFormat="1" ht="12">
      <c r="B153" s="174"/>
      <c r="D153" s="160" t="s">
        <v>134</v>
      </c>
      <c r="E153" s="175" t="s">
        <v>1</v>
      </c>
      <c r="F153" s="176" t="s">
        <v>163</v>
      </c>
      <c r="H153" s="175" t="s">
        <v>1</v>
      </c>
      <c r="L153" s="174"/>
      <c r="M153" s="177"/>
      <c r="N153" s="178"/>
      <c r="O153" s="178"/>
      <c r="P153" s="178"/>
      <c r="Q153" s="178"/>
      <c r="R153" s="178"/>
      <c r="S153" s="178"/>
      <c r="T153" s="179"/>
      <c r="AT153" s="175" t="s">
        <v>134</v>
      </c>
      <c r="AU153" s="175" t="s">
        <v>82</v>
      </c>
      <c r="AV153" s="15" t="s">
        <v>80</v>
      </c>
      <c r="AW153" s="15" t="s">
        <v>29</v>
      </c>
      <c r="AX153" s="15" t="s">
        <v>72</v>
      </c>
      <c r="AY153" s="175" t="s">
        <v>125</v>
      </c>
    </row>
    <row r="154" spans="2:51" s="13" customFormat="1" ht="12">
      <c r="B154" s="159"/>
      <c r="D154" s="160" t="s">
        <v>134</v>
      </c>
      <c r="E154" s="161" t="s">
        <v>1</v>
      </c>
      <c r="F154" s="162" t="s">
        <v>391</v>
      </c>
      <c r="H154" s="163">
        <f>127.855*1.6</f>
        <v>204.568</v>
      </c>
      <c r="L154" s="159"/>
      <c r="M154" s="164"/>
      <c r="N154" s="165"/>
      <c r="O154" s="165"/>
      <c r="P154" s="165"/>
      <c r="Q154" s="165"/>
      <c r="R154" s="165"/>
      <c r="S154" s="165"/>
      <c r="T154" s="166"/>
      <c r="AT154" s="161" t="s">
        <v>134</v>
      </c>
      <c r="AU154" s="161" t="s">
        <v>82</v>
      </c>
      <c r="AV154" s="13" t="s">
        <v>82</v>
      </c>
      <c r="AW154" s="13" t="s">
        <v>29</v>
      </c>
      <c r="AX154" s="13" t="s">
        <v>72</v>
      </c>
      <c r="AY154" s="161" t="s">
        <v>125</v>
      </c>
    </row>
    <row r="155" spans="2:51" s="14" customFormat="1" ht="12">
      <c r="B155" s="167"/>
      <c r="D155" s="160" t="s">
        <v>134</v>
      </c>
      <c r="E155" s="168" t="s">
        <v>1</v>
      </c>
      <c r="F155" s="169" t="s">
        <v>136</v>
      </c>
      <c r="H155" s="170">
        <f>H154</f>
        <v>204.568</v>
      </c>
      <c r="L155" s="167"/>
      <c r="M155" s="171"/>
      <c r="N155" s="172"/>
      <c r="O155" s="172"/>
      <c r="P155" s="172"/>
      <c r="Q155" s="172"/>
      <c r="R155" s="172"/>
      <c r="S155" s="172"/>
      <c r="T155" s="173"/>
      <c r="AT155" s="168" t="s">
        <v>134</v>
      </c>
      <c r="AU155" s="168" t="s">
        <v>82</v>
      </c>
      <c r="AV155" s="14" t="s">
        <v>132</v>
      </c>
      <c r="AW155" s="14" t="s">
        <v>29</v>
      </c>
      <c r="AX155" s="14" t="s">
        <v>80</v>
      </c>
      <c r="AY155" s="168" t="s">
        <v>125</v>
      </c>
    </row>
    <row r="156" spans="1:65" s="2" customFormat="1" ht="16.5" customHeight="1">
      <c r="A156" s="29"/>
      <c r="B156" s="146"/>
      <c r="C156" s="147" t="s">
        <v>164</v>
      </c>
      <c r="D156" s="147" t="s">
        <v>127</v>
      </c>
      <c r="E156" s="148" t="s">
        <v>165</v>
      </c>
      <c r="F156" s="149" t="s">
        <v>166</v>
      </c>
      <c r="G156" s="150" t="s">
        <v>139</v>
      </c>
      <c r="H156" s="151">
        <f>H146</f>
        <v>127.855</v>
      </c>
      <c r="I156" s="152"/>
      <c r="J156" s="152">
        <f>ROUND(I156*H156,2)</f>
        <v>0</v>
      </c>
      <c r="K156" s="149" t="s">
        <v>131</v>
      </c>
      <c r="L156" s="30"/>
      <c r="M156" s="153" t="s">
        <v>1</v>
      </c>
      <c r="N156" s="154" t="s">
        <v>37</v>
      </c>
      <c r="O156" s="155">
        <v>0.009</v>
      </c>
      <c r="P156" s="155">
        <f>O156*H156</f>
        <v>1.150695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7" t="s">
        <v>132</v>
      </c>
      <c r="AT156" s="157" t="s">
        <v>127</v>
      </c>
      <c r="AU156" s="157" t="s">
        <v>82</v>
      </c>
      <c r="AY156" s="17" t="s">
        <v>125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7" t="s">
        <v>80</v>
      </c>
      <c r="BK156" s="158">
        <f>ROUND(I156*H156,2)</f>
        <v>0</v>
      </c>
      <c r="BL156" s="17" t="s">
        <v>132</v>
      </c>
      <c r="BM156" s="157" t="s">
        <v>338</v>
      </c>
    </row>
    <row r="157" spans="1:65" s="2" customFormat="1" ht="24.2" customHeight="1">
      <c r="A157" s="29"/>
      <c r="B157" s="146"/>
      <c r="C157" s="147" t="s">
        <v>168</v>
      </c>
      <c r="D157" s="147" t="s">
        <v>127</v>
      </c>
      <c r="E157" s="148" t="s">
        <v>169</v>
      </c>
      <c r="F157" s="149" t="s">
        <v>170</v>
      </c>
      <c r="G157" s="150" t="s">
        <v>130</v>
      </c>
      <c r="H157" s="151">
        <v>511.42</v>
      </c>
      <c r="I157" s="152"/>
      <c r="J157" s="152">
        <f>ROUND(I157*H157,2)</f>
        <v>0</v>
      </c>
      <c r="K157" s="149" t="s">
        <v>131</v>
      </c>
      <c r="L157" s="30"/>
      <c r="M157" s="153" t="s">
        <v>1</v>
      </c>
      <c r="N157" s="154" t="s">
        <v>37</v>
      </c>
      <c r="O157" s="155">
        <v>0.029</v>
      </c>
      <c r="P157" s="155">
        <f>O157*H157</f>
        <v>14.831180000000002</v>
      </c>
      <c r="Q157" s="155">
        <v>0</v>
      </c>
      <c r="R157" s="155">
        <f>Q157*H157</f>
        <v>0</v>
      </c>
      <c r="S157" s="155">
        <v>0</v>
      </c>
      <c r="T157" s="156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7" t="s">
        <v>132</v>
      </c>
      <c r="AT157" s="157" t="s">
        <v>127</v>
      </c>
      <c r="AU157" s="157" t="s">
        <v>82</v>
      </c>
      <c r="AY157" s="17" t="s">
        <v>125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7" t="s">
        <v>80</v>
      </c>
      <c r="BK157" s="158">
        <f>ROUND(I157*H157,2)</f>
        <v>0</v>
      </c>
      <c r="BL157" s="17" t="s">
        <v>132</v>
      </c>
      <c r="BM157" s="157" t="s">
        <v>339</v>
      </c>
    </row>
    <row r="158" spans="2:51" s="13" customFormat="1" ht="12">
      <c r="B158" s="159"/>
      <c r="D158" s="160" t="s">
        <v>134</v>
      </c>
      <c r="E158" s="161" t="s">
        <v>1</v>
      </c>
      <c r="F158" s="162" t="s">
        <v>330</v>
      </c>
      <c r="H158" s="163">
        <v>511.42</v>
      </c>
      <c r="L158" s="159"/>
      <c r="M158" s="164"/>
      <c r="N158" s="165"/>
      <c r="O158" s="165"/>
      <c r="P158" s="165"/>
      <c r="Q158" s="165"/>
      <c r="R158" s="165"/>
      <c r="S158" s="165"/>
      <c r="T158" s="166"/>
      <c r="AT158" s="161" t="s">
        <v>134</v>
      </c>
      <c r="AU158" s="161" t="s">
        <v>82</v>
      </c>
      <c r="AV158" s="13" t="s">
        <v>82</v>
      </c>
      <c r="AW158" s="13" t="s">
        <v>29</v>
      </c>
      <c r="AX158" s="13" t="s">
        <v>72</v>
      </c>
      <c r="AY158" s="161" t="s">
        <v>125</v>
      </c>
    </row>
    <row r="159" spans="2:51" s="14" customFormat="1" ht="12">
      <c r="B159" s="167"/>
      <c r="D159" s="160" t="s">
        <v>134</v>
      </c>
      <c r="E159" s="168" t="s">
        <v>1</v>
      </c>
      <c r="F159" s="169" t="s">
        <v>136</v>
      </c>
      <c r="H159" s="170">
        <v>511.42</v>
      </c>
      <c r="L159" s="167"/>
      <c r="M159" s="171"/>
      <c r="N159" s="172"/>
      <c r="O159" s="172"/>
      <c r="P159" s="172"/>
      <c r="Q159" s="172"/>
      <c r="R159" s="172"/>
      <c r="S159" s="172"/>
      <c r="T159" s="173"/>
      <c r="AT159" s="168" t="s">
        <v>134</v>
      </c>
      <c r="AU159" s="168" t="s">
        <v>82</v>
      </c>
      <c r="AV159" s="14" t="s">
        <v>132</v>
      </c>
      <c r="AW159" s="14" t="s">
        <v>29</v>
      </c>
      <c r="AX159" s="14" t="s">
        <v>80</v>
      </c>
      <c r="AY159" s="168" t="s">
        <v>125</v>
      </c>
    </row>
    <row r="160" spans="1:65" s="2" customFormat="1" ht="24.2" customHeight="1">
      <c r="A160" s="29"/>
      <c r="B160" s="146"/>
      <c r="C160" s="147" t="s">
        <v>173</v>
      </c>
      <c r="D160" s="147" t="s">
        <v>127</v>
      </c>
      <c r="E160" s="148" t="s">
        <v>174</v>
      </c>
      <c r="F160" s="149" t="s">
        <v>175</v>
      </c>
      <c r="G160" s="150" t="s">
        <v>130</v>
      </c>
      <c r="H160" s="151">
        <v>146.12</v>
      </c>
      <c r="I160" s="152"/>
      <c r="J160" s="152">
        <f>ROUND(I160*H160,2)</f>
        <v>0</v>
      </c>
      <c r="K160" s="149" t="s">
        <v>131</v>
      </c>
      <c r="L160" s="30"/>
      <c r="M160" s="153" t="s">
        <v>1</v>
      </c>
      <c r="N160" s="154" t="s">
        <v>37</v>
      </c>
      <c r="O160" s="155">
        <v>0.668</v>
      </c>
      <c r="P160" s="155">
        <f>O160*H160</f>
        <v>97.60816000000001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7" t="s">
        <v>132</v>
      </c>
      <c r="AT160" s="157" t="s">
        <v>127</v>
      </c>
      <c r="AU160" s="157" t="s">
        <v>82</v>
      </c>
      <c r="AY160" s="17" t="s">
        <v>125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7" t="s">
        <v>80</v>
      </c>
      <c r="BK160" s="158">
        <f>ROUND(I160*H160,2)</f>
        <v>0</v>
      </c>
      <c r="BL160" s="17" t="s">
        <v>132</v>
      </c>
      <c r="BM160" s="157" t="s">
        <v>340</v>
      </c>
    </row>
    <row r="161" spans="2:51" s="13" customFormat="1" ht="12">
      <c r="B161" s="159"/>
      <c r="D161" s="160" t="s">
        <v>134</v>
      </c>
      <c r="E161" s="161" t="s">
        <v>1</v>
      </c>
      <c r="F161" s="162" t="s">
        <v>341</v>
      </c>
      <c r="H161" s="163">
        <v>146.12</v>
      </c>
      <c r="L161" s="159"/>
      <c r="M161" s="164"/>
      <c r="N161" s="165"/>
      <c r="O161" s="165"/>
      <c r="P161" s="165"/>
      <c r="Q161" s="165"/>
      <c r="R161" s="165"/>
      <c r="S161" s="165"/>
      <c r="T161" s="166"/>
      <c r="AT161" s="161" t="s">
        <v>134</v>
      </c>
      <c r="AU161" s="161" t="s">
        <v>82</v>
      </c>
      <c r="AV161" s="13" t="s">
        <v>82</v>
      </c>
      <c r="AW161" s="13" t="s">
        <v>29</v>
      </c>
      <c r="AX161" s="13" t="s">
        <v>72</v>
      </c>
      <c r="AY161" s="161" t="s">
        <v>125</v>
      </c>
    </row>
    <row r="162" spans="2:51" s="14" customFormat="1" ht="12">
      <c r="B162" s="167"/>
      <c r="D162" s="160" t="s">
        <v>134</v>
      </c>
      <c r="E162" s="168" t="s">
        <v>1</v>
      </c>
      <c r="F162" s="169" t="s">
        <v>136</v>
      </c>
      <c r="H162" s="170">
        <v>146.12</v>
      </c>
      <c r="L162" s="167"/>
      <c r="M162" s="171"/>
      <c r="N162" s="172"/>
      <c r="O162" s="172"/>
      <c r="P162" s="172"/>
      <c r="Q162" s="172"/>
      <c r="R162" s="172"/>
      <c r="S162" s="172"/>
      <c r="T162" s="173"/>
      <c r="AT162" s="168" t="s">
        <v>134</v>
      </c>
      <c r="AU162" s="168" t="s">
        <v>82</v>
      </c>
      <c r="AV162" s="14" t="s">
        <v>132</v>
      </c>
      <c r="AW162" s="14" t="s">
        <v>29</v>
      </c>
      <c r="AX162" s="14" t="s">
        <v>80</v>
      </c>
      <c r="AY162" s="168" t="s">
        <v>125</v>
      </c>
    </row>
    <row r="163" spans="1:65" s="2" customFormat="1" ht="24.2" customHeight="1">
      <c r="A163" s="29"/>
      <c r="B163" s="146"/>
      <c r="C163" s="147" t="s">
        <v>178</v>
      </c>
      <c r="D163" s="147" t="s">
        <v>127</v>
      </c>
      <c r="E163" s="148" t="s">
        <v>179</v>
      </c>
      <c r="F163" s="149" t="s">
        <v>180</v>
      </c>
      <c r="G163" s="150" t="s">
        <v>130</v>
      </c>
      <c r="H163" s="151">
        <v>146.12</v>
      </c>
      <c r="I163" s="152"/>
      <c r="J163" s="152">
        <f>ROUND(I163*H163,2)</f>
        <v>0</v>
      </c>
      <c r="K163" s="149" t="s">
        <v>131</v>
      </c>
      <c r="L163" s="30"/>
      <c r="M163" s="153" t="s">
        <v>1</v>
      </c>
      <c r="N163" s="154" t="s">
        <v>37</v>
      </c>
      <c r="O163" s="155">
        <v>0.058</v>
      </c>
      <c r="P163" s="155">
        <f>O163*H163</f>
        <v>8.474960000000001</v>
      </c>
      <c r="Q163" s="155">
        <v>0</v>
      </c>
      <c r="R163" s="155">
        <f>Q163*H163</f>
        <v>0</v>
      </c>
      <c r="S163" s="155">
        <v>0</v>
      </c>
      <c r="T163" s="156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7" t="s">
        <v>132</v>
      </c>
      <c r="AT163" s="157" t="s">
        <v>127</v>
      </c>
      <c r="AU163" s="157" t="s">
        <v>82</v>
      </c>
      <c r="AY163" s="17" t="s">
        <v>125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7" t="s">
        <v>80</v>
      </c>
      <c r="BK163" s="158">
        <f>ROUND(I163*H163,2)</f>
        <v>0</v>
      </c>
      <c r="BL163" s="17" t="s">
        <v>132</v>
      </c>
      <c r="BM163" s="157" t="s">
        <v>342</v>
      </c>
    </row>
    <row r="164" spans="1:65" s="2" customFormat="1" ht="16.5" customHeight="1">
      <c r="A164" s="29"/>
      <c r="B164" s="146"/>
      <c r="C164" s="180" t="s">
        <v>182</v>
      </c>
      <c r="D164" s="180" t="s">
        <v>183</v>
      </c>
      <c r="E164" s="181" t="s">
        <v>184</v>
      </c>
      <c r="F164" s="182" t="s">
        <v>185</v>
      </c>
      <c r="G164" s="183" t="s">
        <v>186</v>
      </c>
      <c r="H164" s="184">
        <v>2.922</v>
      </c>
      <c r="I164" s="185"/>
      <c r="J164" s="185">
        <f>ROUND(I164*H164,2)</f>
        <v>0</v>
      </c>
      <c r="K164" s="182" t="s">
        <v>131</v>
      </c>
      <c r="L164" s="186"/>
      <c r="M164" s="187" t="s">
        <v>1</v>
      </c>
      <c r="N164" s="188" t="s">
        <v>37</v>
      </c>
      <c r="O164" s="155">
        <v>0</v>
      </c>
      <c r="P164" s="155">
        <f>O164*H164</f>
        <v>0</v>
      </c>
      <c r="Q164" s="155">
        <v>0.001</v>
      </c>
      <c r="R164" s="155">
        <f>Q164*H164</f>
        <v>0.002922</v>
      </c>
      <c r="S164" s="155">
        <v>0</v>
      </c>
      <c r="T164" s="156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7" t="s">
        <v>164</v>
      </c>
      <c r="AT164" s="157" t="s">
        <v>183</v>
      </c>
      <c r="AU164" s="157" t="s">
        <v>82</v>
      </c>
      <c r="AY164" s="17" t="s">
        <v>125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7" t="s">
        <v>80</v>
      </c>
      <c r="BK164" s="158">
        <f>ROUND(I164*H164,2)</f>
        <v>0</v>
      </c>
      <c r="BL164" s="17" t="s">
        <v>132</v>
      </c>
      <c r="BM164" s="157" t="s">
        <v>343</v>
      </c>
    </row>
    <row r="165" spans="2:51" s="13" customFormat="1" ht="12">
      <c r="B165" s="159"/>
      <c r="D165" s="160" t="s">
        <v>134</v>
      </c>
      <c r="F165" s="162" t="s">
        <v>344</v>
      </c>
      <c r="H165" s="163">
        <v>2.922</v>
      </c>
      <c r="L165" s="159"/>
      <c r="M165" s="164"/>
      <c r="N165" s="165"/>
      <c r="O165" s="165"/>
      <c r="P165" s="165"/>
      <c r="Q165" s="165"/>
      <c r="R165" s="165"/>
      <c r="S165" s="165"/>
      <c r="T165" s="166"/>
      <c r="AT165" s="161" t="s">
        <v>134</v>
      </c>
      <c r="AU165" s="161" t="s">
        <v>82</v>
      </c>
      <c r="AV165" s="13" t="s">
        <v>82</v>
      </c>
      <c r="AW165" s="13" t="s">
        <v>3</v>
      </c>
      <c r="AX165" s="13" t="s">
        <v>80</v>
      </c>
      <c r="AY165" s="161" t="s">
        <v>125</v>
      </c>
    </row>
    <row r="166" spans="1:65" s="2" customFormat="1" ht="21.75" customHeight="1">
      <c r="A166" s="29"/>
      <c r="B166" s="146"/>
      <c r="C166" s="147" t="s">
        <v>189</v>
      </c>
      <c r="D166" s="147" t="s">
        <v>127</v>
      </c>
      <c r="E166" s="148" t="s">
        <v>190</v>
      </c>
      <c r="F166" s="149" t="s">
        <v>191</v>
      </c>
      <c r="G166" s="150" t="s">
        <v>130</v>
      </c>
      <c r="H166" s="151">
        <v>146.12</v>
      </c>
      <c r="I166" s="152"/>
      <c r="J166" s="152">
        <f>ROUND(I166*H166,2)</f>
        <v>0</v>
      </c>
      <c r="K166" s="149" t="s">
        <v>131</v>
      </c>
      <c r="L166" s="30"/>
      <c r="M166" s="153" t="s">
        <v>1</v>
      </c>
      <c r="N166" s="154" t="s">
        <v>37</v>
      </c>
      <c r="O166" s="155">
        <v>0.055</v>
      </c>
      <c r="P166" s="155">
        <f>O166*H166</f>
        <v>8.0366</v>
      </c>
      <c r="Q166" s="155">
        <v>0</v>
      </c>
      <c r="R166" s="155">
        <f>Q166*H166</f>
        <v>0</v>
      </c>
      <c r="S166" s="155">
        <v>0</v>
      </c>
      <c r="T166" s="156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7" t="s">
        <v>132</v>
      </c>
      <c r="AT166" s="157" t="s">
        <v>127</v>
      </c>
      <c r="AU166" s="157" t="s">
        <v>82</v>
      </c>
      <c r="AY166" s="17" t="s">
        <v>125</v>
      </c>
      <c r="BE166" s="158">
        <f>IF(N166="základní",J166,0)</f>
        <v>0</v>
      </c>
      <c r="BF166" s="158">
        <f>IF(N166="snížená",J166,0)</f>
        <v>0</v>
      </c>
      <c r="BG166" s="158">
        <f>IF(N166="zákl. přenesená",J166,0)</f>
        <v>0</v>
      </c>
      <c r="BH166" s="158">
        <f>IF(N166="sníž. přenesená",J166,0)</f>
        <v>0</v>
      </c>
      <c r="BI166" s="158">
        <f>IF(N166="nulová",J166,0)</f>
        <v>0</v>
      </c>
      <c r="BJ166" s="17" t="s">
        <v>80</v>
      </c>
      <c r="BK166" s="158">
        <f>ROUND(I166*H166,2)</f>
        <v>0</v>
      </c>
      <c r="BL166" s="17" t="s">
        <v>132</v>
      </c>
      <c r="BM166" s="157" t="s">
        <v>345</v>
      </c>
    </row>
    <row r="167" spans="1:65" s="2" customFormat="1" ht="16.5" customHeight="1">
      <c r="A167" s="29"/>
      <c r="B167" s="146"/>
      <c r="C167" s="180" t="s">
        <v>193</v>
      </c>
      <c r="D167" s="180" t="s">
        <v>183</v>
      </c>
      <c r="E167" s="181" t="s">
        <v>194</v>
      </c>
      <c r="F167" s="182" t="s">
        <v>195</v>
      </c>
      <c r="G167" s="183" t="s">
        <v>161</v>
      </c>
      <c r="H167" s="184">
        <v>36.53</v>
      </c>
      <c r="I167" s="185"/>
      <c r="J167" s="185">
        <f>ROUND(I167*H167,2)</f>
        <v>0</v>
      </c>
      <c r="K167" s="182" t="s">
        <v>131</v>
      </c>
      <c r="L167" s="186"/>
      <c r="M167" s="187" t="s">
        <v>1</v>
      </c>
      <c r="N167" s="188" t="s">
        <v>37</v>
      </c>
      <c r="O167" s="155">
        <v>0</v>
      </c>
      <c r="P167" s="155">
        <f>O167*H167</f>
        <v>0</v>
      </c>
      <c r="Q167" s="155">
        <v>1</v>
      </c>
      <c r="R167" s="155">
        <f>Q167*H167</f>
        <v>36.53</v>
      </c>
      <c r="S167" s="155">
        <v>0</v>
      </c>
      <c r="T167" s="156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7" t="s">
        <v>164</v>
      </c>
      <c r="AT167" s="157" t="s">
        <v>183</v>
      </c>
      <c r="AU167" s="157" t="s">
        <v>82</v>
      </c>
      <c r="AY167" s="17" t="s">
        <v>125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7" t="s">
        <v>80</v>
      </c>
      <c r="BK167" s="158">
        <f>ROUND(I167*H167,2)</f>
        <v>0</v>
      </c>
      <c r="BL167" s="17" t="s">
        <v>132</v>
      </c>
      <c r="BM167" s="157" t="s">
        <v>346</v>
      </c>
    </row>
    <row r="168" spans="2:51" s="13" customFormat="1" ht="12">
      <c r="B168" s="159"/>
      <c r="D168" s="160" t="s">
        <v>134</v>
      </c>
      <c r="F168" s="162" t="s">
        <v>347</v>
      </c>
      <c r="H168" s="163">
        <v>36.53</v>
      </c>
      <c r="L168" s="159"/>
      <c r="M168" s="164"/>
      <c r="N168" s="165"/>
      <c r="O168" s="165"/>
      <c r="P168" s="165"/>
      <c r="Q168" s="165"/>
      <c r="R168" s="165"/>
      <c r="S168" s="165"/>
      <c r="T168" s="166"/>
      <c r="AT168" s="161" t="s">
        <v>134</v>
      </c>
      <c r="AU168" s="161" t="s">
        <v>82</v>
      </c>
      <c r="AV168" s="13" t="s">
        <v>82</v>
      </c>
      <c r="AW168" s="13" t="s">
        <v>3</v>
      </c>
      <c r="AX168" s="13" t="s">
        <v>80</v>
      </c>
      <c r="AY168" s="161" t="s">
        <v>125</v>
      </c>
    </row>
    <row r="169" spans="2:63" s="12" customFormat="1" ht="22.7" customHeight="1">
      <c r="B169" s="134"/>
      <c r="D169" s="135" t="s">
        <v>71</v>
      </c>
      <c r="E169" s="144" t="s">
        <v>149</v>
      </c>
      <c r="F169" s="144" t="s">
        <v>198</v>
      </c>
      <c r="J169" s="145">
        <f>BK169</f>
        <v>0</v>
      </c>
      <c r="L169" s="134"/>
      <c r="M169" s="138"/>
      <c r="N169" s="139"/>
      <c r="O169" s="139"/>
      <c r="P169" s="140">
        <f>SUM(P170:P185)</f>
        <v>71.08738</v>
      </c>
      <c r="Q169" s="139"/>
      <c r="R169" s="140">
        <f>SUM(R170:R185)</f>
        <v>599.2395812</v>
      </c>
      <c r="S169" s="139"/>
      <c r="T169" s="141">
        <f>SUM(T170:T185)</f>
        <v>0</v>
      </c>
      <c r="AR169" s="135" t="s">
        <v>80</v>
      </c>
      <c r="AT169" s="142" t="s">
        <v>71</v>
      </c>
      <c r="AU169" s="142" t="s">
        <v>80</v>
      </c>
      <c r="AY169" s="135" t="s">
        <v>125</v>
      </c>
      <c r="BK169" s="143">
        <f>SUM(BK170:BK185)</f>
        <v>0</v>
      </c>
    </row>
    <row r="170" spans="1:65" s="2" customFormat="1" ht="24.2" customHeight="1">
      <c r="A170" s="29"/>
      <c r="B170" s="146"/>
      <c r="C170" s="147" t="s">
        <v>8</v>
      </c>
      <c r="D170" s="147" t="s">
        <v>127</v>
      </c>
      <c r="E170" s="148" t="s">
        <v>199</v>
      </c>
      <c r="F170" s="149" t="s">
        <v>200</v>
      </c>
      <c r="G170" s="150" t="s">
        <v>130</v>
      </c>
      <c r="H170" s="151">
        <v>438.36</v>
      </c>
      <c r="I170" s="152"/>
      <c r="J170" s="152">
        <f>ROUND(I170*H170,2)</f>
        <v>0</v>
      </c>
      <c r="K170" s="149" t="s">
        <v>131</v>
      </c>
      <c r="L170" s="30"/>
      <c r="M170" s="153" t="s">
        <v>1</v>
      </c>
      <c r="N170" s="154" t="s">
        <v>37</v>
      </c>
      <c r="O170" s="155">
        <v>0.024</v>
      </c>
      <c r="P170" s="155">
        <f>O170*H170</f>
        <v>10.52064</v>
      </c>
      <c r="Q170" s="155">
        <v>0.106</v>
      </c>
      <c r="R170" s="155">
        <f>Q170*H170</f>
        <v>46.46616</v>
      </c>
      <c r="S170" s="155">
        <v>0</v>
      </c>
      <c r="T170" s="156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7" t="s">
        <v>132</v>
      </c>
      <c r="AT170" s="157" t="s">
        <v>127</v>
      </c>
      <c r="AU170" s="157" t="s">
        <v>82</v>
      </c>
      <c r="AY170" s="17" t="s">
        <v>125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7" t="s">
        <v>80</v>
      </c>
      <c r="BK170" s="158">
        <f>ROUND(I170*H170,2)</f>
        <v>0</v>
      </c>
      <c r="BL170" s="17" t="s">
        <v>132</v>
      </c>
      <c r="BM170" s="157" t="s">
        <v>348</v>
      </c>
    </row>
    <row r="171" spans="2:51" s="13" customFormat="1" ht="12">
      <c r="B171" s="159"/>
      <c r="D171" s="160" t="s">
        <v>134</v>
      </c>
      <c r="E171" s="161" t="s">
        <v>1</v>
      </c>
      <c r="F171" s="162" t="s">
        <v>349</v>
      </c>
      <c r="H171" s="163">
        <v>438.36</v>
      </c>
      <c r="L171" s="159"/>
      <c r="M171" s="164"/>
      <c r="N171" s="165"/>
      <c r="O171" s="165"/>
      <c r="P171" s="165"/>
      <c r="Q171" s="165"/>
      <c r="R171" s="165"/>
      <c r="S171" s="165"/>
      <c r="T171" s="166"/>
      <c r="AT171" s="161" t="s">
        <v>134</v>
      </c>
      <c r="AU171" s="161" t="s">
        <v>82</v>
      </c>
      <c r="AV171" s="13" t="s">
        <v>82</v>
      </c>
      <c r="AW171" s="13" t="s">
        <v>29</v>
      </c>
      <c r="AX171" s="13" t="s">
        <v>72</v>
      </c>
      <c r="AY171" s="161" t="s">
        <v>125</v>
      </c>
    </row>
    <row r="172" spans="2:51" s="14" customFormat="1" ht="12">
      <c r="B172" s="167"/>
      <c r="D172" s="160" t="s">
        <v>134</v>
      </c>
      <c r="E172" s="168" t="s">
        <v>1</v>
      </c>
      <c r="F172" s="169" t="s">
        <v>136</v>
      </c>
      <c r="H172" s="170">
        <v>438.36</v>
      </c>
      <c r="L172" s="167"/>
      <c r="M172" s="171"/>
      <c r="N172" s="172"/>
      <c r="O172" s="172"/>
      <c r="P172" s="172"/>
      <c r="Q172" s="172"/>
      <c r="R172" s="172"/>
      <c r="S172" s="172"/>
      <c r="T172" s="173"/>
      <c r="AT172" s="168" t="s">
        <v>134</v>
      </c>
      <c r="AU172" s="168" t="s">
        <v>82</v>
      </c>
      <c r="AV172" s="14" t="s">
        <v>132</v>
      </c>
      <c r="AW172" s="14" t="s">
        <v>29</v>
      </c>
      <c r="AX172" s="14" t="s">
        <v>80</v>
      </c>
      <c r="AY172" s="168" t="s">
        <v>125</v>
      </c>
    </row>
    <row r="173" spans="1:65" s="2" customFormat="1" ht="33" customHeight="1">
      <c r="A173" s="29"/>
      <c r="B173" s="146"/>
      <c r="C173" s="147" t="s">
        <v>203</v>
      </c>
      <c r="D173" s="147" t="s">
        <v>127</v>
      </c>
      <c r="E173" s="148" t="s">
        <v>204</v>
      </c>
      <c r="F173" s="149" t="s">
        <v>205</v>
      </c>
      <c r="G173" s="150" t="s">
        <v>130</v>
      </c>
      <c r="H173" s="151">
        <v>438.36</v>
      </c>
      <c r="I173" s="152"/>
      <c r="J173" s="152">
        <f>ROUND(I173*H173,2)</f>
        <v>0</v>
      </c>
      <c r="K173" s="149" t="s">
        <v>131</v>
      </c>
      <c r="L173" s="30"/>
      <c r="M173" s="153" t="s">
        <v>1</v>
      </c>
      <c r="N173" s="154" t="s">
        <v>37</v>
      </c>
      <c r="O173" s="155">
        <v>0.029</v>
      </c>
      <c r="P173" s="155">
        <f>O173*H173</f>
        <v>12.71244</v>
      </c>
      <c r="Q173" s="155">
        <v>0.46</v>
      </c>
      <c r="R173" s="155">
        <f>Q173*H173</f>
        <v>201.6456</v>
      </c>
      <c r="S173" s="155">
        <v>0</v>
      </c>
      <c r="T173" s="156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7" t="s">
        <v>132</v>
      </c>
      <c r="AT173" s="157" t="s">
        <v>127</v>
      </c>
      <c r="AU173" s="157" t="s">
        <v>82</v>
      </c>
      <c r="AY173" s="17" t="s">
        <v>125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7" t="s">
        <v>80</v>
      </c>
      <c r="BK173" s="158">
        <f>ROUND(I173*H173,2)</f>
        <v>0</v>
      </c>
      <c r="BL173" s="17" t="s">
        <v>132</v>
      </c>
      <c r="BM173" s="157" t="s">
        <v>350</v>
      </c>
    </row>
    <row r="174" spans="2:51" s="13" customFormat="1" ht="12">
      <c r="B174" s="159"/>
      <c r="D174" s="160" t="s">
        <v>134</v>
      </c>
      <c r="E174" s="161" t="s">
        <v>1</v>
      </c>
      <c r="F174" s="162" t="s">
        <v>349</v>
      </c>
      <c r="H174" s="163">
        <v>438.36</v>
      </c>
      <c r="L174" s="159"/>
      <c r="M174" s="164"/>
      <c r="N174" s="165"/>
      <c r="O174" s="165"/>
      <c r="P174" s="165"/>
      <c r="Q174" s="165"/>
      <c r="R174" s="165"/>
      <c r="S174" s="165"/>
      <c r="T174" s="166"/>
      <c r="AT174" s="161" t="s">
        <v>134</v>
      </c>
      <c r="AU174" s="161" t="s">
        <v>82</v>
      </c>
      <c r="AV174" s="13" t="s">
        <v>82</v>
      </c>
      <c r="AW174" s="13" t="s">
        <v>29</v>
      </c>
      <c r="AX174" s="13" t="s">
        <v>72</v>
      </c>
      <c r="AY174" s="161" t="s">
        <v>125</v>
      </c>
    </row>
    <row r="175" spans="2:51" s="14" customFormat="1" ht="12">
      <c r="B175" s="167"/>
      <c r="D175" s="160" t="s">
        <v>134</v>
      </c>
      <c r="E175" s="168" t="s">
        <v>1</v>
      </c>
      <c r="F175" s="169" t="s">
        <v>136</v>
      </c>
      <c r="H175" s="170">
        <v>438.36</v>
      </c>
      <c r="L175" s="167"/>
      <c r="M175" s="171"/>
      <c r="N175" s="172"/>
      <c r="O175" s="172"/>
      <c r="P175" s="172"/>
      <c r="Q175" s="172"/>
      <c r="R175" s="172"/>
      <c r="S175" s="172"/>
      <c r="T175" s="173"/>
      <c r="AT175" s="168" t="s">
        <v>134</v>
      </c>
      <c r="AU175" s="168" t="s">
        <v>82</v>
      </c>
      <c r="AV175" s="14" t="s">
        <v>132</v>
      </c>
      <c r="AW175" s="14" t="s">
        <v>29</v>
      </c>
      <c r="AX175" s="14" t="s">
        <v>80</v>
      </c>
      <c r="AY175" s="168" t="s">
        <v>125</v>
      </c>
    </row>
    <row r="176" spans="1:65" s="2" customFormat="1" ht="24.2" customHeight="1">
      <c r="A176" s="29"/>
      <c r="B176" s="146"/>
      <c r="C176" s="147" t="s">
        <v>207</v>
      </c>
      <c r="D176" s="147" t="s">
        <v>127</v>
      </c>
      <c r="E176" s="148" t="s">
        <v>208</v>
      </c>
      <c r="F176" s="149" t="s">
        <v>209</v>
      </c>
      <c r="G176" s="150" t="s">
        <v>130</v>
      </c>
      <c r="H176" s="151">
        <f>H179</f>
        <v>511.42</v>
      </c>
      <c r="I176" s="152"/>
      <c r="J176" s="152">
        <f>ROUND(I176*H176,2)</f>
        <v>0</v>
      </c>
      <c r="K176" s="149" t="s">
        <v>131</v>
      </c>
      <c r="L176" s="30"/>
      <c r="M176" s="153" t="s">
        <v>1</v>
      </c>
      <c r="N176" s="154" t="s">
        <v>37</v>
      </c>
      <c r="O176" s="155">
        <v>0.031</v>
      </c>
      <c r="P176" s="155">
        <f>O176*H176</f>
        <v>15.85402</v>
      </c>
      <c r="Q176" s="155">
        <v>0.575</v>
      </c>
      <c r="R176" s="155">
        <f>Q176*H176</f>
        <v>294.06649999999996</v>
      </c>
      <c r="S176" s="155">
        <v>0</v>
      </c>
      <c r="T176" s="156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7" t="s">
        <v>132</v>
      </c>
      <c r="AT176" s="157" t="s">
        <v>127</v>
      </c>
      <c r="AU176" s="157" t="s">
        <v>82</v>
      </c>
      <c r="AY176" s="17" t="s">
        <v>125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7" t="s">
        <v>80</v>
      </c>
      <c r="BK176" s="158">
        <f>ROUND(I176*H176,2)</f>
        <v>0</v>
      </c>
      <c r="BL176" s="17" t="s">
        <v>132</v>
      </c>
      <c r="BM176" s="157" t="s">
        <v>351</v>
      </c>
    </row>
    <row r="177" spans="2:51" s="15" customFormat="1" ht="12">
      <c r="B177" s="174"/>
      <c r="D177" s="160" t="s">
        <v>134</v>
      </c>
      <c r="E177" s="175" t="s">
        <v>1</v>
      </c>
      <c r="F177" s="176" t="s">
        <v>211</v>
      </c>
      <c r="H177" s="175" t="s">
        <v>1</v>
      </c>
      <c r="L177" s="174"/>
      <c r="M177" s="177"/>
      <c r="N177" s="178"/>
      <c r="O177" s="178"/>
      <c r="P177" s="178"/>
      <c r="Q177" s="178"/>
      <c r="R177" s="178"/>
      <c r="S177" s="178"/>
      <c r="T177" s="179"/>
      <c r="AT177" s="175" t="s">
        <v>134</v>
      </c>
      <c r="AU177" s="175" t="s">
        <v>82</v>
      </c>
      <c r="AV177" s="15" t="s">
        <v>80</v>
      </c>
      <c r="AW177" s="15" t="s">
        <v>29</v>
      </c>
      <c r="AX177" s="15" t="s">
        <v>72</v>
      </c>
      <c r="AY177" s="175" t="s">
        <v>125</v>
      </c>
    </row>
    <row r="178" spans="2:51" s="13" customFormat="1" ht="12">
      <c r="B178" s="159"/>
      <c r="D178" s="160" t="s">
        <v>134</v>
      </c>
      <c r="E178" s="161" t="s">
        <v>1</v>
      </c>
      <c r="F178" s="162" t="s">
        <v>392</v>
      </c>
      <c r="H178" s="163">
        <f>146.12*3.5/100*50*2</f>
        <v>511.42</v>
      </c>
      <c r="L178" s="159"/>
      <c r="M178" s="164"/>
      <c r="N178" s="165"/>
      <c r="O178" s="165"/>
      <c r="P178" s="165"/>
      <c r="Q178" s="165"/>
      <c r="R178" s="165"/>
      <c r="S178" s="165"/>
      <c r="T178" s="166"/>
      <c r="AT178" s="161" t="s">
        <v>134</v>
      </c>
      <c r="AU178" s="161" t="s">
        <v>82</v>
      </c>
      <c r="AV178" s="13" t="s">
        <v>82</v>
      </c>
      <c r="AW178" s="13" t="s">
        <v>29</v>
      </c>
      <c r="AX178" s="13" t="s">
        <v>72</v>
      </c>
      <c r="AY178" s="161" t="s">
        <v>125</v>
      </c>
    </row>
    <row r="179" spans="2:51" s="14" customFormat="1" ht="12">
      <c r="B179" s="167"/>
      <c r="D179" s="160" t="s">
        <v>134</v>
      </c>
      <c r="E179" s="168" t="s">
        <v>1</v>
      </c>
      <c r="F179" s="169" t="s">
        <v>136</v>
      </c>
      <c r="H179" s="170">
        <f>H178</f>
        <v>511.42</v>
      </c>
      <c r="L179" s="167"/>
      <c r="M179" s="171"/>
      <c r="N179" s="172"/>
      <c r="O179" s="172"/>
      <c r="P179" s="172"/>
      <c r="Q179" s="172"/>
      <c r="R179" s="172"/>
      <c r="S179" s="172"/>
      <c r="T179" s="173"/>
      <c r="AT179" s="168" t="s">
        <v>134</v>
      </c>
      <c r="AU179" s="168" t="s">
        <v>82</v>
      </c>
      <c r="AV179" s="14" t="s">
        <v>132</v>
      </c>
      <c r="AW179" s="14" t="s">
        <v>29</v>
      </c>
      <c r="AX179" s="14" t="s">
        <v>80</v>
      </c>
      <c r="AY179" s="168" t="s">
        <v>125</v>
      </c>
    </row>
    <row r="180" spans="1:65" s="2" customFormat="1" ht="21.75" customHeight="1">
      <c r="A180" s="29"/>
      <c r="B180" s="146"/>
      <c r="C180" s="147" t="s">
        <v>212</v>
      </c>
      <c r="D180" s="147" t="s">
        <v>127</v>
      </c>
      <c r="E180" s="148" t="s">
        <v>213</v>
      </c>
      <c r="F180" s="149" t="s">
        <v>214</v>
      </c>
      <c r="G180" s="150" t="s">
        <v>130</v>
      </c>
      <c r="H180" s="151">
        <v>438.36</v>
      </c>
      <c r="I180" s="152"/>
      <c r="J180" s="152">
        <f>ROUND(I180*H180,2)</f>
        <v>0</v>
      </c>
      <c r="K180" s="149" t="s">
        <v>131</v>
      </c>
      <c r="L180" s="30"/>
      <c r="M180" s="153" t="s">
        <v>1</v>
      </c>
      <c r="N180" s="154" t="s">
        <v>37</v>
      </c>
      <c r="O180" s="155">
        <v>0.002</v>
      </c>
      <c r="P180" s="155">
        <f>O180*H180</f>
        <v>0.87672</v>
      </c>
      <c r="Q180" s="155">
        <v>0.00051</v>
      </c>
      <c r="R180" s="155">
        <f>Q180*H180</f>
        <v>0.22356360000000003</v>
      </c>
      <c r="S180" s="155">
        <v>0</v>
      </c>
      <c r="T180" s="156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7" t="s">
        <v>132</v>
      </c>
      <c r="AT180" s="157" t="s">
        <v>127</v>
      </c>
      <c r="AU180" s="157" t="s">
        <v>82</v>
      </c>
      <c r="AY180" s="17" t="s">
        <v>125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7" t="s">
        <v>80</v>
      </c>
      <c r="BK180" s="158">
        <f>ROUND(I180*H180,2)</f>
        <v>0</v>
      </c>
      <c r="BL180" s="17" t="s">
        <v>132</v>
      </c>
      <c r="BM180" s="157" t="s">
        <v>352</v>
      </c>
    </row>
    <row r="181" spans="2:51" s="13" customFormat="1" ht="12">
      <c r="B181" s="159"/>
      <c r="D181" s="160" t="s">
        <v>134</v>
      </c>
      <c r="E181" s="161" t="s">
        <v>1</v>
      </c>
      <c r="F181" s="162" t="s">
        <v>349</v>
      </c>
      <c r="H181" s="163">
        <v>438.36</v>
      </c>
      <c r="L181" s="159"/>
      <c r="M181" s="164"/>
      <c r="N181" s="165"/>
      <c r="O181" s="165"/>
      <c r="P181" s="165"/>
      <c r="Q181" s="165"/>
      <c r="R181" s="165"/>
      <c r="S181" s="165"/>
      <c r="T181" s="166"/>
      <c r="AT181" s="161" t="s">
        <v>134</v>
      </c>
      <c r="AU181" s="161" t="s">
        <v>82</v>
      </c>
      <c r="AV181" s="13" t="s">
        <v>82</v>
      </c>
      <c r="AW181" s="13" t="s">
        <v>29</v>
      </c>
      <c r="AX181" s="13" t="s">
        <v>72</v>
      </c>
      <c r="AY181" s="161" t="s">
        <v>125</v>
      </c>
    </row>
    <row r="182" spans="2:51" s="14" customFormat="1" ht="12">
      <c r="B182" s="167"/>
      <c r="D182" s="160" t="s">
        <v>134</v>
      </c>
      <c r="E182" s="168" t="s">
        <v>1</v>
      </c>
      <c r="F182" s="169" t="s">
        <v>136</v>
      </c>
      <c r="H182" s="170">
        <v>438.36</v>
      </c>
      <c r="L182" s="167"/>
      <c r="M182" s="171"/>
      <c r="N182" s="172"/>
      <c r="O182" s="172"/>
      <c r="P182" s="172"/>
      <c r="Q182" s="172"/>
      <c r="R182" s="172"/>
      <c r="S182" s="172"/>
      <c r="T182" s="173"/>
      <c r="AT182" s="168" t="s">
        <v>134</v>
      </c>
      <c r="AU182" s="168" t="s">
        <v>82</v>
      </c>
      <c r="AV182" s="14" t="s">
        <v>132</v>
      </c>
      <c r="AW182" s="14" t="s">
        <v>29</v>
      </c>
      <c r="AX182" s="14" t="s">
        <v>80</v>
      </c>
      <c r="AY182" s="168" t="s">
        <v>125</v>
      </c>
    </row>
    <row r="183" spans="1:65" s="2" customFormat="1" ht="33" customHeight="1">
      <c r="A183" s="29"/>
      <c r="B183" s="146"/>
      <c r="C183" s="147" t="s">
        <v>216</v>
      </c>
      <c r="D183" s="147" t="s">
        <v>127</v>
      </c>
      <c r="E183" s="148" t="s">
        <v>217</v>
      </c>
      <c r="F183" s="149" t="s">
        <v>218</v>
      </c>
      <c r="G183" s="150" t="s">
        <v>130</v>
      </c>
      <c r="H183" s="151">
        <v>438.36</v>
      </c>
      <c r="I183" s="152"/>
      <c r="J183" s="152">
        <f>ROUND(I183*H183,2)</f>
        <v>0</v>
      </c>
      <c r="K183" s="149" t="s">
        <v>131</v>
      </c>
      <c r="L183" s="30"/>
      <c r="M183" s="153" t="s">
        <v>1</v>
      </c>
      <c r="N183" s="154" t="s">
        <v>37</v>
      </c>
      <c r="O183" s="155">
        <v>0.071</v>
      </c>
      <c r="P183" s="155">
        <f>O183*H183</f>
        <v>31.123559999999998</v>
      </c>
      <c r="Q183" s="155">
        <v>0.12966</v>
      </c>
      <c r="R183" s="155">
        <f>Q183*H183</f>
        <v>56.8377576</v>
      </c>
      <c r="S183" s="155">
        <v>0</v>
      </c>
      <c r="T183" s="156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7" t="s">
        <v>132</v>
      </c>
      <c r="AT183" s="157" t="s">
        <v>127</v>
      </c>
      <c r="AU183" s="157" t="s">
        <v>82</v>
      </c>
      <c r="AY183" s="17" t="s">
        <v>125</v>
      </c>
      <c r="BE183" s="158">
        <f>IF(N183="základní",J183,0)</f>
        <v>0</v>
      </c>
      <c r="BF183" s="158">
        <f>IF(N183="snížená",J183,0)</f>
        <v>0</v>
      </c>
      <c r="BG183" s="158">
        <f>IF(N183="zákl. přenesená",J183,0)</f>
        <v>0</v>
      </c>
      <c r="BH183" s="158">
        <f>IF(N183="sníž. přenesená",J183,0)</f>
        <v>0</v>
      </c>
      <c r="BI183" s="158">
        <f>IF(N183="nulová",J183,0)</f>
        <v>0</v>
      </c>
      <c r="BJ183" s="17" t="s">
        <v>80</v>
      </c>
      <c r="BK183" s="158">
        <f>ROUND(I183*H183,2)</f>
        <v>0</v>
      </c>
      <c r="BL183" s="17" t="s">
        <v>132</v>
      </c>
      <c r="BM183" s="157" t="s">
        <v>353</v>
      </c>
    </row>
    <row r="184" spans="2:51" s="13" customFormat="1" ht="12">
      <c r="B184" s="159"/>
      <c r="D184" s="160" t="s">
        <v>134</v>
      </c>
      <c r="E184" s="161" t="s">
        <v>1</v>
      </c>
      <c r="F184" s="162" t="s">
        <v>349</v>
      </c>
      <c r="H184" s="163">
        <v>438.36</v>
      </c>
      <c r="L184" s="159"/>
      <c r="M184" s="164"/>
      <c r="N184" s="165"/>
      <c r="O184" s="165"/>
      <c r="P184" s="165"/>
      <c r="Q184" s="165"/>
      <c r="R184" s="165"/>
      <c r="S184" s="165"/>
      <c r="T184" s="166"/>
      <c r="AT184" s="161" t="s">
        <v>134</v>
      </c>
      <c r="AU184" s="161" t="s">
        <v>82</v>
      </c>
      <c r="AV184" s="13" t="s">
        <v>82</v>
      </c>
      <c r="AW184" s="13" t="s">
        <v>29</v>
      </c>
      <c r="AX184" s="13" t="s">
        <v>72</v>
      </c>
      <c r="AY184" s="161" t="s">
        <v>125</v>
      </c>
    </row>
    <row r="185" spans="2:51" s="14" customFormat="1" ht="12">
      <c r="B185" s="167"/>
      <c r="D185" s="160" t="s">
        <v>134</v>
      </c>
      <c r="E185" s="168" t="s">
        <v>1</v>
      </c>
      <c r="F185" s="169" t="s">
        <v>136</v>
      </c>
      <c r="H185" s="170">
        <v>438.36</v>
      </c>
      <c r="L185" s="167"/>
      <c r="M185" s="171"/>
      <c r="N185" s="172"/>
      <c r="O185" s="172"/>
      <c r="P185" s="172"/>
      <c r="Q185" s="172"/>
      <c r="R185" s="172"/>
      <c r="S185" s="172"/>
      <c r="T185" s="173"/>
      <c r="AT185" s="168" t="s">
        <v>134</v>
      </c>
      <c r="AU185" s="168" t="s">
        <v>82</v>
      </c>
      <c r="AV185" s="14" t="s">
        <v>132</v>
      </c>
      <c r="AW185" s="14" t="s">
        <v>29</v>
      </c>
      <c r="AX185" s="14" t="s">
        <v>80</v>
      </c>
      <c r="AY185" s="168" t="s">
        <v>125</v>
      </c>
    </row>
    <row r="186" spans="2:63" s="12" customFormat="1" ht="22.7" customHeight="1">
      <c r="B186" s="134"/>
      <c r="D186" s="135" t="s">
        <v>71</v>
      </c>
      <c r="E186" s="144" t="s">
        <v>168</v>
      </c>
      <c r="F186" s="144" t="s">
        <v>220</v>
      </c>
      <c r="J186" s="145">
        <f>BK186</f>
        <v>0</v>
      </c>
      <c r="L186" s="134"/>
      <c r="M186" s="138"/>
      <c r="N186" s="139"/>
      <c r="O186" s="139"/>
      <c r="P186" s="140">
        <f>SUM(P187:P197)</f>
        <v>112.02869999999999</v>
      </c>
      <c r="Q186" s="139"/>
      <c r="R186" s="140">
        <f>SUM(R187:R197)</f>
        <v>92.88577787999999</v>
      </c>
      <c r="S186" s="139"/>
      <c r="T186" s="141">
        <f>SUM(T187:T197)</f>
        <v>0</v>
      </c>
      <c r="AR186" s="135" t="s">
        <v>80</v>
      </c>
      <c r="AT186" s="142" t="s">
        <v>71</v>
      </c>
      <c r="AU186" s="142" t="s">
        <v>80</v>
      </c>
      <c r="AY186" s="135" t="s">
        <v>125</v>
      </c>
      <c r="BK186" s="143">
        <f>SUM(BK187:BK197)</f>
        <v>0</v>
      </c>
    </row>
    <row r="187" spans="1:65" s="2" customFormat="1" ht="33" customHeight="1">
      <c r="A187" s="29"/>
      <c r="B187" s="146"/>
      <c r="C187" s="147" t="s">
        <v>221</v>
      </c>
      <c r="D187" s="147" t="s">
        <v>127</v>
      </c>
      <c r="E187" s="148" t="s">
        <v>222</v>
      </c>
      <c r="F187" s="149" t="s">
        <v>223</v>
      </c>
      <c r="G187" s="150" t="s">
        <v>224</v>
      </c>
      <c r="H187" s="151">
        <v>294</v>
      </c>
      <c r="I187" s="152"/>
      <c r="J187" s="152">
        <f>ROUND(I187*H187,2)</f>
        <v>0</v>
      </c>
      <c r="K187" s="149" t="s">
        <v>131</v>
      </c>
      <c r="L187" s="30"/>
      <c r="M187" s="153" t="s">
        <v>1</v>
      </c>
      <c r="N187" s="154" t="s">
        <v>37</v>
      </c>
      <c r="O187" s="155">
        <v>0.268</v>
      </c>
      <c r="P187" s="155">
        <f>O187*H187</f>
        <v>78.792</v>
      </c>
      <c r="Q187" s="155">
        <v>0.15539952</v>
      </c>
      <c r="R187" s="155">
        <f>Q187*H187</f>
        <v>45.68745888</v>
      </c>
      <c r="S187" s="155">
        <v>0</v>
      </c>
      <c r="T187" s="156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7" t="s">
        <v>132</v>
      </c>
      <c r="AT187" s="157" t="s">
        <v>127</v>
      </c>
      <c r="AU187" s="157" t="s">
        <v>82</v>
      </c>
      <c r="AY187" s="17" t="s">
        <v>125</v>
      </c>
      <c r="BE187" s="158">
        <f>IF(N187="základní",J187,0)</f>
        <v>0</v>
      </c>
      <c r="BF187" s="158">
        <f>IF(N187="snížená",J187,0)</f>
        <v>0</v>
      </c>
      <c r="BG187" s="158">
        <f>IF(N187="zákl. přenesená",J187,0)</f>
        <v>0</v>
      </c>
      <c r="BH187" s="158">
        <f>IF(N187="sníž. přenesená",J187,0)</f>
        <v>0</v>
      </c>
      <c r="BI187" s="158">
        <f>IF(N187="nulová",J187,0)</f>
        <v>0</v>
      </c>
      <c r="BJ187" s="17" t="s">
        <v>80</v>
      </c>
      <c r="BK187" s="158">
        <f>ROUND(I187*H187,2)</f>
        <v>0</v>
      </c>
      <c r="BL187" s="17" t="s">
        <v>132</v>
      </c>
      <c r="BM187" s="157" t="s">
        <v>354</v>
      </c>
    </row>
    <row r="188" spans="2:51" s="13" customFormat="1" ht="12">
      <c r="B188" s="159"/>
      <c r="D188" s="160" t="s">
        <v>134</v>
      </c>
      <c r="E188" s="161" t="s">
        <v>1</v>
      </c>
      <c r="F188" s="162" t="s">
        <v>355</v>
      </c>
      <c r="H188" s="163">
        <v>294</v>
      </c>
      <c r="L188" s="159"/>
      <c r="M188" s="164"/>
      <c r="N188" s="165"/>
      <c r="O188" s="165"/>
      <c r="P188" s="165"/>
      <c r="Q188" s="165"/>
      <c r="R188" s="165"/>
      <c r="S188" s="165"/>
      <c r="T188" s="166"/>
      <c r="AT188" s="161" t="s">
        <v>134</v>
      </c>
      <c r="AU188" s="161" t="s">
        <v>82</v>
      </c>
      <c r="AV188" s="13" t="s">
        <v>82</v>
      </c>
      <c r="AW188" s="13" t="s">
        <v>29</v>
      </c>
      <c r="AX188" s="13" t="s">
        <v>72</v>
      </c>
      <c r="AY188" s="161" t="s">
        <v>125</v>
      </c>
    </row>
    <row r="189" spans="2:51" s="14" customFormat="1" ht="12">
      <c r="B189" s="167"/>
      <c r="D189" s="160" t="s">
        <v>134</v>
      </c>
      <c r="E189" s="168" t="s">
        <v>1</v>
      </c>
      <c r="F189" s="169" t="s">
        <v>136</v>
      </c>
      <c r="H189" s="170">
        <v>294</v>
      </c>
      <c r="L189" s="167"/>
      <c r="M189" s="171"/>
      <c r="N189" s="172"/>
      <c r="O189" s="172"/>
      <c r="P189" s="172"/>
      <c r="Q189" s="172"/>
      <c r="R189" s="172"/>
      <c r="S189" s="172"/>
      <c r="T189" s="173"/>
      <c r="AT189" s="168" t="s">
        <v>134</v>
      </c>
      <c r="AU189" s="168" t="s">
        <v>82</v>
      </c>
      <c r="AV189" s="14" t="s">
        <v>132</v>
      </c>
      <c r="AW189" s="14" t="s">
        <v>29</v>
      </c>
      <c r="AX189" s="14" t="s">
        <v>80</v>
      </c>
      <c r="AY189" s="168" t="s">
        <v>125</v>
      </c>
    </row>
    <row r="190" spans="1:65" s="2" customFormat="1" ht="16.5" customHeight="1">
      <c r="A190" s="29"/>
      <c r="B190" s="146"/>
      <c r="C190" s="180" t="s">
        <v>7</v>
      </c>
      <c r="D190" s="180" t="s">
        <v>183</v>
      </c>
      <c r="E190" s="181" t="s">
        <v>227</v>
      </c>
      <c r="F190" s="182" t="s">
        <v>228</v>
      </c>
      <c r="G190" s="183" t="s">
        <v>224</v>
      </c>
      <c r="H190" s="184">
        <v>299.88</v>
      </c>
      <c r="I190" s="185"/>
      <c r="J190" s="185">
        <f>ROUND(I190*H190,2)</f>
        <v>0</v>
      </c>
      <c r="K190" s="182" t="s">
        <v>131</v>
      </c>
      <c r="L190" s="186"/>
      <c r="M190" s="187" t="s">
        <v>1</v>
      </c>
      <c r="N190" s="188" t="s">
        <v>37</v>
      </c>
      <c r="O190" s="155">
        <v>0</v>
      </c>
      <c r="P190" s="155">
        <f>O190*H190</f>
        <v>0</v>
      </c>
      <c r="Q190" s="155">
        <v>0.102</v>
      </c>
      <c r="R190" s="155">
        <f>Q190*H190</f>
        <v>30.587759999999996</v>
      </c>
      <c r="S190" s="155">
        <v>0</v>
      </c>
      <c r="T190" s="156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7" t="s">
        <v>164</v>
      </c>
      <c r="AT190" s="157" t="s">
        <v>183</v>
      </c>
      <c r="AU190" s="157" t="s">
        <v>82</v>
      </c>
      <c r="AY190" s="17" t="s">
        <v>125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7" t="s">
        <v>80</v>
      </c>
      <c r="BK190" s="158">
        <f>ROUND(I190*H190,2)</f>
        <v>0</v>
      </c>
      <c r="BL190" s="17" t="s">
        <v>132</v>
      </c>
      <c r="BM190" s="157" t="s">
        <v>356</v>
      </c>
    </row>
    <row r="191" spans="2:51" s="13" customFormat="1" ht="12">
      <c r="B191" s="159"/>
      <c r="D191" s="160" t="s">
        <v>134</v>
      </c>
      <c r="F191" s="162" t="s">
        <v>357</v>
      </c>
      <c r="H191" s="163">
        <v>299.88</v>
      </c>
      <c r="L191" s="159"/>
      <c r="M191" s="164"/>
      <c r="N191" s="165"/>
      <c r="O191" s="165"/>
      <c r="P191" s="165"/>
      <c r="Q191" s="165"/>
      <c r="R191" s="165"/>
      <c r="S191" s="165"/>
      <c r="T191" s="166"/>
      <c r="AT191" s="161" t="s">
        <v>134</v>
      </c>
      <c r="AU191" s="161" t="s">
        <v>82</v>
      </c>
      <c r="AV191" s="13" t="s">
        <v>82</v>
      </c>
      <c r="AW191" s="13" t="s">
        <v>3</v>
      </c>
      <c r="AX191" s="13" t="s">
        <v>80</v>
      </c>
      <c r="AY191" s="161" t="s">
        <v>125</v>
      </c>
    </row>
    <row r="192" spans="1:65" s="2" customFormat="1" ht="24.2" customHeight="1">
      <c r="A192" s="29"/>
      <c r="B192" s="146"/>
      <c r="C192" s="147" t="s">
        <v>231</v>
      </c>
      <c r="D192" s="147" t="s">
        <v>127</v>
      </c>
      <c r="E192" s="148" t="s">
        <v>232</v>
      </c>
      <c r="F192" s="149" t="s">
        <v>233</v>
      </c>
      <c r="G192" s="150" t="s">
        <v>139</v>
      </c>
      <c r="H192" s="151">
        <v>7.35</v>
      </c>
      <c r="I192" s="152"/>
      <c r="J192" s="152">
        <f>ROUND(I192*H192,2)</f>
        <v>0</v>
      </c>
      <c r="K192" s="149" t="s">
        <v>131</v>
      </c>
      <c r="L192" s="30"/>
      <c r="M192" s="153" t="s">
        <v>1</v>
      </c>
      <c r="N192" s="154" t="s">
        <v>37</v>
      </c>
      <c r="O192" s="155">
        <v>1.442</v>
      </c>
      <c r="P192" s="155">
        <f>O192*H192</f>
        <v>10.5987</v>
      </c>
      <c r="Q192" s="155">
        <v>2.25634</v>
      </c>
      <c r="R192" s="155">
        <f>Q192*H192</f>
        <v>16.584099</v>
      </c>
      <c r="S192" s="155">
        <v>0</v>
      </c>
      <c r="T192" s="156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7" t="s">
        <v>132</v>
      </c>
      <c r="AT192" s="157" t="s">
        <v>127</v>
      </c>
      <c r="AU192" s="157" t="s">
        <v>82</v>
      </c>
      <c r="AY192" s="17" t="s">
        <v>125</v>
      </c>
      <c r="BE192" s="158">
        <f>IF(N192="základní",J192,0)</f>
        <v>0</v>
      </c>
      <c r="BF192" s="158">
        <f>IF(N192="snížená",J192,0)</f>
        <v>0</v>
      </c>
      <c r="BG192" s="158">
        <f>IF(N192="zákl. přenesená",J192,0)</f>
        <v>0</v>
      </c>
      <c r="BH192" s="158">
        <f>IF(N192="sníž. přenesená",J192,0)</f>
        <v>0</v>
      </c>
      <c r="BI192" s="158">
        <f>IF(N192="nulová",J192,0)</f>
        <v>0</v>
      </c>
      <c r="BJ192" s="17" t="s">
        <v>80</v>
      </c>
      <c r="BK192" s="158">
        <f>ROUND(I192*H192,2)</f>
        <v>0</v>
      </c>
      <c r="BL192" s="17" t="s">
        <v>132</v>
      </c>
      <c r="BM192" s="157" t="s">
        <v>358</v>
      </c>
    </row>
    <row r="193" spans="2:51" s="13" customFormat="1" ht="12">
      <c r="B193" s="159"/>
      <c r="D193" s="160" t="s">
        <v>134</v>
      </c>
      <c r="E193" s="161" t="s">
        <v>1</v>
      </c>
      <c r="F193" s="162" t="s">
        <v>359</v>
      </c>
      <c r="H193" s="163">
        <v>7.35</v>
      </c>
      <c r="L193" s="159"/>
      <c r="M193" s="164"/>
      <c r="N193" s="165"/>
      <c r="O193" s="165"/>
      <c r="P193" s="165"/>
      <c r="Q193" s="165"/>
      <c r="R193" s="165"/>
      <c r="S193" s="165"/>
      <c r="T193" s="166"/>
      <c r="AT193" s="161" t="s">
        <v>134</v>
      </c>
      <c r="AU193" s="161" t="s">
        <v>82</v>
      </c>
      <c r="AV193" s="13" t="s">
        <v>82</v>
      </c>
      <c r="AW193" s="13" t="s">
        <v>29</v>
      </c>
      <c r="AX193" s="13" t="s">
        <v>72</v>
      </c>
      <c r="AY193" s="161" t="s">
        <v>125</v>
      </c>
    </row>
    <row r="194" spans="2:51" s="14" customFormat="1" ht="12">
      <c r="B194" s="167"/>
      <c r="D194" s="160" t="s">
        <v>134</v>
      </c>
      <c r="E194" s="168" t="s">
        <v>1</v>
      </c>
      <c r="F194" s="169" t="s">
        <v>136</v>
      </c>
      <c r="H194" s="170">
        <v>7.35</v>
      </c>
      <c r="L194" s="167"/>
      <c r="M194" s="171"/>
      <c r="N194" s="172"/>
      <c r="O194" s="172"/>
      <c r="P194" s="172"/>
      <c r="Q194" s="172"/>
      <c r="R194" s="172"/>
      <c r="S194" s="172"/>
      <c r="T194" s="173"/>
      <c r="AT194" s="168" t="s">
        <v>134</v>
      </c>
      <c r="AU194" s="168" t="s">
        <v>82</v>
      </c>
      <c r="AV194" s="14" t="s">
        <v>132</v>
      </c>
      <c r="AW194" s="14" t="s">
        <v>29</v>
      </c>
      <c r="AX194" s="14" t="s">
        <v>80</v>
      </c>
      <c r="AY194" s="168" t="s">
        <v>125</v>
      </c>
    </row>
    <row r="195" spans="1:65" s="2" customFormat="1" ht="21.75" customHeight="1">
      <c r="A195" s="29"/>
      <c r="B195" s="146"/>
      <c r="C195" s="147" t="s">
        <v>236</v>
      </c>
      <c r="D195" s="147" t="s">
        <v>127</v>
      </c>
      <c r="E195" s="148" t="s">
        <v>237</v>
      </c>
      <c r="F195" s="149" t="s">
        <v>238</v>
      </c>
      <c r="G195" s="150" t="s">
        <v>224</v>
      </c>
      <c r="H195" s="151">
        <v>294</v>
      </c>
      <c r="I195" s="152"/>
      <c r="J195" s="152">
        <f>ROUND(I195*H195,2)</f>
        <v>0</v>
      </c>
      <c r="K195" s="149" t="s">
        <v>131</v>
      </c>
      <c r="L195" s="30"/>
      <c r="M195" s="153" t="s">
        <v>1</v>
      </c>
      <c r="N195" s="154" t="s">
        <v>37</v>
      </c>
      <c r="O195" s="155">
        <v>0.077</v>
      </c>
      <c r="P195" s="155">
        <f>O195*H195</f>
        <v>22.637999999999998</v>
      </c>
      <c r="Q195" s="155">
        <v>9E-05</v>
      </c>
      <c r="R195" s="155">
        <f>Q195*H195</f>
        <v>0.02646</v>
      </c>
      <c r="S195" s="155">
        <v>0</v>
      </c>
      <c r="T195" s="156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7" t="s">
        <v>132</v>
      </c>
      <c r="AT195" s="157" t="s">
        <v>127</v>
      </c>
      <c r="AU195" s="157" t="s">
        <v>82</v>
      </c>
      <c r="AY195" s="17" t="s">
        <v>125</v>
      </c>
      <c r="BE195" s="158">
        <f>IF(N195="základní",J195,0)</f>
        <v>0</v>
      </c>
      <c r="BF195" s="158">
        <f>IF(N195="snížená",J195,0)</f>
        <v>0</v>
      </c>
      <c r="BG195" s="158">
        <f>IF(N195="zákl. přenesená",J195,0)</f>
        <v>0</v>
      </c>
      <c r="BH195" s="158">
        <f>IF(N195="sníž. přenesená",J195,0)</f>
        <v>0</v>
      </c>
      <c r="BI195" s="158">
        <f>IF(N195="nulová",J195,0)</f>
        <v>0</v>
      </c>
      <c r="BJ195" s="17" t="s">
        <v>80</v>
      </c>
      <c r="BK195" s="158">
        <f>ROUND(I195*H195,2)</f>
        <v>0</v>
      </c>
      <c r="BL195" s="17" t="s">
        <v>132</v>
      </c>
      <c r="BM195" s="157" t="s">
        <v>360</v>
      </c>
    </row>
    <row r="196" spans="2:51" s="13" customFormat="1" ht="12">
      <c r="B196" s="159"/>
      <c r="D196" s="160" t="s">
        <v>134</v>
      </c>
      <c r="E196" s="161" t="s">
        <v>1</v>
      </c>
      <c r="F196" s="162" t="s">
        <v>361</v>
      </c>
      <c r="H196" s="163">
        <v>294</v>
      </c>
      <c r="L196" s="159"/>
      <c r="M196" s="164"/>
      <c r="N196" s="165"/>
      <c r="O196" s="165"/>
      <c r="P196" s="165"/>
      <c r="Q196" s="165"/>
      <c r="R196" s="165"/>
      <c r="S196" s="165"/>
      <c r="T196" s="166"/>
      <c r="AT196" s="161" t="s">
        <v>134</v>
      </c>
      <c r="AU196" s="161" t="s">
        <v>82</v>
      </c>
      <c r="AV196" s="13" t="s">
        <v>82</v>
      </c>
      <c r="AW196" s="13" t="s">
        <v>29</v>
      </c>
      <c r="AX196" s="13" t="s">
        <v>72</v>
      </c>
      <c r="AY196" s="161" t="s">
        <v>125</v>
      </c>
    </row>
    <row r="197" spans="2:51" s="14" customFormat="1" ht="12">
      <c r="B197" s="167"/>
      <c r="D197" s="160" t="s">
        <v>134</v>
      </c>
      <c r="E197" s="168" t="s">
        <v>1</v>
      </c>
      <c r="F197" s="169" t="s">
        <v>136</v>
      </c>
      <c r="H197" s="170">
        <v>294</v>
      </c>
      <c r="L197" s="167"/>
      <c r="M197" s="171"/>
      <c r="N197" s="172"/>
      <c r="O197" s="172"/>
      <c r="P197" s="172"/>
      <c r="Q197" s="172"/>
      <c r="R197" s="172"/>
      <c r="S197" s="172"/>
      <c r="T197" s="173"/>
      <c r="AT197" s="168" t="s">
        <v>134</v>
      </c>
      <c r="AU197" s="168" t="s">
        <v>82</v>
      </c>
      <c r="AV197" s="14" t="s">
        <v>132</v>
      </c>
      <c r="AW197" s="14" t="s">
        <v>29</v>
      </c>
      <c r="AX197" s="14" t="s">
        <v>80</v>
      </c>
      <c r="AY197" s="168" t="s">
        <v>125</v>
      </c>
    </row>
    <row r="198" spans="2:63" s="12" customFormat="1" ht="22.7" customHeight="1">
      <c r="B198" s="134"/>
      <c r="D198" s="135" t="s">
        <v>71</v>
      </c>
      <c r="E198" s="144" t="s">
        <v>240</v>
      </c>
      <c r="F198" s="144" t="s">
        <v>241</v>
      </c>
      <c r="J198" s="145">
        <f>BK198</f>
        <v>0</v>
      </c>
      <c r="L198" s="134"/>
      <c r="M198" s="138"/>
      <c r="N198" s="139"/>
      <c r="O198" s="139"/>
      <c r="P198" s="140">
        <f>SUM(P199:P205)</f>
        <v>102.38628400000002</v>
      </c>
      <c r="Q198" s="139"/>
      <c r="R198" s="140">
        <f>SUM(R199:R205)</f>
        <v>0</v>
      </c>
      <c r="S198" s="139"/>
      <c r="T198" s="141">
        <f>SUM(T199:T205)</f>
        <v>0</v>
      </c>
      <c r="AR198" s="135" t="s">
        <v>80</v>
      </c>
      <c r="AT198" s="142" t="s">
        <v>71</v>
      </c>
      <c r="AU198" s="142" t="s">
        <v>80</v>
      </c>
      <c r="AY198" s="135" t="s">
        <v>125</v>
      </c>
      <c r="BK198" s="143">
        <f>SUM(BK199:BK205)</f>
        <v>0</v>
      </c>
    </row>
    <row r="199" spans="1:65" s="2" customFormat="1" ht="33" customHeight="1">
      <c r="A199" s="29"/>
      <c r="B199" s="146"/>
      <c r="C199" s="147" t="s">
        <v>242</v>
      </c>
      <c r="D199" s="147" t="s">
        <v>127</v>
      </c>
      <c r="E199" s="148" t="s">
        <v>243</v>
      </c>
      <c r="F199" s="149" t="s">
        <v>244</v>
      </c>
      <c r="G199" s="150" t="s">
        <v>161</v>
      </c>
      <c r="H199" s="151">
        <v>357.994</v>
      </c>
      <c r="I199" s="152"/>
      <c r="J199" s="152">
        <f>ROUND(I199*H199,2)</f>
        <v>0</v>
      </c>
      <c r="K199" s="149" t="s">
        <v>131</v>
      </c>
      <c r="L199" s="30"/>
      <c r="M199" s="153" t="s">
        <v>1</v>
      </c>
      <c r="N199" s="154" t="s">
        <v>37</v>
      </c>
      <c r="O199" s="155">
        <v>0.08</v>
      </c>
      <c r="P199" s="155">
        <f>O199*H199</f>
        <v>28.639520000000005</v>
      </c>
      <c r="Q199" s="155">
        <v>0</v>
      </c>
      <c r="R199" s="155">
        <f>Q199*H199</f>
        <v>0</v>
      </c>
      <c r="S199" s="155">
        <v>0</v>
      </c>
      <c r="T199" s="156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7" t="s">
        <v>132</v>
      </c>
      <c r="AT199" s="157" t="s">
        <v>127</v>
      </c>
      <c r="AU199" s="157" t="s">
        <v>82</v>
      </c>
      <c r="AY199" s="17" t="s">
        <v>125</v>
      </c>
      <c r="BE199" s="158">
        <f>IF(N199="základní",J199,0)</f>
        <v>0</v>
      </c>
      <c r="BF199" s="158">
        <f>IF(N199="snížená",J199,0)</f>
        <v>0</v>
      </c>
      <c r="BG199" s="158">
        <f>IF(N199="zákl. přenesená",J199,0)</f>
        <v>0</v>
      </c>
      <c r="BH199" s="158">
        <f>IF(N199="sníž. přenesená",J199,0)</f>
        <v>0</v>
      </c>
      <c r="BI199" s="158">
        <f>IF(N199="nulová",J199,0)</f>
        <v>0</v>
      </c>
      <c r="BJ199" s="17" t="s">
        <v>80</v>
      </c>
      <c r="BK199" s="158">
        <f>ROUND(I199*H199,2)</f>
        <v>0</v>
      </c>
      <c r="BL199" s="17" t="s">
        <v>132</v>
      </c>
      <c r="BM199" s="157" t="s">
        <v>362</v>
      </c>
    </row>
    <row r="200" spans="1:65" s="2" customFormat="1" ht="21.75" customHeight="1">
      <c r="A200" s="29"/>
      <c r="B200" s="146"/>
      <c r="C200" s="147" t="s">
        <v>246</v>
      </c>
      <c r="D200" s="147" t="s">
        <v>127</v>
      </c>
      <c r="E200" s="148" t="s">
        <v>247</v>
      </c>
      <c r="F200" s="149" t="s">
        <v>248</v>
      </c>
      <c r="G200" s="150" t="s">
        <v>161</v>
      </c>
      <c r="H200" s="151">
        <v>1789.97</v>
      </c>
      <c r="I200" s="152"/>
      <c r="J200" s="152">
        <f>ROUND(I200*H200,2)</f>
        <v>0</v>
      </c>
      <c r="K200" s="149" t="s">
        <v>131</v>
      </c>
      <c r="L200" s="30"/>
      <c r="M200" s="153" t="s">
        <v>1</v>
      </c>
      <c r="N200" s="154" t="s">
        <v>37</v>
      </c>
      <c r="O200" s="155">
        <v>0.014</v>
      </c>
      <c r="P200" s="155">
        <f>O200*H200</f>
        <v>25.05958</v>
      </c>
      <c r="Q200" s="155">
        <v>0</v>
      </c>
      <c r="R200" s="155">
        <f>Q200*H200</f>
        <v>0</v>
      </c>
      <c r="S200" s="155">
        <v>0</v>
      </c>
      <c r="T200" s="156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7" t="s">
        <v>132</v>
      </c>
      <c r="AT200" s="157" t="s">
        <v>127</v>
      </c>
      <c r="AU200" s="157" t="s">
        <v>82</v>
      </c>
      <c r="AY200" s="17" t="s">
        <v>125</v>
      </c>
      <c r="BE200" s="158">
        <f>IF(N200="základní",J200,0)</f>
        <v>0</v>
      </c>
      <c r="BF200" s="158">
        <f>IF(N200="snížená",J200,0)</f>
        <v>0</v>
      </c>
      <c r="BG200" s="158">
        <f>IF(N200="zákl. přenesená",J200,0)</f>
        <v>0</v>
      </c>
      <c r="BH200" s="158">
        <f>IF(N200="sníž. přenesená",J200,0)</f>
        <v>0</v>
      </c>
      <c r="BI200" s="158">
        <f>IF(N200="nulová",J200,0)</f>
        <v>0</v>
      </c>
      <c r="BJ200" s="17" t="s">
        <v>80</v>
      </c>
      <c r="BK200" s="158">
        <f>ROUND(I200*H200,2)</f>
        <v>0</v>
      </c>
      <c r="BL200" s="17" t="s">
        <v>132</v>
      </c>
      <c r="BM200" s="157" t="s">
        <v>363</v>
      </c>
    </row>
    <row r="201" spans="2:51" s="13" customFormat="1" ht="12">
      <c r="B201" s="159"/>
      <c r="D201" s="160" t="s">
        <v>134</v>
      </c>
      <c r="E201" s="161" t="s">
        <v>1</v>
      </c>
      <c r="F201" s="162" t="s">
        <v>364</v>
      </c>
      <c r="H201" s="163">
        <v>1789.97</v>
      </c>
      <c r="L201" s="159"/>
      <c r="M201" s="164"/>
      <c r="N201" s="165"/>
      <c r="O201" s="165"/>
      <c r="P201" s="165"/>
      <c r="Q201" s="165"/>
      <c r="R201" s="165"/>
      <c r="S201" s="165"/>
      <c r="T201" s="166"/>
      <c r="AT201" s="161" t="s">
        <v>134</v>
      </c>
      <c r="AU201" s="161" t="s">
        <v>82</v>
      </c>
      <c r="AV201" s="13" t="s">
        <v>82</v>
      </c>
      <c r="AW201" s="13" t="s">
        <v>29</v>
      </c>
      <c r="AX201" s="13" t="s">
        <v>72</v>
      </c>
      <c r="AY201" s="161" t="s">
        <v>125</v>
      </c>
    </row>
    <row r="202" spans="2:51" s="14" customFormat="1" ht="12">
      <c r="B202" s="167"/>
      <c r="D202" s="160" t="s">
        <v>134</v>
      </c>
      <c r="E202" s="168" t="s">
        <v>1</v>
      </c>
      <c r="F202" s="169" t="s">
        <v>136</v>
      </c>
      <c r="H202" s="170">
        <v>1789.97</v>
      </c>
      <c r="L202" s="167"/>
      <c r="M202" s="171"/>
      <c r="N202" s="172"/>
      <c r="O202" s="172"/>
      <c r="P202" s="172"/>
      <c r="Q202" s="172"/>
      <c r="R202" s="172"/>
      <c r="S202" s="172"/>
      <c r="T202" s="173"/>
      <c r="AT202" s="168" t="s">
        <v>134</v>
      </c>
      <c r="AU202" s="168" t="s">
        <v>82</v>
      </c>
      <c r="AV202" s="14" t="s">
        <v>132</v>
      </c>
      <c r="AW202" s="14" t="s">
        <v>29</v>
      </c>
      <c r="AX202" s="14" t="s">
        <v>80</v>
      </c>
      <c r="AY202" s="168" t="s">
        <v>125</v>
      </c>
    </row>
    <row r="203" spans="1:65" s="2" customFormat="1" ht="16.5" customHeight="1">
      <c r="A203" s="29"/>
      <c r="B203" s="146"/>
      <c r="C203" s="147" t="s">
        <v>251</v>
      </c>
      <c r="D203" s="147" t="s">
        <v>127</v>
      </c>
      <c r="E203" s="148" t="s">
        <v>252</v>
      </c>
      <c r="F203" s="149" t="s">
        <v>253</v>
      </c>
      <c r="G203" s="150" t="s">
        <v>161</v>
      </c>
      <c r="H203" s="151">
        <v>357.994</v>
      </c>
      <c r="I203" s="152"/>
      <c r="J203" s="152">
        <f>ROUND(I203*H203,2)</f>
        <v>0</v>
      </c>
      <c r="K203" s="149" t="s">
        <v>131</v>
      </c>
      <c r="L203" s="30"/>
      <c r="M203" s="153" t="s">
        <v>1</v>
      </c>
      <c r="N203" s="154" t="s">
        <v>37</v>
      </c>
      <c r="O203" s="155">
        <v>0.136</v>
      </c>
      <c r="P203" s="155">
        <f>O203*H203</f>
        <v>48.68718400000001</v>
      </c>
      <c r="Q203" s="155">
        <v>0</v>
      </c>
      <c r="R203" s="155">
        <f>Q203*H203</f>
        <v>0</v>
      </c>
      <c r="S203" s="155">
        <v>0</v>
      </c>
      <c r="T203" s="156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7" t="s">
        <v>132</v>
      </c>
      <c r="AT203" s="157" t="s">
        <v>127</v>
      </c>
      <c r="AU203" s="157" t="s">
        <v>82</v>
      </c>
      <c r="AY203" s="17" t="s">
        <v>125</v>
      </c>
      <c r="BE203" s="158">
        <f>IF(N203="základní",J203,0)</f>
        <v>0</v>
      </c>
      <c r="BF203" s="158">
        <f>IF(N203="snížená",J203,0)</f>
        <v>0</v>
      </c>
      <c r="BG203" s="158">
        <f>IF(N203="zákl. přenesená",J203,0)</f>
        <v>0</v>
      </c>
      <c r="BH203" s="158">
        <f>IF(N203="sníž. přenesená",J203,0)</f>
        <v>0</v>
      </c>
      <c r="BI203" s="158">
        <f>IF(N203="nulová",J203,0)</f>
        <v>0</v>
      </c>
      <c r="BJ203" s="17" t="s">
        <v>80</v>
      </c>
      <c r="BK203" s="158">
        <f>ROUND(I203*H203,2)</f>
        <v>0</v>
      </c>
      <c r="BL203" s="17" t="s">
        <v>132</v>
      </c>
      <c r="BM203" s="157" t="s">
        <v>365</v>
      </c>
    </row>
    <row r="204" spans="1:65" s="2" customFormat="1" ht="44.25" customHeight="1">
      <c r="A204" s="29"/>
      <c r="B204" s="146"/>
      <c r="C204" s="147" t="s">
        <v>255</v>
      </c>
      <c r="D204" s="147" t="s">
        <v>127</v>
      </c>
      <c r="E204" s="148" t="s">
        <v>260</v>
      </c>
      <c r="F204" s="149" t="s">
        <v>261</v>
      </c>
      <c r="G204" s="150" t="s">
        <v>161</v>
      </c>
      <c r="H204" s="151">
        <v>245.482</v>
      </c>
      <c r="I204" s="152"/>
      <c r="J204" s="152">
        <f>ROUND(I204*H204,2)</f>
        <v>0</v>
      </c>
      <c r="K204" s="149" t="s">
        <v>131</v>
      </c>
      <c r="L204" s="30"/>
      <c r="M204" s="153" t="s">
        <v>1</v>
      </c>
      <c r="N204" s="154" t="s">
        <v>37</v>
      </c>
      <c r="O204" s="155">
        <v>0</v>
      </c>
      <c r="P204" s="155">
        <f>O204*H204</f>
        <v>0</v>
      </c>
      <c r="Q204" s="155">
        <v>0</v>
      </c>
      <c r="R204" s="155">
        <f>Q204*H204</f>
        <v>0</v>
      </c>
      <c r="S204" s="155">
        <v>0</v>
      </c>
      <c r="T204" s="156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7" t="s">
        <v>132</v>
      </c>
      <c r="AT204" s="157" t="s">
        <v>127</v>
      </c>
      <c r="AU204" s="157" t="s">
        <v>82</v>
      </c>
      <c r="AY204" s="17" t="s">
        <v>125</v>
      </c>
      <c r="BE204" s="158">
        <f>IF(N204="základní",J204,0)</f>
        <v>0</v>
      </c>
      <c r="BF204" s="158">
        <f>IF(N204="snížená",J204,0)</f>
        <v>0</v>
      </c>
      <c r="BG204" s="158">
        <f>IF(N204="zákl. přenesená",J204,0)</f>
        <v>0</v>
      </c>
      <c r="BH204" s="158">
        <f>IF(N204="sníž. přenesená",J204,0)</f>
        <v>0</v>
      </c>
      <c r="BI204" s="158">
        <f>IF(N204="nulová",J204,0)</f>
        <v>0</v>
      </c>
      <c r="BJ204" s="17" t="s">
        <v>80</v>
      </c>
      <c r="BK204" s="158">
        <f>ROUND(I204*H204,2)</f>
        <v>0</v>
      </c>
      <c r="BL204" s="17" t="s">
        <v>132</v>
      </c>
      <c r="BM204" s="157" t="s">
        <v>366</v>
      </c>
    </row>
    <row r="205" spans="1:65" s="2" customFormat="1" ht="44.25" customHeight="1">
      <c r="A205" s="29"/>
      <c r="B205" s="146"/>
      <c r="C205" s="147" t="s">
        <v>259</v>
      </c>
      <c r="D205" s="147" t="s">
        <v>127</v>
      </c>
      <c r="E205" s="148" t="s">
        <v>367</v>
      </c>
      <c r="F205" s="149" t="s">
        <v>368</v>
      </c>
      <c r="G205" s="150" t="s">
        <v>161</v>
      </c>
      <c r="H205" s="151">
        <v>112.512</v>
      </c>
      <c r="I205" s="152"/>
      <c r="J205" s="152">
        <f>ROUND(I205*H205,2)</f>
        <v>0</v>
      </c>
      <c r="K205" s="149" t="s">
        <v>131</v>
      </c>
      <c r="L205" s="30"/>
      <c r="M205" s="153" t="s">
        <v>1</v>
      </c>
      <c r="N205" s="154" t="s">
        <v>37</v>
      </c>
      <c r="O205" s="155">
        <v>0</v>
      </c>
      <c r="P205" s="155">
        <f>O205*H205</f>
        <v>0</v>
      </c>
      <c r="Q205" s="155">
        <v>0</v>
      </c>
      <c r="R205" s="155">
        <f>Q205*H205</f>
        <v>0</v>
      </c>
      <c r="S205" s="155">
        <v>0</v>
      </c>
      <c r="T205" s="156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7" t="s">
        <v>132</v>
      </c>
      <c r="AT205" s="157" t="s">
        <v>127</v>
      </c>
      <c r="AU205" s="157" t="s">
        <v>82</v>
      </c>
      <c r="AY205" s="17" t="s">
        <v>125</v>
      </c>
      <c r="BE205" s="158">
        <f>IF(N205="základní",J205,0)</f>
        <v>0</v>
      </c>
      <c r="BF205" s="158">
        <f>IF(N205="snížená",J205,0)</f>
        <v>0</v>
      </c>
      <c r="BG205" s="158">
        <f>IF(N205="zákl. přenesená",J205,0)</f>
        <v>0</v>
      </c>
      <c r="BH205" s="158">
        <f>IF(N205="sníž. přenesená",J205,0)</f>
        <v>0</v>
      </c>
      <c r="BI205" s="158">
        <f>IF(N205="nulová",J205,0)</f>
        <v>0</v>
      </c>
      <c r="BJ205" s="17" t="s">
        <v>80</v>
      </c>
      <c r="BK205" s="158">
        <f>ROUND(I205*H205,2)</f>
        <v>0</v>
      </c>
      <c r="BL205" s="17" t="s">
        <v>132</v>
      </c>
      <c r="BM205" s="157" t="s">
        <v>369</v>
      </c>
    </row>
    <row r="206" spans="2:63" s="12" customFormat="1" ht="22.7" customHeight="1">
      <c r="B206" s="134"/>
      <c r="D206" s="135" t="s">
        <v>71</v>
      </c>
      <c r="E206" s="144" t="s">
        <v>263</v>
      </c>
      <c r="F206" s="144" t="s">
        <v>264</v>
      </c>
      <c r="J206" s="145">
        <f>BK206</f>
        <v>0</v>
      </c>
      <c r="L206" s="134"/>
      <c r="M206" s="138"/>
      <c r="N206" s="139"/>
      <c r="O206" s="139"/>
      <c r="P206" s="140">
        <f>SUM(P207:P209)</f>
        <v>158.72333700000001</v>
      </c>
      <c r="Q206" s="139"/>
      <c r="R206" s="140">
        <f>SUM(R207:R209)</f>
        <v>0</v>
      </c>
      <c r="S206" s="139"/>
      <c r="T206" s="141">
        <f>SUM(T207:T209)</f>
        <v>0</v>
      </c>
      <c r="AR206" s="135" t="s">
        <v>80</v>
      </c>
      <c r="AT206" s="142" t="s">
        <v>71</v>
      </c>
      <c r="AU206" s="142" t="s">
        <v>80</v>
      </c>
      <c r="AY206" s="135" t="s">
        <v>125</v>
      </c>
      <c r="BK206" s="143">
        <f>SUM(BK207:BK209)</f>
        <v>0</v>
      </c>
    </row>
    <row r="207" spans="1:65" s="2" customFormat="1" ht="33" customHeight="1">
      <c r="A207" s="29"/>
      <c r="B207" s="146"/>
      <c r="C207" s="147" t="s">
        <v>265</v>
      </c>
      <c r="D207" s="147" t="s">
        <v>127</v>
      </c>
      <c r="E207" s="148" t="s">
        <v>266</v>
      </c>
      <c r="F207" s="149" t="s">
        <v>267</v>
      </c>
      <c r="G207" s="150" t="s">
        <v>161</v>
      </c>
      <c r="H207" s="151">
        <v>611.032</v>
      </c>
      <c r="I207" s="152"/>
      <c r="J207" s="152">
        <f>ROUND(I207*H207,2)</f>
        <v>0</v>
      </c>
      <c r="K207" s="149" t="s">
        <v>131</v>
      </c>
      <c r="L207" s="30"/>
      <c r="M207" s="153" t="s">
        <v>1</v>
      </c>
      <c r="N207" s="154" t="s">
        <v>37</v>
      </c>
      <c r="O207" s="155">
        <v>0.066</v>
      </c>
      <c r="P207" s="155">
        <f>O207*H207</f>
        <v>40.328112000000004</v>
      </c>
      <c r="Q207" s="155">
        <v>0</v>
      </c>
      <c r="R207" s="155">
        <f>Q207*H207</f>
        <v>0</v>
      </c>
      <c r="S207" s="155">
        <v>0</v>
      </c>
      <c r="T207" s="156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7" t="s">
        <v>132</v>
      </c>
      <c r="AT207" s="157" t="s">
        <v>127</v>
      </c>
      <c r="AU207" s="157" t="s">
        <v>82</v>
      </c>
      <c r="AY207" s="17" t="s">
        <v>125</v>
      </c>
      <c r="BE207" s="158">
        <f>IF(N207="základní",J207,0)</f>
        <v>0</v>
      </c>
      <c r="BF207" s="158">
        <f>IF(N207="snížená",J207,0)</f>
        <v>0</v>
      </c>
      <c r="BG207" s="158">
        <f>IF(N207="zákl. přenesená",J207,0)</f>
        <v>0</v>
      </c>
      <c r="BH207" s="158">
        <f>IF(N207="sníž. přenesená",J207,0)</f>
        <v>0</v>
      </c>
      <c r="BI207" s="158">
        <f>IF(N207="nulová",J207,0)</f>
        <v>0</v>
      </c>
      <c r="BJ207" s="17" t="s">
        <v>80</v>
      </c>
      <c r="BK207" s="158">
        <f>ROUND(I207*H207,2)</f>
        <v>0</v>
      </c>
      <c r="BL207" s="17" t="s">
        <v>132</v>
      </c>
      <c r="BM207" s="157" t="s">
        <v>370</v>
      </c>
    </row>
    <row r="208" spans="1:65" s="2" customFormat="1" ht="33" customHeight="1">
      <c r="A208" s="29"/>
      <c r="B208" s="146"/>
      <c r="C208" s="147" t="s">
        <v>269</v>
      </c>
      <c r="D208" s="147" t="s">
        <v>127</v>
      </c>
      <c r="E208" s="148" t="s">
        <v>270</v>
      </c>
      <c r="F208" s="149" t="s">
        <v>271</v>
      </c>
      <c r="G208" s="150" t="s">
        <v>161</v>
      </c>
      <c r="H208" s="151">
        <v>92.859</v>
      </c>
      <c r="I208" s="152"/>
      <c r="J208" s="152">
        <f>ROUND(I208*H208,2)</f>
        <v>0</v>
      </c>
      <c r="K208" s="149" t="s">
        <v>131</v>
      </c>
      <c r="L208" s="30"/>
      <c r="M208" s="153" t="s">
        <v>1</v>
      </c>
      <c r="N208" s="154" t="s">
        <v>37</v>
      </c>
      <c r="O208" s="155">
        <v>1.005</v>
      </c>
      <c r="P208" s="155">
        <f>O208*H208</f>
        <v>93.32329499999999</v>
      </c>
      <c r="Q208" s="155">
        <v>0</v>
      </c>
      <c r="R208" s="155">
        <f>Q208*H208</f>
        <v>0</v>
      </c>
      <c r="S208" s="155">
        <v>0</v>
      </c>
      <c r="T208" s="156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7" t="s">
        <v>132</v>
      </c>
      <c r="AT208" s="157" t="s">
        <v>127</v>
      </c>
      <c r="AU208" s="157" t="s">
        <v>82</v>
      </c>
      <c r="AY208" s="17" t="s">
        <v>125</v>
      </c>
      <c r="BE208" s="158">
        <f>IF(N208="základní",J208,0)</f>
        <v>0</v>
      </c>
      <c r="BF208" s="158">
        <f>IF(N208="snížená",J208,0)</f>
        <v>0</v>
      </c>
      <c r="BG208" s="158">
        <f>IF(N208="zákl. přenesená",J208,0)</f>
        <v>0</v>
      </c>
      <c r="BH208" s="158">
        <f>IF(N208="sníž. přenesená",J208,0)</f>
        <v>0</v>
      </c>
      <c r="BI208" s="158">
        <f>IF(N208="nulová",J208,0)</f>
        <v>0</v>
      </c>
      <c r="BJ208" s="17" t="s">
        <v>80</v>
      </c>
      <c r="BK208" s="158">
        <f>ROUND(I208*H208,2)</f>
        <v>0</v>
      </c>
      <c r="BL208" s="17" t="s">
        <v>132</v>
      </c>
      <c r="BM208" s="157" t="s">
        <v>371</v>
      </c>
    </row>
    <row r="209" spans="1:65" s="2" customFormat="1" ht="33" customHeight="1">
      <c r="A209" s="29"/>
      <c r="B209" s="146"/>
      <c r="C209" s="147" t="s">
        <v>273</v>
      </c>
      <c r="D209" s="147" t="s">
        <v>127</v>
      </c>
      <c r="E209" s="148" t="s">
        <v>274</v>
      </c>
      <c r="F209" s="149" t="s">
        <v>275</v>
      </c>
      <c r="G209" s="150" t="s">
        <v>161</v>
      </c>
      <c r="H209" s="151">
        <v>92.859</v>
      </c>
      <c r="I209" s="152"/>
      <c r="J209" s="152">
        <f>ROUND(I209*H209,2)</f>
        <v>0</v>
      </c>
      <c r="K209" s="149" t="s">
        <v>131</v>
      </c>
      <c r="L209" s="30"/>
      <c r="M209" s="153" t="s">
        <v>1</v>
      </c>
      <c r="N209" s="154" t="s">
        <v>37</v>
      </c>
      <c r="O209" s="155">
        <v>0.27</v>
      </c>
      <c r="P209" s="155">
        <f>O209*H209</f>
        <v>25.071930000000002</v>
      </c>
      <c r="Q209" s="155">
        <v>0</v>
      </c>
      <c r="R209" s="155">
        <f>Q209*H209</f>
        <v>0</v>
      </c>
      <c r="S209" s="155">
        <v>0</v>
      </c>
      <c r="T209" s="156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7" t="s">
        <v>132</v>
      </c>
      <c r="AT209" s="157" t="s">
        <v>127</v>
      </c>
      <c r="AU209" s="157" t="s">
        <v>82</v>
      </c>
      <c r="AY209" s="17" t="s">
        <v>125</v>
      </c>
      <c r="BE209" s="158">
        <f>IF(N209="základní",J209,0)</f>
        <v>0</v>
      </c>
      <c r="BF209" s="158">
        <f>IF(N209="snížená",J209,0)</f>
        <v>0</v>
      </c>
      <c r="BG209" s="158">
        <f>IF(N209="zákl. přenesená",J209,0)</f>
        <v>0</v>
      </c>
      <c r="BH209" s="158">
        <f>IF(N209="sníž. přenesená",J209,0)</f>
        <v>0</v>
      </c>
      <c r="BI209" s="158">
        <f>IF(N209="nulová",J209,0)</f>
        <v>0</v>
      </c>
      <c r="BJ209" s="17" t="s">
        <v>80</v>
      </c>
      <c r="BK209" s="158">
        <f>ROUND(I209*H209,2)</f>
        <v>0</v>
      </c>
      <c r="BL209" s="17" t="s">
        <v>132</v>
      </c>
      <c r="BM209" s="157" t="s">
        <v>372</v>
      </c>
    </row>
    <row r="210" spans="2:63" s="12" customFormat="1" ht="26.1" customHeight="1">
      <c r="B210" s="134"/>
      <c r="D210" s="135" t="s">
        <v>71</v>
      </c>
      <c r="E210" s="136" t="s">
        <v>277</v>
      </c>
      <c r="F210" s="136" t="s">
        <v>278</v>
      </c>
      <c r="J210" s="137">
        <f>BK210</f>
        <v>0</v>
      </c>
      <c r="L210" s="134"/>
      <c r="M210" s="138"/>
      <c r="N210" s="139"/>
      <c r="O210" s="139"/>
      <c r="P210" s="140">
        <f>P211+P217+P219+P221+P224</f>
        <v>0</v>
      </c>
      <c r="Q210" s="139"/>
      <c r="R210" s="140">
        <f>R211+R217+R219+R221+R224</f>
        <v>0</v>
      </c>
      <c r="S210" s="139"/>
      <c r="T210" s="141">
        <f>T211+T217+T219+T221+T224</f>
        <v>0</v>
      </c>
      <c r="AR210" s="135" t="s">
        <v>149</v>
      </c>
      <c r="AT210" s="142" t="s">
        <v>71</v>
      </c>
      <c r="AU210" s="142" t="s">
        <v>72</v>
      </c>
      <c r="AY210" s="135" t="s">
        <v>125</v>
      </c>
      <c r="BK210" s="143">
        <f>BK211+BK217+BK219+BK221+BK224</f>
        <v>0</v>
      </c>
    </row>
    <row r="211" spans="2:63" s="12" customFormat="1" ht="22.7" customHeight="1">
      <c r="B211" s="134"/>
      <c r="D211" s="135" t="s">
        <v>71</v>
      </c>
      <c r="E211" s="144" t="s">
        <v>279</v>
      </c>
      <c r="F211" s="144" t="s">
        <v>280</v>
      </c>
      <c r="J211" s="145">
        <f>BK211</f>
        <v>0</v>
      </c>
      <c r="L211" s="134"/>
      <c r="M211" s="138"/>
      <c r="N211" s="139"/>
      <c r="O211" s="139"/>
      <c r="P211" s="140">
        <f>SUM(P212:P216)</f>
        <v>0</v>
      </c>
      <c r="Q211" s="139"/>
      <c r="R211" s="140">
        <f>SUM(R212:R216)</f>
        <v>0</v>
      </c>
      <c r="S211" s="139"/>
      <c r="T211" s="141">
        <f>SUM(T212:T216)</f>
        <v>0</v>
      </c>
      <c r="AR211" s="135" t="s">
        <v>149</v>
      </c>
      <c r="AT211" s="142" t="s">
        <v>71</v>
      </c>
      <c r="AU211" s="142" t="s">
        <v>80</v>
      </c>
      <c r="AY211" s="135" t="s">
        <v>125</v>
      </c>
      <c r="BK211" s="143">
        <f>SUM(BK212:BK216)</f>
        <v>0</v>
      </c>
    </row>
    <row r="212" spans="1:65" s="2" customFormat="1" ht="16.5" customHeight="1">
      <c r="A212" s="29"/>
      <c r="B212" s="146"/>
      <c r="C212" s="147" t="s">
        <v>281</v>
      </c>
      <c r="D212" s="147" t="s">
        <v>127</v>
      </c>
      <c r="E212" s="148" t="s">
        <v>282</v>
      </c>
      <c r="F212" s="149" t="s">
        <v>283</v>
      </c>
      <c r="G212" s="150" t="s">
        <v>284</v>
      </c>
      <c r="H212" s="151">
        <v>1</v>
      </c>
      <c r="I212" s="152"/>
      <c r="J212" s="152">
        <f>ROUND(I212*H212,2)</f>
        <v>0</v>
      </c>
      <c r="K212" s="149" t="s">
        <v>131</v>
      </c>
      <c r="L212" s="30"/>
      <c r="M212" s="153" t="s">
        <v>1</v>
      </c>
      <c r="N212" s="154" t="s">
        <v>37</v>
      </c>
      <c r="O212" s="155">
        <v>0</v>
      </c>
      <c r="P212" s="155">
        <f>O212*H212</f>
        <v>0</v>
      </c>
      <c r="Q212" s="155">
        <v>0</v>
      </c>
      <c r="R212" s="155">
        <f>Q212*H212</f>
        <v>0</v>
      </c>
      <c r="S212" s="155">
        <v>0</v>
      </c>
      <c r="T212" s="156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7" t="s">
        <v>285</v>
      </c>
      <c r="AT212" s="157" t="s">
        <v>127</v>
      </c>
      <c r="AU212" s="157" t="s">
        <v>82</v>
      </c>
      <c r="AY212" s="17" t="s">
        <v>125</v>
      </c>
      <c r="BE212" s="158">
        <f>IF(N212="základní",J212,0)</f>
        <v>0</v>
      </c>
      <c r="BF212" s="158">
        <f>IF(N212="snížená",J212,0)</f>
        <v>0</v>
      </c>
      <c r="BG212" s="158">
        <f>IF(N212="zákl. přenesená",J212,0)</f>
        <v>0</v>
      </c>
      <c r="BH212" s="158">
        <f>IF(N212="sníž. přenesená",J212,0)</f>
        <v>0</v>
      </c>
      <c r="BI212" s="158">
        <f>IF(N212="nulová",J212,0)</f>
        <v>0</v>
      </c>
      <c r="BJ212" s="17" t="s">
        <v>80</v>
      </c>
      <c r="BK212" s="158">
        <f>ROUND(I212*H212,2)</f>
        <v>0</v>
      </c>
      <c r="BL212" s="17" t="s">
        <v>285</v>
      </c>
      <c r="BM212" s="157" t="s">
        <v>373</v>
      </c>
    </row>
    <row r="213" spans="1:65" s="2" customFormat="1" ht="16.5" customHeight="1">
      <c r="A213" s="29"/>
      <c r="B213" s="146"/>
      <c r="C213" s="147" t="s">
        <v>287</v>
      </c>
      <c r="D213" s="147" t="s">
        <v>127</v>
      </c>
      <c r="E213" s="148" t="s">
        <v>288</v>
      </c>
      <c r="F213" s="149" t="s">
        <v>289</v>
      </c>
      <c r="G213" s="150" t="s">
        <v>284</v>
      </c>
      <c r="H213" s="151">
        <v>1</v>
      </c>
      <c r="I213" s="152"/>
      <c r="J213" s="152">
        <f>ROUND(I213*H213,2)</f>
        <v>0</v>
      </c>
      <c r="K213" s="149" t="s">
        <v>131</v>
      </c>
      <c r="L213" s="30"/>
      <c r="M213" s="153" t="s">
        <v>1</v>
      </c>
      <c r="N213" s="154" t="s">
        <v>37</v>
      </c>
      <c r="O213" s="155">
        <v>0</v>
      </c>
      <c r="P213" s="155">
        <f>O213*H213</f>
        <v>0</v>
      </c>
      <c r="Q213" s="155">
        <v>0</v>
      </c>
      <c r="R213" s="155">
        <f>Q213*H213</f>
        <v>0</v>
      </c>
      <c r="S213" s="155">
        <v>0</v>
      </c>
      <c r="T213" s="156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7" t="s">
        <v>285</v>
      </c>
      <c r="AT213" s="157" t="s">
        <v>127</v>
      </c>
      <c r="AU213" s="157" t="s">
        <v>82</v>
      </c>
      <c r="AY213" s="17" t="s">
        <v>125</v>
      </c>
      <c r="BE213" s="158">
        <f>IF(N213="základní",J213,0)</f>
        <v>0</v>
      </c>
      <c r="BF213" s="158">
        <f>IF(N213="snížená",J213,0)</f>
        <v>0</v>
      </c>
      <c r="BG213" s="158">
        <f>IF(N213="zákl. přenesená",J213,0)</f>
        <v>0</v>
      </c>
      <c r="BH213" s="158">
        <f>IF(N213="sníž. přenesená",J213,0)</f>
        <v>0</v>
      </c>
      <c r="BI213" s="158">
        <f>IF(N213="nulová",J213,0)</f>
        <v>0</v>
      </c>
      <c r="BJ213" s="17" t="s">
        <v>80</v>
      </c>
      <c r="BK213" s="158">
        <f>ROUND(I213*H213,2)</f>
        <v>0</v>
      </c>
      <c r="BL213" s="17" t="s">
        <v>285</v>
      </c>
      <c r="BM213" s="157" t="s">
        <v>374</v>
      </c>
    </row>
    <row r="214" spans="1:65" s="2" customFormat="1" ht="16.5" customHeight="1">
      <c r="A214" s="29"/>
      <c r="B214" s="146"/>
      <c r="C214" s="147" t="s">
        <v>291</v>
      </c>
      <c r="D214" s="147" t="s">
        <v>127</v>
      </c>
      <c r="E214" s="148" t="s">
        <v>292</v>
      </c>
      <c r="F214" s="149" t="s">
        <v>293</v>
      </c>
      <c r="G214" s="150" t="s">
        <v>284</v>
      </c>
      <c r="H214" s="151">
        <v>1</v>
      </c>
      <c r="I214" s="152"/>
      <c r="J214" s="152">
        <f>ROUND(I214*H214,2)</f>
        <v>0</v>
      </c>
      <c r="K214" s="149" t="s">
        <v>131</v>
      </c>
      <c r="L214" s="30"/>
      <c r="M214" s="153" t="s">
        <v>1</v>
      </c>
      <c r="N214" s="154" t="s">
        <v>37</v>
      </c>
      <c r="O214" s="155">
        <v>0</v>
      </c>
      <c r="P214" s="155">
        <f>O214*H214</f>
        <v>0</v>
      </c>
      <c r="Q214" s="155">
        <v>0</v>
      </c>
      <c r="R214" s="155">
        <f>Q214*H214</f>
        <v>0</v>
      </c>
      <c r="S214" s="155">
        <v>0</v>
      </c>
      <c r="T214" s="156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7" t="s">
        <v>285</v>
      </c>
      <c r="AT214" s="157" t="s">
        <v>127</v>
      </c>
      <c r="AU214" s="157" t="s">
        <v>82</v>
      </c>
      <c r="AY214" s="17" t="s">
        <v>125</v>
      </c>
      <c r="BE214" s="158">
        <f>IF(N214="základní",J214,0)</f>
        <v>0</v>
      </c>
      <c r="BF214" s="158">
        <f>IF(N214="snížená",J214,0)</f>
        <v>0</v>
      </c>
      <c r="BG214" s="158">
        <f>IF(N214="zákl. přenesená",J214,0)</f>
        <v>0</v>
      </c>
      <c r="BH214" s="158">
        <f>IF(N214="sníž. přenesená",J214,0)</f>
        <v>0</v>
      </c>
      <c r="BI214" s="158">
        <f>IF(N214="nulová",J214,0)</f>
        <v>0</v>
      </c>
      <c r="BJ214" s="17" t="s">
        <v>80</v>
      </c>
      <c r="BK214" s="158">
        <f>ROUND(I214*H214,2)</f>
        <v>0</v>
      </c>
      <c r="BL214" s="17" t="s">
        <v>285</v>
      </c>
      <c r="BM214" s="157" t="s">
        <v>375</v>
      </c>
    </row>
    <row r="215" spans="1:65" s="2" customFormat="1" ht="16.5" customHeight="1">
      <c r="A215" s="29"/>
      <c r="B215" s="146"/>
      <c r="C215" s="147" t="s">
        <v>295</v>
      </c>
      <c r="D215" s="147" t="s">
        <v>127</v>
      </c>
      <c r="E215" s="148" t="s">
        <v>296</v>
      </c>
      <c r="F215" s="149" t="s">
        <v>297</v>
      </c>
      <c r="G215" s="150" t="s">
        <v>284</v>
      </c>
      <c r="H215" s="151">
        <v>1</v>
      </c>
      <c r="I215" s="152"/>
      <c r="J215" s="152">
        <f>ROUND(I215*H215,2)</f>
        <v>0</v>
      </c>
      <c r="K215" s="149" t="s">
        <v>131</v>
      </c>
      <c r="L215" s="30"/>
      <c r="M215" s="153" t="s">
        <v>1</v>
      </c>
      <c r="N215" s="154" t="s">
        <v>37</v>
      </c>
      <c r="O215" s="155">
        <v>0</v>
      </c>
      <c r="P215" s="155">
        <f>O215*H215</f>
        <v>0</v>
      </c>
      <c r="Q215" s="155">
        <v>0</v>
      </c>
      <c r="R215" s="155">
        <f>Q215*H215</f>
        <v>0</v>
      </c>
      <c r="S215" s="155">
        <v>0</v>
      </c>
      <c r="T215" s="156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7" t="s">
        <v>285</v>
      </c>
      <c r="AT215" s="157" t="s">
        <v>127</v>
      </c>
      <c r="AU215" s="157" t="s">
        <v>82</v>
      </c>
      <c r="AY215" s="17" t="s">
        <v>125</v>
      </c>
      <c r="BE215" s="158">
        <f>IF(N215="základní",J215,0)</f>
        <v>0</v>
      </c>
      <c r="BF215" s="158">
        <f>IF(N215="snížená",J215,0)</f>
        <v>0</v>
      </c>
      <c r="BG215" s="158">
        <f>IF(N215="zákl. přenesená",J215,0)</f>
        <v>0</v>
      </c>
      <c r="BH215" s="158">
        <f>IF(N215="sníž. přenesená",J215,0)</f>
        <v>0</v>
      </c>
      <c r="BI215" s="158">
        <f>IF(N215="nulová",J215,0)</f>
        <v>0</v>
      </c>
      <c r="BJ215" s="17" t="s">
        <v>80</v>
      </c>
      <c r="BK215" s="158">
        <f>ROUND(I215*H215,2)</f>
        <v>0</v>
      </c>
      <c r="BL215" s="17" t="s">
        <v>285</v>
      </c>
      <c r="BM215" s="157" t="s">
        <v>376</v>
      </c>
    </row>
    <row r="216" spans="1:65" s="2" customFormat="1" ht="16.5" customHeight="1">
      <c r="A216" s="29"/>
      <c r="B216" s="146"/>
      <c r="C216" s="147" t="s">
        <v>299</v>
      </c>
      <c r="D216" s="147" t="s">
        <v>127</v>
      </c>
      <c r="E216" s="148" t="s">
        <v>300</v>
      </c>
      <c r="F216" s="149" t="s">
        <v>301</v>
      </c>
      <c r="G216" s="150" t="s">
        <v>284</v>
      </c>
      <c r="H216" s="151">
        <v>1</v>
      </c>
      <c r="I216" s="152"/>
      <c r="J216" s="152">
        <f>ROUND(I216*H216,2)</f>
        <v>0</v>
      </c>
      <c r="K216" s="149" t="s">
        <v>131</v>
      </c>
      <c r="L216" s="30"/>
      <c r="M216" s="153" t="s">
        <v>1</v>
      </c>
      <c r="N216" s="154" t="s">
        <v>37</v>
      </c>
      <c r="O216" s="155">
        <v>0</v>
      </c>
      <c r="P216" s="155">
        <f>O216*H216</f>
        <v>0</v>
      </c>
      <c r="Q216" s="155">
        <v>0</v>
      </c>
      <c r="R216" s="155">
        <f>Q216*H216</f>
        <v>0</v>
      </c>
      <c r="S216" s="155">
        <v>0</v>
      </c>
      <c r="T216" s="156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7" t="s">
        <v>285</v>
      </c>
      <c r="AT216" s="157" t="s">
        <v>127</v>
      </c>
      <c r="AU216" s="157" t="s">
        <v>82</v>
      </c>
      <c r="AY216" s="17" t="s">
        <v>125</v>
      </c>
      <c r="BE216" s="158">
        <f>IF(N216="základní",J216,0)</f>
        <v>0</v>
      </c>
      <c r="BF216" s="158">
        <f>IF(N216="snížená",J216,0)</f>
        <v>0</v>
      </c>
      <c r="BG216" s="158">
        <f>IF(N216="zákl. přenesená",J216,0)</f>
        <v>0</v>
      </c>
      <c r="BH216" s="158">
        <f>IF(N216="sníž. přenesená",J216,0)</f>
        <v>0</v>
      </c>
      <c r="BI216" s="158">
        <f>IF(N216="nulová",J216,0)</f>
        <v>0</v>
      </c>
      <c r="BJ216" s="17" t="s">
        <v>80</v>
      </c>
      <c r="BK216" s="158">
        <f>ROUND(I216*H216,2)</f>
        <v>0</v>
      </c>
      <c r="BL216" s="17" t="s">
        <v>285</v>
      </c>
      <c r="BM216" s="157" t="s">
        <v>377</v>
      </c>
    </row>
    <row r="217" spans="2:63" s="12" customFormat="1" ht="22.7" customHeight="1">
      <c r="B217" s="134"/>
      <c r="D217" s="135" t="s">
        <v>71</v>
      </c>
      <c r="E217" s="144" t="s">
        <v>303</v>
      </c>
      <c r="F217" s="144" t="s">
        <v>304</v>
      </c>
      <c r="J217" s="145">
        <f>BK217</f>
        <v>0</v>
      </c>
      <c r="L217" s="134"/>
      <c r="M217" s="138"/>
      <c r="N217" s="139"/>
      <c r="O217" s="139"/>
      <c r="P217" s="140">
        <f>P218</f>
        <v>0</v>
      </c>
      <c r="Q217" s="139"/>
      <c r="R217" s="140">
        <f>R218</f>
        <v>0</v>
      </c>
      <c r="S217" s="139"/>
      <c r="T217" s="141">
        <f>T218</f>
        <v>0</v>
      </c>
      <c r="AR217" s="135" t="s">
        <v>149</v>
      </c>
      <c r="AT217" s="142" t="s">
        <v>71</v>
      </c>
      <c r="AU217" s="142" t="s">
        <v>80</v>
      </c>
      <c r="AY217" s="135" t="s">
        <v>125</v>
      </c>
      <c r="BK217" s="143">
        <f>BK218</f>
        <v>0</v>
      </c>
    </row>
    <row r="218" spans="1:65" s="2" customFormat="1" ht="16.5" customHeight="1">
      <c r="A218" s="29"/>
      <c r="B218" s="146"/>
      <c r="C218" s="147" t="s">
        <v>305</v>
      </c>
      <c r="D218" s="147" t="s">
        <v>127</v>
      </c>
      <c r="E218" s="148" t="s">
        <v>306</v>
      </c>
      <c r="F218" s="149" t="s">
        <v>304</v>
      </c>
      <c r="G218" s="150" t="s">
        <v>284</v>
      </c>
      <c r="H218" s="151">
        <v>1</v>
      </c>
      <c r="I218" s="152"/>
      <c r="J218" s="152">
        <f>ROUND(I218*H218,2)</f>
        <v>0</v>
      </c>
      <c r="K218" s="149" t="s">
        <v>131</v>
      </c>
      <c r="L218" s="30"/>
      <c r="M218" s="153" t="s">
        <v>1</v>
      </c>
      <c r="N218" s="154" t="s">
        <v>37</v>
      </c>
      <c r="O218" s="155">
        <v>0</v>
      </c>
      <c r="P218" s="155">
        <f>O218*H218</f>
        <v>0</v>
      </c>
      <c r="Q218" s="155">
        <v>0</v>
      </c>
      <c r="R218" s="155">
        <f>Q218*H218</f>
        <v>0</v>
      </c>
      <c r="S218" s="155">
        <v>0</v>
      </c>
      <c r="T218" s="156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7" t="s">
        <v>285</v>
      </c>
      <c r="AT218" s="157" t="s">
        <v>127</v>
      </c>
      <c r="AU218" s="157" t="s">
        <v>82</v>
      </c>
      <c r="AY218" s="17" t="s">
        <v>125</v>
      </c>
      <c r="BE218" s="158">
        <f>IF(N218="základní",J218,0)</f>
        <v>0</v>
      </c>
      <c r="BF218" s="158">
        <f>IF(N218="snížená",J218,0)</f>
        <v>0</v>
      </c>
      <c r="BG218" s="158">
        <f>IF(N218="zákl. přenesená",J218,0)</f>
        <v>0</v>
      </c>
      <c r="BH218" s="158">
        <f>IF(N218="sníž. přenesená",J218,0)</f>
        <v>0</v>
      </c>
      <c r="BI218" s="158">
        <f>IF(N218="nulová",J218,0)</f>
        <v>0</v>
      </c>
      <c r="BJ218" s="17" t="s">
        <v>80</v>
      </c>
      <c r="BK218" s="158">
        <f>ROUND(I218*H218,2)</f>
        <v>0</v>
      </c>
      <c r="BL218" s="17" t="s">
        <v>285</v>
      </c>
      <c r="BM218" s="157" t="s">
        <v>378</v>
      </c>
    </row>
    <row r="219" spans="2:63" s="12" customFormat="1" ht="22.7" customHeight="1">
      <c r="B219" s="134"/>
      <c r="D219" s="135" t="s">
        <v>71</v>
      </c>
      <c r="E219" s="144" t="s">
        <v>308</v>
      </c>
      <c r="F219" s="144" t="s">
        <v>309</v>
      </c>
      <c r="J219" s="145">
        <f>BK219</f>
        <v>0</v>
      </c>
      <c r="L219" s="134"/>
      <c r="M219" s="138"/>
      <c r="N219" s="139"/>
      <c r="O219" s="139"/>
      <c r="P219" s="140">
        <f>P220</f>
        <v>0</v>
      </c>
      <c r="Q219" s="139"/>
      <c r="R219" s="140">
        <f>R220</f>
        <v>0</v>
      </c>
      <c r="S219" s="139"/>
      <c r="T219" s="141">
        <f>T220</f>
        <v>0</v>
      </c>
      <c r="AR219" s="135" t="s">
        <v>149</v>
      </c>
      <c r="AT219" s="142" t="s">
        <v>71</v>
      </c>
      <c r="AU219" s="142" t="s">
        <v>80</v>
      </c>
      <c r="AY219" s="135" t="s">
        <v>125</v>
      </c>
      <c r="BK219" s="143">
        <f>BK220</f>
        <v>0</v>
      </c>
    </row>
    <row r="220" spans="1:65" s="2" customFormat="1" ht="16.5" customHeight="1">
      <c r="A220" s="29"/>
      <c r="B220" s="146"/>
      <c r="C220" s="147" t="s">
        <v>310</v>
      </c>
      <c r="D220" s="147" t="s">
        <v>127</v>
      </c>
      <c r="E220" s="148" t="s">
        <v>311</v>
      </c>
      <c r="F220" s="149" t="s">
        <v>312</v>
      </c>
      <c r="G220" s="150" t="s">
        <v>284</v>
      </c>
      <c r="H220" s="151">
        <v>1</v>
      </c>
      <c r="I220" s="152"/>
      <c r="J220" s="152">
        <f>ROUND(I220*H220,2)</f>
        <v>0</v>
      </c>
      <c r="K220" s="149" t="s">
        <v>131</v>
      </c>
      <c r="L220" s="30"/>
      <c r="M220" s="153" t="s">
        <v>1</v>
      </c>
      <c r="N220" s="154" t="s">
        <v>37</v>
      </c>
      <c r="O220" s="155">
        <v>0</v>
      </c>
      <c r="P220" s="155">
        <f>O220*H220</f>
        <v>0</v>
      </c>
      <c r="Q220" s="155">
        <v>0</v>
      </c>
      <c r="R220" s="155">
        <f>Q220*H220</f>
        <v>0</v>
      </c>
      <c r="S220" s="155">
        <v>0</v>
      </c>
      <c r="T220" s="156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7" t="s">
        <v>285</v>
      </c>
      <c r="AT220" s="157" t="s">
        <v>127</v>
      </c>
      <c r="AU220" s="157" t="s">
        <v>82</v>
      </c>
      <c r="AY220" s="17" t="s">
        <v>125</v>
      </c>
      <c r="BE220" s="158">
        <f>IF(N220="základní",J220,0)</f>
        <v>0</v>
      </c>
      <c r="BF220" s="158">
        <f>IF(N220="snížená",J220,0)</f>
        <v>0</v>
      </c>
      <c r="BG220" s="158">
        <f>IF(N220="zákl. přenesená",J220,0)</f>
        <v>0</v>
      </c>
      <c r="BH220" s="158">
        <f>IF(N220="sníž. přenesená",J220,0)</f>
        <v>0</v>
      </c>
      <c r="BI220" s="158">
        <f>IF(N220="nulová",J220,0)</f>
        <v>0</v>
      </c>
      <c r="BJ220" s="17" t="s">
        <v>80</v>
      </c>
      <c r="BK220" s="158">
        <f>ROUND(I220*H220,2)</f>
        <v>0</v>
      </c>
      <c r="BL220" s="17" t="s">
        <v>285</v>
      </c>
      <c r="BM220" s="157" t="s">
        <v>379</v>
      </c>
    </row>
    <row r="221" spans="2:63" s="12" customFormat="1" ht="22.7" customHeight="1">
      <c r="B221" s="134"/>
      <c r="D221" s="135" t="s">
        <v>71</v>
      </c>
      <c r="E221" s="144" t="s">
        <v>314</v>
      </c>
      <c r="F221" s="144" t="s">
        <v>315</v>
      </c>
      <c r="J221" s="145">
        <f>BK221</f>
        <v>0</v>
      </c>
      <c r="L221" s="134"/>
      <c r="M221" s="138"/>
      <c r="N221" s="139"/>
      <c r="O221" s="139"/>
      <c r="P221" s="140">
        <f>SUM(P222:P223)</f>
        <v>0</v>
      </c>
      <c r="Q221" s="139"/>
      <c r="R221" s="140">
        <f>SUM(R222:R223)</f>
        <v>0</v>
      </c>
      <c r="S221" s="139"/>
      <c r="T221" s="141">
        <f>SUM(T222:T223)</f>
        <v>0</v>
      </c>
      <c r="AR221" s="135" t="s">
        <v>149</v>
      </c>
      <c r="AT221" s="142" t="s">
        <v>71</v>
      </c>
      <c r="AU221" s="142" t="s">
        <v>80</v>
      </c>
      <c r="AY221" s="135" t="s">
        <v>125</v>
      </c>
      <c r="BK221" s="143">
        <f>SUM(BK222:BK223)</f>
        <v>0</v>
      </c>
    </row>
    <row r="222" spans="1:65" s="2" customFormat="1" ht="16.5" customHeight="1">
      <c r="A222" s="29"/>
      <c r="B222" s="146"/>
      <c r="C222" s="147" t="s">
        <v>316</v>
      </c>
      <c r="D222" s="147" t="s">
        <v>127</v>
      </c>
      <c r="E222" s="148" t="s">
        <v>396</v>
      </c>
      <c r="F222" s="149" t="s">
        <v>395</v>
      </c>
      <c r="G222" s="150" t="s">
        <v>284</v>
      </c>
      <c r="H222" s="151">
        <v>1</v>
      </c>
      <c r="I222" s="152"/>
      <c r="J222" s="152">
        <f>ROUND(I222*H222,2)</f>
        <v>0</v>
      </c>
      <c r="K222" s="149" t="s">
        <v>131</v>
      </c>
      <c r="L222" s="30"/>
      <c r="M222" s="153" t="s">
        <v>1</v>
      </c>
      <c r="N222" s="154" t="s">
        <v>37</v>
      </c>
      <c r="O222" s="155">
        <v>0</v>
      </c>
      <c r="P222" s="155">
        <f>O222*H222</f>
        <v>0</v>
      </c>
      <c r="Q222" s="155">
        <v>0</v>
      </c>
      <c r="R222" s="155">
        <f>Q222*H222</f>
        <v>0</v>
      </c>
      <c r="S222" s="155">
        <v>0</v>
      </c>
      <c r="T222" s="156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7" t="s">
        <v>285</v>
      </c>
      <c r="AT222" s="157" t="s">
        <v>127</v>
      </c>
      <c r="AU222" s="157" t="s">
        <v>82</v>
      </c>
      <c r="AY222" s="17" t="s">
        <v>125</v>
      </c>
      <c r="BE222" s="158">
        <f>IF(N222="základní",J222,0)</f>
        <v>0</v>
      </c>
      <c r="BF222" s="158">
        <f>IF(N222="snížená",J222,0)</f>
        <v>0</v>
      </c>
      <c r="BG222" s="158">
        <f>IF(N222="zákl. přenesená",J222,0)</f>
        <v>0</v>
      </c>
      <c r="BH222" s="158">
        <f>IF(N222="sníž. přenesená",J222,0)</f>
        <v>0</v>
      </c>
      <c r="BI222" s="158">
        <f>IF(N222="nulová",J222,0)</f>
        <v>0</v>
      </c>
      <c r="BJ222" s="17" t="s">
        <v>80</v>
      </c>
      <c r="BK222" s="158">
        <f>ROUND(I222*H222,2)</f>
        <v>0</v>
      </c>
      <c r="BL222" s="17" t="s">
        <v>285</v>
      </c>
      <c r="BM222" s="157" t="s">
        <v>380</v>
      </c>
    </row>
    <row r="223" spans="1:65" s="2" customFormat="1" ht="16.5" customHeight="1">
      <c r="A223" s="29"/>
      <c r="B223" s="146"/>
      <c r="C223" s="147" t="s">
        <v>318</v>
      </c>
      <c r="D223" s="147" t="s">
        <v>127</v>
      </c>
      <c r="E223" s="148" t="s">
        <v>394</v>
      </c>
      <c r="F223" s="149" t="s">
        <v>393</v>
      </c>
      <c r="G223" s="150" t="s">
        <v>284</v>
      </c>
      <c r="H223" s="151">
        <v>1</v>
      </c>
      <c r="I223" s="152"/>
      <c r="J223" s="152">
        <f>ROUND(I223*H223,2)</f>
        <v>0</v>
      </c>
      <c r="K223" s="149" t="s">
        <v>131</v>
      </c>
      <c r="L223" s="30"/>
      <c r="M223" s="153" t="s">
        <v>1</v>
      </c>
      <c r="N223" s="154" t="s">
        <v>37</v>
      </c>
      <c r="O223" s="155">
        <v>0</v>
      </c>
      <c r="P223" s="155">
        <f>O223*H223</f>
        <v>0</v>
      </c>
      <c r="Q223" s="155">
        <v>0</v>
      </c>
      <c r="R223" s="155">
        <f>Q223*H223</f>
        <v>0</v>
      </c>
      <c r="S223" s="155">
        <v>0</v>
      </c>
      <c r="T223" s="156">
        <f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7" t="s">
        <v>285</v>
      </c>
      <c r="AT223" s="157" t="s">
        <v>127</v>
      </c>
      <c r="AU223" s="157" t="s">
        <v>82</v>
      </c>
      <c r="AY223" s="17" t="s">
        <v>125</v>
      </c>
      <c r="BE223" s="158">
        <f>IF(N223="základní",J223,0)</f>
        <v>0</v>
      </c>
      <c r="BF223" s="158">
        <f>IF(N223="snížená",J223,0)</f>
        <v>0</v>
      </c>
      <c r="BG223" s="158">
        <f>IF(N223="zákl. přenesená",J223,0)</f>
        <v>0</v>
      </c>
      <c r="BH223" s="158">
        <f>IF(N223="sníž. přenesená",J223,0)</f>
        <v>0</v>
      </c>
      <c r="BI223" s="158">
        <f>IF(N223="nulová",J223,0)</f>
        <v>0</v>
      </c>
      <c r="BJ223" s="17" t="s">
        <v>80</v>
      </c>
      <c r="BK223" s="158">
        <f>ROUND(I223*H223,2)</f>
        <v>0</v>
      </c>
      <c r="BL223" s="17" t="s">
        <v>285</v>
      </c>
      <c r="BM223" s="157" t="s">
        <v>381</v>
      </c>
    </row>
    <row r="224" spans="2:63" s="12" customFormat="1" ht="22.7" customHeight="1">
      <c r="B224" s="134"/>
      <c r="D224" s="135" t="s">
        <v>71</v>
      </c>
      <c r="E224" s="144" t="s">
        <v>320</v>
      </c>
      <c r="F224" s="144" t="s">
        <v>321</v>
      </c>
      <c r="J224" s="145">
        <f>BK224</f>
        <v>0</v>
      </c>
      <c r="L224" s="134"/>
      <c r="M224" s="138"/>
      <c r="N224" s="139"/>
      <c r="O224" s="139"/>
      <c r="P224" s="140">
        <f>P225</f>
        <v>0</v>
      </c>
      <c r="Q224" s="139"/>
      <c r="R224" s="140">
        <f>R225</f>
        <v>0</v>
      </c>
      <c r="S224" s="139"/>
      <c r="T224" s="141">
        <f>T225</f>
        <v>0</v>
      </c>
      <c r="AR224" s="135" t="s">
        <v>149</v>
      </c>
      <c r="AT224" s="142" t="s">
        <v>71</v>
      </c>
      <c r="AU224" s="142" t="s">
        <v>80</v>
      </c>
      <c r="AY224" s="135" t="s">
        <v>125</v>
      </c>
      <c r="BK224" s="143">
        <f>BK225</f>
        <v>0</v>
      </c>
    </row>
    <row r="225" spans="1:65" s="2" customFormat="1" ht="16.5" customHeight="1">
      <c r="A225" s="29"/>
      <c r="B225" s="146"/>
      <c r="C225" s="147" t="s">
        <v>322</v>
      </c>
      <c r="D225" s="147" t="s">
        <v>127</v>
      </c>
      <c r="E225" s="148" t="s">
        <v>323</v>
      </c>
      <c r="F225" s="149" t="s">
        <v>324</v>
      </c>
      <c r="G225" s="150" t="s">
        <v>284</v>
      </c>
      <c r="H225" s="151">
        <v>1</v>
      </c>
      <c r="I225" s="152"/>
      <c r="J225" s="152">
        <f>ROUND(I225*H225,2)</f>
        <v>0</v>
      </c>
      <c r="K225" s="149" t="s">
        <v>131</v>
      </c>
      <c r="L225" s="30"/>
      <c r="M225" s="189" t="s">
        <v>1</v>
      </c>
      <c r="N225" s="190" t="s">
        <v>37</v>
      </c>
      <c r="O225" s="191">
        <v>0</v>
      </c>
      <c r="P225" s="191">
        <f>O225*H225</f>
        <v>0</v>
      </c>
      <c r="Q225" s="191">
        <v>0</v>
      </c>
      <c r="R225" s="191">
        <f>Q225*H225</f>
        <v>0</v>
      </c>
      <c r="S225" s="191">
        <v>0</v>
      </c>
      <c r="T225" s="192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7" t="s">
        <v>285</v>
      </c>
      <c r="AT225" s="157" t="s">
        <v>127</v>
      </c>
      <c r="AU225" s="157" t="s">
        <v>82</v>
      </c>
      <c r="AY225" s="17" t="s">
        <v>125</v>
      </c>
      <c r="BE225" s="158">
        <f>IF(N225="základní",J225,0)</f>
        <v>0</v>
      </c>
      <c r="BF225" s="158">
        <f>IF(N225="snížená",J225,0)</f>
        <v>0</v>
      </c>
      <c r="BG225" s="158">
        <f>IF(N225="zákl. přenesená",J225,0)</f>
        <v>0</v>
      </c>
      <c r="BH225" s="158">
        <f>IF(N225="sníž. přenesená",J225,0)</f>
        <v>0</v>
      </c>
      <c r="BI225" s="158">
        <f>IF(N225="nulová",J225,0)</f>
        <v>0</v>
      </c>
      <c r="BJ225" s="17" t="s">
        <v>80</v>
      </c>
      <c r="BK225" s="158">
        <f>ROUND(I225*H225,2)</f>
        <v>0</v>
      </c>
      <c r="BL225" s="17" t="s">
        <v>285</v>
      </c>
      <c r="BM225" s="157" t="s">
        <v>382</v>
      </c>
    </row>
    <row r="226" spans="1:31" s="2" customFormat="1" ht="6.95" customHeight="1">
      <c r="A226" s="29"/>
      <c r="B226" s="44"/>
      <c r="C226" s="45"/>
      <c r="D226" s="45"/>
      <c r="E226" s="45"/>
      <c r="F226" s="45"/>
      <c r="G226" s="45"/>
      <c r="H226" s="45"/>
      <c r="I226" s="45"/>
      <c r="J226" s="45"/>
      <c r="K226" s="45"/>
      <c r="L226" s="30"/>
      <c r="M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</row>
  </sheetData>
  <autoFilter ref="C131:K225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 MČ P14</dc:creator>
  <cp:keywords/>
  <dc:description/>
  <cp:lastModifiedBy>Tomášová Markéta</cp:lastModifiedBy>
  <dcterms:created xsi:type="dcterms:W3CDTF">2022-05-10T14:14:46Z</dcterms:created>
  <dcterms:modified xsi:type="dcterms:W3CDTF">2022-06-17T10:49:48Z</dcterms:modified>
  <cp:category/>
  <cp:version/>
  <cp:contentType/>
  <cp:contentStatus/>
</cp:coreProperties>
</file>