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Volumes/USB DISK/Hřiště Hutě/Rozpočet/"/>
    </mc:Choice>
  </mc:AlternateContent>
  <xr:revisionPtr revIDLastSave="0" documentId="13_ncr:1_{C0EAFA70-CCD2-A942-B72F-A1D117931989}" xr6:coauthVersionLast="47" xr6:coauthVersionMax="47" xr10:uidLastSave="{00000000-0000-0000-0000-000000000000}"/>
  <bookViews>
    <workbookView xWindow="0" yWindow="500" windowWidth="25600" windowHeight="13860" xr2:uid="{00000000-000D-0000-FFFF-FFFF00000000}"/>
  </bookViews>
  <sheets>
    <sheet name="Rekapitulace stavby" sheetId="1" r:id="rId1"/>
    <sheet name="SO 01 - Hřiště" sheetId="2" r:id="rId2"/>
  </sheets>
  <definedNames>
    <definedName name="_xlnm._FilterDatabase" localSheetId="1" hidden="1">'SO 01 - Hřiště'!$C$124:$K$188</definedName>
    <definedName name="_xlnm.Print_Titles" localSheetId="0">'Rekapitulace stavby'!$92:$92</definedName>
    <definedName name="_xlnm.Print_Titles" localSheetId="1">'SO 01 - Hřiště'!$124:$124</definedName>
    <definedName name="_xlnm.Print_Area" localSheetId="0">'Rekapitulace stavby'!$D$4:$AO$76,'Rekapitulace stavby'!$C$82:$AQ$96</definedName>
    <definedName name="_xlnm.Print_Area" localSheetId="1">'SO 01 - Hřiště'!$C$4:$J$76,'SO 01 - Hřiště'!$C$82:$J$106,'SO 01 - Hřiště'!$C$112:$K$188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2" l="1"/>
  <c r="H147" i="2" s="1"/>
  <c r="F150" i="2" s="1"/>
  <c r="H150" i="2" s="1"/>
  <c r="H149" i="2" s="1"/>
  <c r="H132" i="2"/>
  <c r="T132" i="2" s="1"/>
  <c r="H146" i="2"/>
  <c r="H130" i="2"/>
  <c r="H131" i="2" s="1"/>
  <c r="H128" i="2" s="1"/>
  <c r="H152" i="2"/>
  <c r="H151" i="2" s="1"/>
  <c r="J176" i="2"/>
  <c r="P176" i="2"/>
  <c r="R176" i="2"/>
  <c r="T176" i="2"/>
  <c r="BE176" i="2"/>
  <c r="BF176" i="2"/>
  <c r="BG176" i="2"/>
  <c r="BH176" i="2"/>
  <c r="BI176" i="2"/>
  <c r="BK176" i="2"/>
  <c r="J37" i="2"/>
  <c r="J36" i="2"/>
  <c r="AY95" i="1"/>
  <c r="J35" i="2"/>
  <c r="AX95" i="1" s="1"/>
  <c r="BI188" i="2"/>
  <c r="BH188" i="2"/>
  <c r="BG188" i="2"/>
  <c r="BF188" i="2"/>
  <c r="T188" i="2"/>
  <c r="T187" i="2"/>
  <c r="R188" i="2"/>
  <c r="R187" i="2"/>
  <c r="P188" i="2"/>
  <c r="P187" i="2"/>
  <c r="BI186" i="2"/>
  <c r="BH186" i="2"/>
  <c r="BG186" i="2"/>
  <c r="BF186" i="2"/>
  <c r="T186" i="2"/>
  <c r="T185" i="2"/>
  <c r="R186" i="2"/>
  <c r="R185" i="2"/>
  <c r="P186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BI149" i="2"/>
  <c r="BH149" i="2"/>
  <c r="BG149" i="2"/>
  <c r="BF149" i="2"/>
  <c r="BI147" i="2"/>
  <c r="BH147" i="2"/>
  <c r="BG147" i="2"/>
  <c r="BF147" i="2"/>
  <c r="BI132" i="2"/>
  <c r="BH132" i="2"/>
  <c r="BG132" i="2"/>
  <c r="BF132" i="2"/>
  <c r="BI128" i="2"/>
  <c r="BH128" i="2"/>
  <c r="BG128" i="2"/>
  <c r="BF128" i="2"/>
  <c r="F119" i="2"/>
  <c r="E117" i="2"/>
  <c r="F89" i="2"/>
  <c r="E87" i="2"/>
  <c r="J24" i="2"/>
  <c r="E24" i="2"/>
  <c r="J122" i="2" s="1"/>
  <c r="J23" i="2"/>
  <c r="J21" i="2"/>
  <c r="E21" i="2"/>
  <c r="J91" i="2" s="1"/>
  <c r="J20" i="2"/>
  <c r="J18" i="2"/>
  <c r="E18" i="2"/>
  <c r="F122" i="2" s="1"/>
  <c r="J17" i="2"/>
  <c r="J15" i="2"/>
  <c r="E15" i="2"/>
  <c r="F121" i="2" s="1"/>
  <c r="J14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J186" i="2"/>
  <c r="BK173" i="2"/>
  <c r="BK163" i="2"/>
  <c r="BK168" i="2"/>
  <c r="J172" i="2"/>
  <c r="BK183" i="2"/>
  <c r="BK158" i="2"/>
  <c r="BK153" i="2"/>
  <c r="BK154" i="2"/>
  <c r="J165" i="2"/>
  <c r="BK181" i="2"/>
  <c r="J180" i="2"/>
  <c r="J170" i="2"/>
  <c r="J183" i="2"/>
  <c r="J153" i="2"/>
  <c r="BK165" i="2"/>
  <c r="BK172" i="2"/>
  <c r="J167" i="2"/>
  <c r="BK184" i="2"/>
  <c r="BK186" i="2"/>
  <c r="J184" i="2"/>
  <c r="J162" i="2"/>
  <c r="BK166" i="2"/>
  <c r="AS94" i="1"/>
  <c r="BK161" i="2"/>
  <c r="BK174" i="2"/>
  <c r="BK164" i="2"/>
  <c r="J169" i="2"/>
  <c r="J181" i="2"/>
  <c r="J166" i="2"/>
  <c r="J158" i="2"/>
  <c r="BK170" i="2"/>
  <c r="BK177" i="2"/>
  <c r="BK169" i="2"/>
  <c r="J163" i="2"/>
  <c r="J161" i="2"/>
  <c r="J168" i="2"/>
  <c r="BK167" i="2"/>
  <c r="J177" i="2"/>
  <c r="J171" i="2"/>
  <c r="J154" i="2"/>
  <c r="J173" i="2"/>
  <c r="BK188" i="2"/>
  <c r="J164" i="2"/>
  <c r="BK171" i="2"/>
  <c r="J174" i="2"/>
  <c r="BK180" i="2"/>
  <c r="J188" i="2"/>
  <c r="BK162" i="2"/>
  <c r="J132" i="2" l="1"/>
  <c r="P132" i="2"/>
  <c r="BK132" i="2"/>
  <c r="R132" i="2"/>
  <c r="P128" i="2"/>
  <c r="R128" i="2"/>
  <c r="T128" i="2"/>
  <c r="BK128" i="2"/>
  <c r="J128" i="2"/>
  <c r="P151" i="2"/>
  <c r="R151" i="2"/>
  <c r="T151" i="2"/>
  <c r="BK151" i="2"/>
  <c r="J151" i="2"/>
  <c r="BK149" i="2"/>
  <c r="T149" i="2"/>
  <c r="R149" i="2"/>
  <c r="J149" i="2"/>
  <c r="P149" i="2"/>
  <c r="T147" i="2"/>
  <c r="T127" i="2" s="1"/>
  <c r="J147" i="2"/>
  <c r="BE147" i="2" s="1"/>
  <c r="BK147" i="2"/>
  <c r="R147" i="2"/>
  <c r="P147" i="2"/>
  <c r="F36" i="2"/>
  <c r="BC95" i="1" s="1"/>
  <c r="BC94" i="1" s="1"/>
  <c r="W32" i="1" s="1"/>
  <c r="F37" i="2"/>
  <c r="BD95" i="1" s="1"/>
  <c r="BD94" i="1" s="1"/>
  <c r="W33" i="1" s="1"/>
  <c r="F34" i="2"/>
  <c r="BA95" i="1" s="1"/>
  <c r="BA94" i="1" s="1"/>
  <c r="W30" i="1" s="1"/>
  <c r="J34" i="2"/>
  <c r="AW95" i="1" s="1"/>
  <c r="F35" i="2"/>
  <c r="BB95" i="1" s="1"/>
  <c r="BB94" i="1" s="1"/>
  <c r="W31" i="1" s="1"/>
  <c r="BK160" i="2"/>
  <c r="J160" i="2" s="1"/>
  <c r="J99" i="2" s="1"/>
  <c r="T175" i="2"/>
  <c r="R160" i="2"/>
  <c r="T179" i="2"/>
  <c r="P175" i="2"/>
  <c r="BK182" i="2"/>
  <c r="J182" i="2" s="1"/>
  <c r="J103" i="2" s="1"/>
  <c r="P160" i="2"/>
  <c r="R175" i="2"/>
  <c r="BK179" i="2"/>
  <c r="P182" i="2"/>
  <c r="BK175" i="2"/>
  <c r="J175" i="2" s="1"/>
  <c r="J100" i="2" s="1"/>
  <c r="R179" i="2"/>
  <c r="T182" i="2"/>
  <c r="T160" i="2"/>
  <c r="P179" i="2"/>
  <c r="R182" i="2"/>
  <c r="BK185" i="2"/>
  <c r="J185" i="2"/>
  <c r="J104" i="2" s="1"/>
  <c r="BK187" i="2"/>
  <c r="J187" i="2" s="1"/>
  <c r="J105" i="2" s="1"/>
  <c r="F92" i="2"/>
  <c r="BE149" i="2"/>
  <c r="BE161" i="2"/>
  <c r="J92" i="2"/>
  <c r="BE151" i="2"/>
  <c r="BE165" i="2"/>
  <c r="BE172" i="2"/>
  <c r="BE174" i="2"/>
  <c r="BE183" i="2"/>
  <c r="J121" i="2"/>
  <c r="BE154" i="2"/>
  <c r="BE167" i="2"/>
  <c r="BE173" i="2"/>
  <c r="E115" i="2"/>
  <c r="BE128" i="2"/>
  <c r="BE184" i="2"/>
  <c r="BE186" i="2"/>
  <c r="F91" i="2"/>
  <c r="BE132" i="2"/>
  <c r="BE166" i="2"/>
  <c r="BE170" i="2"/>
  <c r="BE177" i="2"/>
  <c r="BE158" i="2"/>
  <c r="BE162" i="2"/>
  <c r="BE168" i="2"/>
  <c r="BE171" i="2"/>
  <c r="J89" i="2"/>
  <c r="BE153" i="2"/>
  <c r="BE180" i="2"/>
  <c r="BE188" i="2"/>
  <c r="BE163" i="2"/>
  <c r="BE164" i="2"/>
  <c r="BE169" i="2"/>
  <c r="BE181" i="2"/>
  <c r="P127" i="2" l="1"/>
  <c r="R127" i="2"/>
  <c r="R126" i="2" s="1"/>
  <c r="BK127" i="2"/>
  <c r="BK126" i="2" s="1"/>
  <c r="P178" i="2"/>
  <c r="P126" i="2"/>
  <c r="BK178" i="2"/>
  <c r="J178" i="2" s="1"/>
  <c r="J101" i="2" s="1"/>
  <c r="R178" i="2"/>
  <c r="T178" i="2"/>
  <c r="T126" i="2"/>
  <c r="J179" i="2"/>
  <c r="J102" i="2" s="1"/>
  <c r="AY94" i="1"/>
  <c r="AW94" i="1"/>
  <c r="AK30" i="1" s="1"/>
  <c r="J33" i="2"/>
  <c r="AV95" i="1" s="1"/>
  <c r="AT95" i="1" s="1"/>
  <c r="AX94" i="1"/>
  <c r="F33" i="2"/>
  <c r="AZ95" i="1" s="1"/>
  <c r="AZ94" i="1" s="1"/>
  <c r="W29" i="1" s="1"/>
  <c r="P125" i="2" l="1"/>
  <c r="AU95" i="1" s="1"/>
  <c r="AU94" i="1" s="1"/>
  <c r="J127" i="2"/>
  <c r="J98" i="2" s="1"/>
  <c r="T125" i="2"/>
  <c r="R125" i="2"/>
  <c r="BK125" i="2"/>
  <c r="J125" i="2" s="1"/>
  <c r="J96" i="2" s="1"/>
  <c r="J126" i="2"/>
  <c r="J97" i="2" s="1"/>
  <c r="AV94" i="1"/>
  <c r="AK29" i="1" s="1"/>
  <c r="J30" i="2" l="1"/>
  <c r="AG95" i="1" s="1"/>
  <c r="AG94" i="1" s="1"/>
  <c r="AK26" i="1" s="1"/>
  <c r="AK35" i="1" s="1"/>
  <c r="AT94" i="1"/>
  <c r="AN95" i="1" l="1"/>
  <c r="AN94" i="1"/>
  <c r="J39" i="2"/>
</calcChain>
</file>

<file path=xl/sharedStrings.xml><?xml version="1.0" encoding="utf-8"?>
<sst xmlns="http://schemas.openxmlformats.org/spreadsheetml/2006/main" count="944" uniqueCount="254">
  <si>
    <t>Export Komplet</t>
  </si>
  <si>
    <t/>
  </si>
  <si>
    <t>2.0</t>
  </si>
  <si>
    <t>False</t>
  </si>
  <si>
    <t>{233ee5cf-8c9d-468a-9e14-3d194d5e92b4}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</si>
  <si>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</si>
  <si>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</si>
  <si>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</si>
  <si>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</si>
  <si>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</si>
  <si>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</si>
  <si>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</si>
  <si>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</si>
  <si>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221010Hute</t>
  </si>
  <si>
    <t>Stavba:</t>
  </si>
  <si>
    <t>Plochy hřiště na Hutích</t>
  </si>
  <si>
    <t>KSO:</t>
  </si>
  <si>
    <t>CC-CZ:</t>
  </si>
  <si>
    <t>Místo:</t>
  </si>
  <si>
    <t>Hutě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</si>
  <si>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</si>
  <si>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</si>
  <si>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</si>
  <si>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</si>
  <si>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</si>
  <si>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</si>
  <si>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</si>
  <si>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</si>
  <si>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</si>
  <si>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</si>
  <si>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</si>
  <si>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</si>
  <si>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</si>
  <si>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</si>
  <si>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</si>
  <si>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</si>
  <si>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</si>
  <si>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</si>
  <si>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</si>
  <si>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</si>
  <si>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</si>
  <si>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</si>
  <si>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</si>
  <si>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</si>
  <si>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</si>
  <si>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</si>
  <si>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</si>
  <si>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</si>
  <si>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</si>
  <si>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</si>
  <si>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</si>
  <si>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</si>
  <si>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</si>
  <si>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</si>
  <si>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</si>
  <si>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</si>
  <si>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</si>
  <si>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</si>
  <si>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</si>
  <si>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</si>
  <si>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</si>
  <si>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</si>
  <si>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</si>
  <si>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</si>
  <si>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</si>
  <si>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</si>
  <si>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</si>
  <si>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</si>
  <si>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</si>
  <si>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</si>
  <si>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</si>
  <si>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</si>
  <si>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</si>
  <si>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</si>
  <si>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</si>
  <si>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</si>
  <si>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Hřiště</t>
  </si>
  <si>
    <t>STA</t>
  </si>
  <si>
    <t>1</t>
  </si>
  <si>
    <t>{5567806a-bb99-44c7-b575-3a3c2cf00c26}</t>
  </si>
  <si>
    <t>2</t>
  </si>
  <si>
    <t>KRYCÍ LIST SOUPISU PRACÍ</t>
  </si>
  <si>
    <t>Objekt:</t>
  </si>
  <si>
    <t>SO 01 -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</si>
  <si>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</si>
  <si>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</si>
  <si>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</si>
  <si>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</si>
  <si>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</si>
  <si>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</si>
  <si>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</si>
  <si>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</si>
  <si>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</si>
  <si>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</si>
  <si>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</si>
  <si>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</si>
  <si>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</si>
  <si>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</si>
  <si>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</si>
  <si>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</si>
  <si>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</si>
  <si>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</si>
  <si>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</si>
  <si>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</si>
  <si>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</si>
  <si>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</si>
  <si>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</si>
  <si>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</si>
  <si>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</si>
  <si>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</si>
  <si>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</si>
  <si>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</si>
  <si>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</si>
  <si>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</si>
  <si>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</si>
  <si>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</si>
  <si>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</si>
  <si>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122211101</t>
  </si>
  <si>
    <t>m3</t>
  </si>
  <si>
    <t>CS ÚRS 2022 02</t>
  </si>
  <si>
    <t>4</t>
  </si>
  <si>
    <t>-18294347</t>
  </si>
  <si>
    <t>131313701</t>
  </si>
  <si>
    <t>Hloubení nezapažených jam v soudržných horninách třídy těžitelnosti II skupiny 4 ručně</t>
  </si>
  <si>
    <t>-1699362636</t>
  </si>
  <si>
    <t>VV</t>
  </si>
  <si>
    <t>základy pod prvky</t>
  </si>
  <si>
    <t>2*0,5*0,5*0,7+2*0,6*0,5*0,7+0,8*0,4*0,7 "skluz</t>
  </si>
  <si>
    <t>0,5*0,5*0,7 "vahadlo</t>
  </si>
  <si>
    <t>4*0,5*0,5*0,7 "domeček</t>
  </si>
  <si>
    <t>4*0,6*0,5*0,7 "houpačka</t>
  </si>
  <si>
    <t>4*0,5*0,5*0,7 "araknea</t>
  </si>
  <si>
    <t>4*0,5*0,5*0,7 "lavička</t>
  </si>
  <si>
    <t>0,5*0,5*0,7 "koš</t>
  </si>
  <si>
    <t>1,0*0,9*0,8+0,6*0,6*0,8 "gril a zasobník na uhl/dřevo</t>
  </si>
  <si>
    <t>4*0,5*0,5*0,7 "ribstoly</t>
  </si>
  <si>
    <t>4*0,5*0,5*0,7 "bradla</t>
  </si>
  <si>
    <t>3*0,5*0,5*0,7 "hrazda</t>
  </si>
  <si>
    <t>6*0,5*0,5*0,7 "prolízačka</t>
  </si>
  <si>
    <t>Součet</t>
  </si>
  <si>
    <t>9</t>
  </si>
  <si>
    <t>162751117</t>
  </si>
  <si>
    <t>Vodorovné přemístění přes 9 000 do 10000 m výkopku/sypaniny z horniny třídy těžitelnosti I skupiny 1 až 3</t>
  </si>
  <si>
    <t>1960291120</t>
  </si>
  <si>
    <t>171201221</t>
  </si>
  <si>
    <t>Poplatek za uložení na skládce (skládkovné) zeminy a kamení kód odpadu 17 05 04</t>
  </si>
  <si>
    <t>t</t>
  </si>
  <si>
    <t>-739142980</t>
  </si>
  <si>
    <t>181111111</t>
  </si>
  <si>
    <t>Plošná úprava terénu do 500 m2 zemina skupiny 1 až 4 nerovnosti přes 50 do 100 mm v rovinně a svahu do 1:5</t>
  </si>
  <si>
    <t>m2</t>
  </si>
  <si>
    <t>402400317</t>
  </si>
  <si>
    <t>181913112</t>
  </si>
  <si>
    <t>Úprava pláně v hornině třídy těžitelnosti II skupiny 4 se zhutněním ručně</t>
  </si>
  <si>
    <t>-1674455379</t>
  </si>
  <si>
    <t>182303111</t>
  </si>
  <si>
    <t>Doplnění zeminy nebo substrátu na travnatých plochách tl do 50 mm rovina v rovinně a svahu do 1:5</t>
  </si>
  <si>
    <t>-701931248</t>
  </si>
  <si>
    <t>odhadem</t>
  </si>
  <si>
    <t>6*2,0*1,5 "mezi prvky</t>
  </si>
  <si>
    <t>40,0*1,5*4 "perimetr hřiště</t>
  </si>
  <si>
    <t>M</t>
  </si>
  <si>
    <t>10321100</t>
  </si>
  <si>
    <t>zahradní substrát pro výsadbu VL</t>
  </si>
  <si>
    <t>8</t>
  </si>
  <si>
    <t>-630014287</t>
  </si>
  <si>
    <t>240*0,051 'Přepočtené koeficientem množství</t>
  </si>
  <si>
    <t>Ostatní konstrukce a práce, bourání</t>
  </si>
  <si>
    <t>Bezpečnostní dopadová plocha venkovní na dětském hřišti tl 30 cm z kačírku</t>
  </si>
  <si>
    <t>kpl</t>
  </si>
  <si>
    <t>1865244148</t>
  </si>
  <si>
    <t>Samoskluz 2,9*0,8*1,6 m</t>
  </si>
  <si>
    <t>1571704193</t>
  </si>
  <si>
    <t>Pískoviště 3 x 3 m</t>
  </si>
  <si>
    <t>1458502678</t>
  </si>
  <si>
    <t>Vahadlo s pneumatikami</t>
  </si>
  <si>
    <t>-1107047607</t>
  </si>
  <si>
    <t>Houpačka A-A-2</t>
  </si>
  <si>
    <t>-2137234363</t>
  </si>
  <si>
    <t>Domeček bez podlahy</t>
  </si>
  <si>
    <t>2014503464</t>
  </si>
  <si>
    <t>Araknea - 11</t>
  </si>
  <si>
    <t>-699032089</t>
  </si>
  <si>
    <t>Lavice s područkami</t>
  </si>
  <si>
    <t>151451050</t>
  </si>
  <si>
    <t>Koš na odpadky</t>
  </si>
  <si>
    <t>926742243</t>
  </si>
  <si>
    <t>Gril</t>
  </si>
  <si>
    <t>-1185478357</t>
  </si>
  <si>
    <t>Bradla + plošina</t>
  </si>
  <si>
    <t>1982859349</t>
  </si>
  <si>
    <t>Monkey bar + Ribstole</t>
  </si>
  <si>
    <t>767991615</t>
  </si>
  <si>
    <t>Trojhrazda</t>
  </si>
  <si>
    <t>1898858279</t>
  </si>
  <si>
    <t>Montáže prvků hřiště</t>
  </si>
  <si>
    <t>442243553</t>
  </si>
  <si>
    <t>998</t>
  </si>
  <si>
    <t>Přesun hmot</t>
  </si>
  <si>
    <t>998231411</t>
  </si>
  <si>
    <t>Ruční přesun hmot pro sadovnické a krajinářské úpravy do 100 m</t>
  </si>
  <si>
    <t>-1335808490</t>
  </si>
  <si>
    <t>998231431</t>
  </si>
  <si>
    <t>Příplatek k ručnímu přesunu hmot pro sadovnické a krajinářské úpravy za zvětšený přesun ZKD 100 m</t>
  </si>
  <si>
    <t>-719605671</t>
  </si>
  <si>
    <t>VRN</t>
  </si>
  <si>
    <t>Vedlejší rozpočtové náklady</t>
  </si>
  <si>
    <t>VRN1</t>
  </si>
  <si>
    <t>Průzkumné, geodetické a projektové práce</t>
  </si>
  <si>
    <t>013274000</t>
  </si>
  <si>
    <t>Pasportizace objektu před započetím prací</t>
  </si>
  <si>
    <t>1024</t>
  </si>
  <si>
    <t>1596799009</t>
  </si>
  <si>
    <t>013284000</t>
  </si>
  <si>
    <t>Pasportizace objektu po provedení prací</t>
  </si>
  <si>
    <t>1094822090</t>
  </si>
  <si>
    <t>VRN3</t>
  </si>
  <si>
    <t>Zařízení staveniště</t>
  </si>
  <si>
    <t>030001000</t>
  </si>
  <si>
    <t>-1505971332</t>
  </si>
  <si>
    <t>032803000</t>
  </si>
  <si>
    <t>Ostatní vybavení staveniště (TOI)</t>
  </si>
  <si>
    <t>-273314237</t>
  </si>
  <si>
    <t>VRN4</t>
  </si>
  <si>
    <t>Inženýrská činnost</t>
  </si>
  <si>
    <t>045002000</t>
  </si>
  <si>
    <t>Kompletační a koordinační činnost</t>
  </si>
  <si>
    <t>-1112926378</t>
  </si>
  <si>
    <t>VRN6</t>
  </si>
  <si>
    <t>Územní vlivy</t>
  </si>
  <si>
    <t>060001000</t>
  </si>
  <si>
    <t>2021111143</t>
  </si>
  <si>
    <t xml:space="preserve"> Městská část Praha 14,Br.Venclíků 1073,Praha 14</t>
  </si>
  <si>
    <t>00231312</t>
  </si>
  <si>
    <t>CZ00231312</t>
  </si>
  <si>
    <t>Hutě, Praha 14</t>
  </si>
  <si>
    <t>Odkopávky a prokopávky v hornině třídy těžitelnosti I, skupiny 3 strojně</t>
  </si>
  <si>
    <t>dopadová plocha pod herní prvky</t>
  </si>
  <si>
    <t>221,6*0,4</t>
  </si>
  <si>
    <t>96,907*1,2 "koef nakypření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</si>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</sst>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10" fillId="0" borderId="0" xfId="0" applyNumberFormat="1" applyFont="1" applyAlignment="1">
      <alignment horizontal="left" vertical="center" wrapText="1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9" sqref="AN9"/>
    </sheetView>
  </sheetViews>
  <sheetFormatPr baseColWidth="10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5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7" width="25.75" hidden="1" customWidth="1"/>
    <col min="48" max="49" width="21.75" hidden="1" customWidth="1"/>
    <col min="50" max="51" width="25" hidden="1" customWidth="1"/>
    <col min="52" max="52" width="21.75" hidden="1" customWidth="1"/>
    <col min="53" max="53" width="19.25" hidden="1" customWidth="1"/>
    <col min="54" max="54" width="25" hidden="1" customWidth="1"/>
    <col min="55" max="55" width="21.75" hidden="1" customWidth="1"/>
    <col min="56" max="56" width="19.25" hidden="1" customWidth="1"/>
    <col min="57" max="57" width="66.5" customWidth="1"/>
    <col min="71" max="91" width="9.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>
      <c r="AR2" s="184" t="s">
        <v>5</v>
      </c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69" t="s">
        <v>13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9"/>
      <c r="BS5" s="16" t="s">
        <v>6</v>
      </c>
    </row>
    <row r="6" spans="1:74" ht="37" customHeight="1">
      <c r="B6" s="19"/>
      <c r="D6" s="24" t="s">
        <v>14</v>
      </c>
      <c r="K6" s="171" t="s">
        <v>15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>
      <c r="B8" s="19"/>
      <c r="D8" s="25" t="s">
        <v>18</v>
      </c>
      <c r="K8" s="23" t="s">
        <v>235</v>
      </c>
      <c r="AK8" s="25" t="s">
        <v>20</v>
      </c>
      <c r="AN8" s="168">
        <v>45056</v>
      </c>
      <c r="AR8" s="19"/>
      <c r="BS8" s="16" t="s">
        <v>6</v>
      </c>
    </row>
    <row r="9" spans="1:74" ht="14.5" customHeight="1">
      <c r="B9" s="19"/>
      <c r="AR9" s="19"/>
      <c r="BS9" s="16" t="s">
        <v>6</v>
      </c>
    </row>
    <row r="10" spans="1:74" ht="12" customHeight="1">
      <c r="B10" s="19"/>
      <c r="D10" s="25" t="s">
        <v>21</v>
      </c>
      <c r="AK10" s="25" t="s">
        <v>22</v>
      </c>
      <c r="AN10" s="23" t="s">
        <v>233</v>
      </c>
      <c r="AR10" s="19"/>
      <c r="BS10" s="16" t="s">
        <v>6</v>
      </c>
    </row>
    <row r="11" spans="1:74" ht="18.5" customHeight="1">
      <c r="B11" s="19"/>
      <c r="E11" s="23" t="s">
        <v>232</v>
      </c>
      <c r="AK11" s="25" t="s">
        <v>24</v>
      </c>
      <c r="AN11" s="23" t="s">
        <v>234</v>
      </c>
      <c r="AR11" s="19"/>
      <c r="BS11" s="16" t="s">
        <v>6</v>
      </c>
    </row>
    <row r="12" spans="1:74" ht="7" customHeight="1">
      <c r="B12" s="19"/>
      <c r="AR12" s="19"/>
      <c r="BS12" s="16" t="s">
        <v>6</v>
      </c>
    </row>
    <row r="13" spans="1:74" ht="12" customHeight="1">
      <c r="B13" s="19"/>
      <c r="D13" s="25" t="s">
        <v>25</v>
      </c>
      <c r="AK13" s="25" t="s">
        <v>22</v>
      </c>
      <c r="AN13" s="23" t="s">
        <v>1</v>
      </c>
      <c r="AR13" s="19"/>
      <c r="BS13" s="16" t="s">
        <v>6</v>
      </c>
    </row>
    <row r="14" spans="1:74" ht="13">
      <c r="B14" s="19"/>
      <c r="E14" s="23" t="s">
        <v>23</v>
      </c>
      <c r="AK14" s="25" t="s">
        <v>24</v>
      </c>
      <c r="AN14" s="23" t="s">
        <v>1</v>
      </c>
      <c r="AR14" s="19"/>
      <c r="BS14" s="16" t="s">
        <v>6</v>
      </c>
    </row>
    <row r="15" spans="1:74" ht="7" customHeight="1">
      <c r="B15" s="19"/>
      <c r="AR15" s="19"/>
      <c r="BS15" s="16" t="s">
        <v>3</v>
      </c>
    </row>
    <row r="16" spans="1:74" ht="12" customHeight="1">
      <c r="B16" s="19"/>
      <c r="D16" s="25" t="s">
        <v>26</v>
      </c>
      <c r="AK16" s="25" t="s">
        <v>22</v>
      </c>
      <c r="AN16" s="23" t="s">
        <v>1</v>
      </c>
      <c r="AR16" s="19"/>
      <c r="BS16" s="16" t="s">
        <v>3</v>
      </c>
    </row>
    <row r="17" spans="2:71" ht="18.5" customHeight="1">
      <c r="B17" s="19"/>
      <c r="E17" s="23" t="s">
        <v>23</v>
      </c>
      <c r="AK17" s="25" t="s">
        <v>24</v>
      </c>
      <c r="AN17" s="23" t="s">
        <v>1</v>
      </c>
      <c r="AR17" s="19"/>
      <c r="BS17" s="16" t="s">
        <v>27</v>
      </c>
    </row>
    <row r="18" spans="2:71" ht="7" customHeight="1">
      <c r="B18" s="19"/>
      <c r="AR18" s="19"/>
      <c r="BS18" s="16" t="s">
        <v>6</v>
      </c>
    </row>
    <row r="19" spans="2:71" ht="12" customHeight="1">
      <c r="B19" s="19"/>
      <c r="D19" s="25" t="s">
        <v>28</v>
      </c>
      <c r="AK19" s="25" t="s">
        <v>22</v>
      </c>
      <c r="AN19" s="23" t="s">
        <v>1</v>
      </c>
      <c r="AR19" s="19"/>
      <c r="BS19" s="16" t="s">
        <v>6</v>
      </c>
    </row>
    <row r="20" spans="2:71" ht="18.5" customHeight="1">
      <c r="B20" s="19"/>
      <c r="E20" s="23" t="s">
        <v>23</v>
      </c>
      <c r="AK20" s="25" t="s">
        <v>24</v>
      </c>
      <c r="AN20" s="23" t="s">
        <v>1</v>
      </c>
      <c r="AR20" s="19"/>
      <c r="BS20" s="16" t="s">
        <v>27</v>
      </c>
    </row>
    <row r="21" spans="2:71" ht="7" customHeight="1">
      <c r="B21" s="19"/>
      <c r="AR21" s="19"/>
    </row>
    <row r="22" spans="2:71" ht="12" customHeight="1">
      <c r="B22" s="19"/>
      <c r="D22" s="25" t="s">
        <v>29</v>
      </c>
      <c r="AR22" s="19"/>
    </row>
    <row r="23" spans="2:71" ht="16.5" customHeight="1">
      <c r="B23" s="19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9"/>
    </row>
    <row r="24" spans="2:71" ht="7" customHeight="1">
      <c r="B24" s="19"/>
      <c r="AR24" s="19"/>
    </row>
    <row r="25" spans="2:71" ht="7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6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3">
        <f>ROUND(AG94,2)</f>
        <v>0</v>
      </c>
      <c r="AL26" s="174"/>
      <c r="AM26" s="174"/>
      <c r="AN26" s="174"/>
      <c r="AO26" s="174"/>
      <c r="AR26" s="28"/>
    </row>
    <row r="27" spans="2:71" s="1" customFormat="1" ht="7" customHeight="1">
      <c r="B27" s="28"/>
      <c r="AR27" s="28"/>
    </row>
    <row r="28" spans="2:71" s="1" customFormat="1" ht="13">
      <c r="B28" s="28"/>
      <c r="L28" s="175" t="s">
        <v>31</v>
      </c>
      <c r="M28" s="175"/>
      <c r="N28" s="175"/>
      <c r="O28" s="175"/>
      <c r="P28" s="175"/>
      <c r="W28" s="175" t="s">
        <v>32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33</v>
      </c>
      <c r="AL28" s="175"/>
      <c r="AM28" s="175"/>
      <c r="AN28" s="175"/>
      <c r="AO28" s="175"/>
      <c r="AR28" s="28"/>
    </row>
    <row r="29" spans="2:71" s="2" customFormat="1" ht="14.5" customHeight="1">
      <c r="B29" s="32"/>
      <c r="D29" s="25" t="s">
        <v>34</v>
      </c>
      <c r="F29" s="25" t="s">
        <v>35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32"/>
    </row>
    <row r="30" spans="2:71" s="2" customFormat="1" ht="14.5" customHeight="1">
      <c r="B30" s="32"/>
      <c r="F30" s="25" t="s">
        <v>36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32"/>
    </row>
    <row r="31" spans="2:71" s="2" customFormat="1" ht="14.5" hidden="1" customHeight="1">
      <c r="B31" s="32"/>
      <c r="F31" s="25" t="s">
        <v>37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32"/>
    </row>
    <row r="32" spans="2:71" s="2" customFormat="1" ht="14.5" hidden="1" customHeight="1">
      <c r="B32" s="32"/>
      <c r="F32" s="25" t="s">
        <v>38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32"/>
    </row>
    <row r="33" spans="2:44" s="2" customFormat="1" ht="14.5" hidden="1" customHeight="1">
      <c r="B33" s="32"/>
      <c r="F33" s="25" t="s">
        <v>39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32"/>
    </row>
    <row r="34" spans="2:44" s="1" customFormat="1" ht="7" customHeight="1">
      <c r="B34" s="28"/>
      <c r="AR34" s="28"/>
    </row>
    <row r="35" spans="2:44" s="1" customFormat="1" ht="26" customHeight="1">
      <c r="B35" s="28"/>
      <c r="C35" s="33"/>
      <c r="D35" s="34" t="s">
        <v>40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41</v>
      </c>
      <c r="U35" s="35"/>
      <c r="V35" s="35"/>
      <c r="W35" s="35"/>
      <c r="X35" s="199" t="s">
        <v>42</v>
      </c>
      <c r="Y35" s="200"/>
      <c r="Z35" s="200"/>
      <c r="AA35" s="200"/>
      <c r="AB35" s="200"/>
      <c r="AC35" s="35"/>
      <c r="AD35" s="35"/>
      <c r="AE35" s="35"/>
      <c r="AF35" s="35"/>
      <c r="AG35" s="35"/>
      <c r="AH35" s="35"/>
      <c r="AI35" s="35"/>
      <c r="AJ35" s="35"/>
      <c r="AK35" s="201">
        <f>SUM(AK26:AK33)</f>
        <v>0</v>
      </c>
      <c r="AL35" s="200"/>
      <c r="AM35" s="200"/>
      <c r="AN35" s="200"/>
      <c r="AO35" s="202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14.5" customHeight="1">
      <c r="B37" s="28"/>
      <c r="AR37" s="28"/>
    </row>
    <row r="38" spans="2:44" ht="14.5" customHeight="1">
      <c r="B38" s="19"/>
      <c r="AR38" s="19"/>
    </row>
    <row r="39" spans="2:44" ht="14.5" customHeight="1">
      <c r="B39" s="19"/>
      <c r="AR39" s="19"/>
    </row>
    <row r="40" spans="2:44" ht="14.5" customHeight="1">
      <c r="B40" s="19"/>
      <c r="AR40" s="19"/>
    </row>
    <row r="41" spans="2:44" ht="14.5" customHeight="1">
      <c r="B41" s="19"/>
      <c r="AR41" s="19"/>
    </row>
    <row r="42" spans="2:44" ht="14.5" customHeight="1">
      <c r="B42" s="19"/>
      <c r="AR42" s="19"/>
    </row>
    <row r="43" spans="2:44" ht="14.5" customHeight="1">
      <c r="B43" s="19"/>
      <c r="AR43" s="19"/>
    </row>
    <row r="44" spans="2:44" ht="14.5" customHeight="1">
      <c r="B44" s="19"/>
      <c r="AR44" s="19"/>
    </row>
    <row r="45" spans="2:44" ht="14.5" customHeight="1">
      <c r="B45" s="19"/>
      <c r="AR45" s="19"/>
    </row>
    <row r="46" spans="2:44" ht="14.5" customHeight="1">
      <c r="B46" s="19"/>
      <c r="AR46" s="19"/>
    </row>
    <row r="47" spans="2:44" ht="14.5" customHeight="1">
      <c r="B47" s="19"/>
      <c r="AR47" s="19"/>
    </row>
    <row r="48" spans="2:44" ht="14.5" customHeight="1">
      <c r="B48" s="19"/>
      <c r="AR48" s="19"/>
    </row>
    <row r="49" spans="2:44" s="1" customFormat="1" ht="14.5" customHeight="1">
      <c r="B49" s="28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">
      <c r="B60" s="28"/>
      <c r="D60" s="39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45</v>
      </c>
      <c r="AI60" s="30"/>
      <c r="AJ60" s="30"/>
      <c r="AK60" s="30"/>
      <c r="AL60" s="30"/>
      <c r="AM60" s="39" t="s">
        <v>46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">
      <c r="B64" s="28"/>
      <c r="D64" s="37" t="s">
        <v>47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48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">
      <c r="B75" s="28"/>
      <c r="D75" s="39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45</v>
      </c>
      <c r="AI75" s="30"/>
      <c r="AJ75" s="30"/>
      <c r="AK75" s="30"/>
      <c r="AL75" s="30"/>
      <c r="AM75" s="39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5" customHeight="1">
      <c r="B82" s="28"/>
      <c r="C82" s="20" t="s">
        <v>49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4"/>
      <c r="C84" s="25" t="s">
        <v>12</v>
      </c>
      <c r="L84" s="3" t="str">
        <f>K5</f>
        <v>221010Hute</v>
      </c>
      <c r="AR84" s="44"/>
    </row>
    <row r="85" spans="1:91" s="4" customFormat="1" ht="37" customHeight="1">
      <c r="B85" s="45"/>
      <c r="C85" s="46" t="s">
        <v>14</v>
      </c>
      <c r="L85" s="190" t="str">
        <f>K6</f>
        <v>Plochy hřiště na Hutích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5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5" t="s">
        <v>18</v>
      </c>
      <c r="L87" s="47" t="str">
        <f>IF(K8="","",K8)</f>
        <v>Hutě, Praha 14</v>
      </c>
      <c r="AI87" s="25" t="s">
        <v>20</v>
      </c>
      <c r="AM87" s="192">
        <f>IF(AN8= "","",AN8)</f>
        <v>45056</v>
      </c>
      <c r="AN87" s="192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5" t="s">
        <v>21</v>
      </c>
      <c r="L89" s="3" t="str">
        <f>IF(E11= "","",E11)</f>
        <v xml:space="preserve"> Městská část Praha 14,Br.Venclíků 1073,Praha 14</v>
      </c>
      <c r="AI89" s="25" t="s">
        <v>26</v>
      </c>
      <c r="AM89" s="193" t="str">
        <f>IF(E17="","",E17)</f>
        <v xml:space="preserve"> </v>
      </c>
      <c r="AN89" s="194"/>
      <c r="AO89" s="194"/>
      <c r="AP89" s="194"/>
      <c r="AR89" s="28"/>
      <c r="AS89" s="195" t="s">
        <v>50</v>
      </c>
      <c r="AT89" s="19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5" customHeight="1">
      <c r="B90" s="28"/>
      <c r="C90" s="25" t="s">
        <v>25</v>
      </c>
      <c r="L90" s="3" t="str">
        <f>IF(E14="","",E14)</f>
        <v xml:space="preserve"> </v>
      </c>
      <c r="AI90" s="25" t="s">
        <v>28</v>
      </c>
      <c r="AM90" s="193" t="str">
        <f>IF(E20="","",E20)</f>
        <v xml:space="preserve"> </v>
      </c>
      <c r="AN90" s="194"/>
      <c r="AO90" s="194"/>
      <c r="AP90" s="194"/>
      <c r="AR90" s="28"/>
      <c r="AS90" s="197"/>
      <c r="AT90" s="198"/>
      <c r="BD90" s="52"/>
    </row>
    <row r="91" spans="1:91" s="1" customFormat="1" ht="10.75" customHeight="1">
      <c r="B91" s="28"/>
      <c r="AR91" s="28"/>
      <c r="AS91" s="197"/>
      <c r="AT91" s="198"/>
      <c r="BD91" s="52"/>
    </row>
    <row r="92" spans="1:91" s="1" customFormat="1" ht="29.25" customHeight="1">
      <c r="B92" s="28"/>
      <c r="C92" s="185" t="s">
        <v>51</v>
      </c>
      <c r="D92" s="186"/>
      <c r="E92" s="186"/>
      <c r="F92" s="186"/>
      <c r="G92" s="186"/>
      <c r="H92" s="53"/>
      <c r="I92" s="187" t="s">
        <v>52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53</v>
      </c>
      <c r="AH92" s="186"/>
      <c r="AI92" s="186"/>
      <c r="AJ92" s="186"/>
      <c r="AK92" s="186"/>
      <c r="AL92" s="186"/>
      <c r="AM92" s="186"/>
      <c r="AN92" s="187" t="s">
        <v>54</v>
      </c>
      <c r="AO92" s="186"/>
      <c r="AP92" s="189"/>
      <c r="AQ92" s="54" t="s">
        <v>55</v>
      </c>
      <c r="AR92" s="28"/>
      <c r="AS92" s="55" t="s">
        <v>56</v>
      </c>
      <c r="AT92" s="56" t="s">
        <v>57</v>
      </c>
      <c r="AU92" s="56" t="s">
        <v>58</v>
      </c>
      <c r="AV92" s="56" t="s">
        <v>59</v>
      </c>
      <c r="AW92" s="56" t="s">
        <v>60</v>
      </c>
      <c r="AX92" s="56" t="s">
        <v>61</v>
      </c>
      <c r="AY92" s="56" t="s">
        <v>62</v>
      </c>
      <c r="AZ92" s="56" t="s">
        <v>63</v>
      </c>
      <c r="BA92" s="56" t="s">
        <v>64</v>
      </c>
      <c r="BB92" s="56" t="s">
        <v>65</v>
      </c>
      <c r="BC92" s="56" t="s">
        <v>66</v>
      </c>
      <c r="BD92" s="57" t="s">
        <v>67</v>
      </c>
    </row>
    <row r="93" spans="1:91" s="1" customFormat="1" ht="10.75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5" customHeight="1">
      <c r="B94" s="59"/>
      <c r="C94" s="60" t="s">
        <v>68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2">
        <f>ROUND(AG95,2)</f>
        <v>0</v>
      </c>
      <c r="AH94" s="182"/>
      <c r="AI94" s="182"/>
      <c r="AJ94" s="182"/>
      <c r="AK94" s="182"/>
      <c r="AL94" s="182"/>
      <c r="AM94" s="182"/>
      <c r="AN94" s="183">
        <f>SUM(AG94,AT94)</f>
        <v>0</v>
      </c>
      <c r="AO94" s="183"/>
      <c r="AP94" s="18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 t="e">
        <f>ROUND(AU95,5)</f>
        <v>#REF!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69</v>
      </c>
      <c r="BT94" s="68" t="s">
        <v>70</v>
      </c>
      <c r="BU94" s="69" t="s">
        <v>71</v>
      </c>
      <c r="BV94" s="68" t="s">
        <v>72</v>
      </c>
      <c r="BW94" s="68" t="s">
        <v>4</v>
      </c>
      <c r="BX94" s="68" t="s">
        <v>73</v>
      </c>
      <c r="CL94" s="68" t="s">
        <v>1</v>
      </c>
    </row>
    <row r="95" spans="1:91" s="6" customFormat="1" ht="16.5" customHeight="1">
      <c r="A95" s="70" t="s">
        <v>74</v>
      </c>
      <c r="B95" s="71"/>
      <c r="C95" s="72"/>
      <c r="D95" s="181" t="s">
        <v>75</v>
      </c>
      <c r="E95" s="181"/>
      <c r="F95" s="181"/>
      <c r="G95" s="181"/>
      <c r="H95" s="181"/>
      <c r="I95" s="73"/>
      <c r="J95" s="181" t="s">
        <v>76</v>
      </c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79">
        <f>'SO 01 - Hřiště'!J30</f>
        <v>0</v>
      </c>
      <c r="AH95" s="180"/>
      <c r="AI95" s="180"/>
      <c r="AJ95" s="180"/>
      <c r="AK95" s="180"/>
      <c r="AL95" s="180"/>
      <c r="AM95" s="180"/>
      <c r="AN95" s="179">
        <f>SUM(AG95,AT95)</f>
        <v>0</v>
      </c>
      <c r="AO95" s="180"/>
      <c r="AP95" s="180"/>
      <c r="AQ95" s="74" t="s">
        <v>77</v>
      </c>
      <c r="AR95" s="71"/>
      <c r="AS95" s="75">
        <v>0</v>
      </c>
      <c r="AT95" s="76">
        <f>ROUND(SUM(AV95:AW95),2)</f>
        <v>0</v>
      </c>
      <c r="AU95" s="77" t="e">
        <f>'SO 01 - Hřiště'!P125</f>
        <v>#REF!</v>
      </c>
      <c r="AV95" s="76">
        <f>'SO 01 - Hřiště'!J33</f>
        <v>0</v>
      </c>
      <c r="AW95" s="76">
        <f>'SO 01 - Hřiště'!J34</f>
        <v>0</v>
      </c>
      <c r="AX95" s="76">
        <f>'SO 01 - Hřiště'!J35</f>
        <v>0</v>
      </c>
      <c r="AY95" s="76">
        <f>'SO 01 - Hřiště'!J36</f>
        <v>0</v>
      </c>
      <c r="AZ95" s="76">
        <f>'SO 01 - Hřiště'!F33</f>
        <v>0</v>
      </c>
      <c r="BA95" s="76">
        <f>'SO 01 - Hřiště'!F34</f>
        <v>0</v>
      </c>
      <c r="BB95" s="76">
        <f>'SO 01 - Hřiště'!F35</f>
        <v>0</v>
      </c>
      <c r="BC95" s="76">
        <f>'SO 01 - Hřiště'!F36</f>
        <v>0</v>
      </c>
      <c r="BD95" s="78">
        <f>'SO 01 - Hřiště'!F37</f>
        <v>0</v>
      </c>
      <c r="BT95" s="79" t="s">
        <v>78</v>
      </c>
      <c r="BV95" s="79" t="s">
        <v>72</v>
      </c>
      <c r="BW95" s="79" t="s">
        <v>79</v>
      </c>
      <c r="BX95" s="79" t="s">
        <v>4</v>
      </c>
      <c r="CL95" s="79" t="s">
        <v>1</v>
      </c>
      <c r="CM95" s="79" t="s">
        <v>80</v>
      </c>
    </row>
    <row r="96" spans="1:91" s="1" customFormat="1" ht="30" customHeight="1">
      <c r="B96" s="28"/>
      <c r="AR96" s="28"/>
    </row>
    <row r="97" spans="2:44" s="1" customFormat="1" ht="7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0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 01 - Hřiště'!C2" display="/" xr:uid="{00000000-0004-0000-0000-000000000000}"/>
  </hyperlinks>
  <pageMargins left="0.39374999999999999" right="0.39374999999999999" top="0.39374999999999999" bottom="0.39374999999999999" header="0" footer="0"/>
  <pageSetup paperSize="9" scale="81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9"/>
  <sheetViews>
    <sheetView showGridLines="0" topLeftCell="A116" zoomScale="112" workbookViewId="0">
      <selection activeCell="V132" sqref="V132"/>
    </sheetView>
  </sheetViews>
  <sheetFormatPr baseColWidth="10" defaultRowHeight="11"/>
  <cols>
    <col min="1" max="1" width="8.25" customWidth="1"/>
    <col min="2" max="2" width="1.25" customWidth="1"/>
    <col min="3" max="4" width="4.25" customWidth="1"/>
    <col min="5" max="5" width="17.25" customWidth="1"/>
    <col min="6" max="6" width="50.75" customWidth="1"/>
    <col min="7" max="7" width="7.5" customWidth="1"/>
    <col min="8" max="8" width="14" customWidth="1"/>
    <col min="9" max="9" width="15.75" customWidth="1"/>
    <col min="10" max="11" width="22.25" customWidth="1"/>
    <col min="12" max="12" width="9.25" customWidth="1"/>
    <col min="13" max="13" width="10.75" hidden="1" customWidth="1"/>
    <col min="14" max="14" width="9.25" hidden="1"/>
    <col min="15" max="20" width="14.25" hidden="1" customWidth="1"/>
    <col min="21" max="21" width="16.25" hidden="1" customWidth="1"/>
    <col min="22" max="22" width="12.25" customWidth="1"/>
    <col min="23" max="23" width="16.25" customWidth="1"/>
    <col min="24" max="24" width="12.25" customWidth="1"/>
    <col min="25" max="25" width="15" customWidth="1"/>
    <col min="26" max="26" width="11" customWidth="1"/>
    <col min="27" max="27" width="15" customWidth="1"/>
    <col min="28" max="28" width="16.25" customWidth="1"/>
    <col min="29" max="29" width="11" customWidth="1"/>
    <col min="30" max="30" width="15" customWidth="1"/>
    <col min="31" max="31" width="16.25" customWidth="1"/>
    <col min="42" max="43" width="0" hidden="1" customWidth="1"/>
    <col min="44" max="62" width="9.25" hidden="1" customWidth="1"/>
    <col min="63" max="63" width="16.75" hidden="1" customWidth="1"/>
    <col min="64" max="65" width="9.25" hidden="1" customWidth="1"/>
    <col min="66" max="67" width="0" hidden="1" customWidth="1"/>
  </cols>
  <sheetData>
    <row r="2" spans="2:46" ht="37" customHeight="1">
      <c r="L2" s="184" t="s">
        <v>5</v>
      </c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6" t="s">
        <v>79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5" customHeight="1">
      <c r="B4" s="19"/>
      <c r="D4" s="20" t="s">
        <v>81</v>
      </c>
      <c r="L4" s="19"/>
      <c r="M4" s="80" t="s">
        <v>10</v>
      </c>
      <c r="AT4" s="16" t="s">
        <v>3</v>
      </c>
    </row>
    <row r="5" spans="2:46" ht="7" customHeight="1">
      <c r="B5" s="19"/>
      <c r="L5" s="19"/>
    </row>
    <row r="6" spans="2:46" ht="12" customHeight="1">
      <c r="B6" s="19"/>
      <c r="D6" s="25" t="s">
        <v>14</v>
      </c>
      <c r="L6" s="19"/>
    </row>
    <row r="7" spans="2:46" ht="16.5" customHeight="1">
      <c r="B7" s="19"/>
      <c r="E7" s="204" t="str">
        <f>'Rekapitulace stavby'!K6</f>
        <v>Plochy hřiště na Hutích</v>
      </c>
      <c r="F7" s="205"/>
      <c r="G7" s="205"/>
      <c r="H7" s="205"/>
      <c r="L7" s="19"/>
    </row>
    <row r="8" spans="2:46" s="1" customFormat="1" ht="12" customHeight="1">
      <c r="B8" s="28"/>
      <c r="D8" s="25" t="s">
        <v>82</v>
      </c>
      <c r="L8" s="28"/>
    </row>
    <row r="9" spans="2:46" s="1" customFormat="1" ht="16.5" customHeight="1">
      <c r="B9" s="28"/>
      <c r="E9" s="190" t="s">
        <v>83</v>
      </c>
      <c r="F9" s="203"/>
      <c r="G9" s="203"/>
      <c r="H9" s="203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>
      <c r="B12" s="28"/>
      <c r="D12" s="25" t="s">
        <v>18</v>
      </c>
      <c r="F12" s="23" t="s">
        <v>19</v>
      </c>
      <c r="I12" s="25" t="s">
        <v>20</v>
      </c>
      <c r="J12" s="48">
        <f>'Rekapitulace stavby'!AN8</f>
        <v>45056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5" t="s">
        <v>21</v>
      </c>
      <c r="I14" s="25" t="s">
        <v>22</v>
      </c>
      <c r="J14" s="23" t="str">
        <f>IF('Rekapitulace stavby'!AN10="","",'Rekapitulace stavby'!AN10)</f>
        <v>00231312</v>
      </c>
      <c r="L14" s="28"/>
    </row>
    <row r="15" spans="2:46" s="1" customFormat="1" ht="18" customHeight="1">
      <c r="B15" s="28"/>
      <c r="E15" s="23" t="str">
        <f>IF('Rekapitulace stavby'!E11="","",'Rekapitulace stavby'!E11)</f>
        <v xml:space="preserve"> Městská část Praha 14,Br.Venclíků 1073,Praha 14</v>
      </c>
      <c r="I15" s="25" t="s">
        <v>24</v>
      </c>
      <c r="J15" s="23" t="str">
        <f>IF('Rekapitulace stavby'!AN11="","",'Rekapitulace stavby'!AN11)</f>
        <v>CZ00231312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5" t="s">
        <v>25</v>
      </c>
      <c r="I17" s="25" t="s">
        <v>22</v>
      </c>
      <c r="J17" s="23" t="str">
        <f>'Rekapitulace stavby'!AN13</f>
        <v/>
      </c>
      <c r="L17" s="28"/>
    </row>
    <row r="18" spans="2:12" s="1" customFormat="1" ht="18" customHeight="1">
      <c r="B18" s="28"/>
      <c r="E18" s="169" t="str">
        <f>'Rekapitulace stavby'!E14</f>
        <v xml:space="preserve"> </v>
      </c>
      <c r="F18" s="169"/>
      <c r="G18" s="169"/>
      <c r="H18" s="169"/>
      <c r="I18" s="25" t="s">
        <v>24</v>
      </c>
      <c r="J18" s="23" t="str">
        <f>'Rekapitulace stavby'!AN14</f>
        <v/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5" t="s">
        <v>26</v>
      </c>
      <c r="I20" s="25" t="s">
        <v>22</v>
      </c>
      <c r="J20" s="23" t="str">
        <f>IF('Rekapitulace stavby'!AN16="","",'Rekapitulace stavby'!AN16)</f>
        <v/>
      </c>
      <c r="L20" s="28"/>
    </row>
    <row r="21" spans="2:12" s="1" customFormat="1" ht="18" customHeight="1">
      <c r="B21" s="28"/>
      <c r="E21" s="23" t="str">
        <f>IF('Rekapitulace stavby'!E17="","",'Rekapitulace stavby'!E17)</f>
        <v xml:space="preserve"> </v>
      </c>
      <c r="I21" s="25" t="s">
        <v>24</v>
      </c>
      <c r="J21" s="23" t="str">
        <f>IF('Rekapitulace stavby'!AN17="","",'Rekapitulace stavby'!AN17)</f>
        <v/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5" t="s">
        <v>28</v>
      </c>
      <c r="I23" s="25" t="s">
        <v>22</v>
      </c>
      <c r="J23" s="23" t="str">
        <f>IF('Rekapitulace stavby'!AN19="","",'Rekapitulace stavby'!AN19)</f>
        <v/>
      </c>
      <c r="L23" s="28"/>
    </row>
    <row r="24" spans="2:12" s="1" customFormat="1" ht="18" customHeight="1">
      <c r="B24" s="28"/>
      <c r="E24" s="23" t="str">
        <f>IF('Rekapitulace stavby'!E20="","",'Rekapitulace stavby'!E20)</f>
        <v xml:space="preserve"> </v>
      </c>
      <c r="I24" s="25" t="s">
        <v>24</v>
      </c>
      <c r="J24" s="23" t="str">
        <f>IF('Rekapitulace stavby'!AN20="","",'Rekapitulace stavby'!AN20)</f>
        <v/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5" t="s">
        <v>29</v>
      </c>
      <c r="L26" s="28"/>
    </row>
    <row r="27" spans="2:12" s="7" customFormat="1" ht="16.5" customHeight="1">
      <c r="B27" s="81"/>
      <c r="E27" s="172" t="s">
        <v>1</v>
      </c>
      <c r="F27" s="172"/>
      <c r="G27" s="172"/>
      <c r="H27" s="172"/>
      <c r="L27" s="81"/>
    </row>
    <row r="28" spans="2:12" s="1" customFormat="1" ht="7" customHeight="1">
      <c r="B28" s="28"/>
      <c r="L28" s="28"/>
    </row>
    <row r="29" spans="2:12" s="1" customFormat="1" ht="7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5" customHeight="1">
      <c r="B30" s="28"/>
      <c r="D30" s="82" t="s">
        <v>30</v>
      </c>
      <c r="J30" s="62">
        <f>ROUND(J125, 2)</f>
        <v>0</v>
      </c>
      <c r="L30" s="28"/>
    </row>
    <row r="31" spans="2:12" s="1" customFormat="1" ht="7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5" customHeight="1">
      <c r="B32" s="28"/>
      <c r="F32" s="31" t="s">
        <v>32</v>
      </c>
      <c r="I32" s="31" t="s">
        <v>31</v>
      </c>
      <c r="J32" s="31" t="s">
        <v>33</v>
      </c>
      <c r="L32" s="28"/>
    </row>
    <row r="33" spans="2:12" s="1" customFormat="1" ht="14.5" customHeight="1">
      <c r="B33" s="28"/>
      <c r="D33" s="51" t="s">
        <v>34</v>
      </c>
      <c r="E33" s="25" t="s">
        <v>35</v>
      </c>
      <c r="F33" s="83">
        <f>ROUND((SUM(BE125:BE188)),  2)</f>
        <v>0</v>
      </c>
      <c r="I33" s="84">
        <v>0.21</v>
      </c>
      <c r="J33" s="83">
        <f>ROUND(((SUM(BE125:BE188))*I33),  2)</f>
        <v>0</v>
      </c>
      <c r="L33" s="28"/>
    </row>
    <row r="34" spans="2:12" s="1" customFormat="1" ht="14.5" customHeight="1">
      <c r="B34" s="28"/>
      <c r="E34" s="25" t="s">
        <v>36</v>
      </c>
      <c r="F34" s="83">
        <f>ROUND((SUM(BF125:BF188)),  2)</f>
        <v>0</v>
      </c>
      <c r="I34" s="84">
        <v>0.15</v>
      </c>
      <c r="J34" s="83">
        <f>ROUND(((SUM(BF125:BF188))*I34),  2)</f>
        <v>0</v>
      </c>
      <c r="L34" s="28"/>
    </row>
    <row r="35" spans="2:12" s="1" customFormat="1" ht="14.5" hidden="1" customHeight="1">
      <c r="B35" s="28"/>
      <c r="E35" s="25" t="s">
        <v>37</v>
      </c>
      <c r="F35" s="83">
        <f>ROUND((SUM(BG125:BG188)),  2)</f>
        <v>0</v>
      </c>
      <c r="I35" s="84">
        <v>0.21</v>
      </c>
      <c r="J35" s="83">
        <f>0</f>
        <v>0</v>
      </c>
      <c r="L35" s="28"/>
    </row>
    <row r="36" spans="2:12" s="1" customFormat="1" ht="14.5" hidden="1" customHeight="1">
      <c r="B36" s="28"/>
      <c r="E36" s="25" t="s">
        <v>38</v>
      </c>
      <c r="F36" s="83">
        <f>ROUND((SUM(BH125:BH188)),  2)</f>
        <v>0</v>
      </c>
      <c r="I36" s="84">
        <v>0.15</v>
      </c>
      <c r="J36" s="83">
        <f>0</f>
        <v>0</v>
      </c>
      <c r="L36" s="28"/>
    </row>
    <row r="37" spans="2:12" s="1" customFormat="1" ht="14.5" hidden="1" customHeight="1">
      <c r="B37" s="28"/>
      <c r="E37" s="25" t="s">
        <v>39</v>
      </c>
      <c r="F37" s="83">
        <f>ROUND((SUM(BI125:BI188)),  2)</f>
        <v>0</v>
      </c>
      <c r="I37" s="84">
        <v>0</v>
      </c>
      <c r="J37" s="83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5" customHeight="1">
      <c r="B39" s="28"/>
      <c r="C39" s="85"/>
      <c r="D39" s="86" t="s">
        <v>40</v>
      </c>
      <c r="E39" s="53"/>
      <c r="F39" s="53"/>
      <c r="G39" s="87" t="s">
        <v>41</v>
      </c>
      <c r="H39" s="88" t="s">
        <v>42</v>
      </c>
      <c r="I39" s="53"/>
      <c r="J39" s="89">
        <f>SUM(J30:J37)</f>
        <v>0</v>
      </c>
      <c r="K39" s="90"/>
      <c r="L39" s="28"/>
    </row>
    <row r="40" spans="2:12" s="1" customFormat="1" ht="14.5" customHeight="1">
      <c r="B40" s="28"/>
      <c r="L40" s="28"/>
    </row>
    <row r="41" spans="2:12" ht="14.5" customHeight="1">
      <c r="B41" s="19"/>
      <c r="L41" s="19"/>
    </row>
    <row r="42" spans="2:12" ht="14.5" customHeight="1">
      <c r="B42" s="19"/>
      <c r="L42" s="19"/>
    </row>
    <row r="43" spans="2:12" ht="14.5" customHeight="1">
      <c r="B43" s="19"/>
      <c r="L43" s="19"/>
    </row>
    <row r="44" spans="2:12" ht="14.5" customHeight="1">
      <c r="B44" s="19"/>
      <c r="L44" s="19"/>
    </row>
    <row r="45" spans="2:12" ht="14.5" customHeight="1">
      <c r="B45" s="19"/>
      <c r="L45" s="19"/>
    </row>
    <row r="46" spans="2:12" ht="14.5" customHeight="1">
      <c r="B46" s="19"/>
      <c r="L46" s="19"/>
    </row>
    <row r="47" spans="2:12" ht="14.5" customHeight="1">
      <c r="B47" s="19"/>
      <c r="L47" s="19"/>
    </row>
    <row r="48" spans="2:12" ht="14.5" customHeight="1">
      <c r="B48" s="19"/>
      <c r="L48" s="19"/>
    </row>
    <row r="49" spans="2:12" ht="14.5" customHeight="1">
      <c r="B49" s="19"/>
      <c r="L49" s="19"/>
    </row>
    <row r="50" spans="2:12" s="1" customFormat="1" ht="14.5" customHeight="1">
      <c r="B50" s="28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28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">
      <c r="B61" s="28"/>
      <c r="D61" s="39" t="s">
        <v>45</v>
      </c>
      <c r="E61" s="30"/>
      <c r="F61" s="91" t="s">
        <v>46</v>
      </c>
      <c r="G61" s="39" t="s">
        <v>45</v>
      </c>
      <c r="H61" s="30"/>
      <c r="I61" s="30"/>
      <c r="J61" s="92" t="s">
        <v>46</v>
      </c>
      <c r="K61" s="30"/>
      <c r="L61" s="28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">
      <c r="B65" s="28"/>
      <c r="D65" s="37" t="s">
        <v>47</v>
      </c>
      <c r="E65" s="38"/>
      <c r="F65" s="38"/>
      <c r="G65" s="37" t="s">
        <v>48</v>
      </c>
      <c r="H65" s="38"/>
      <c r="I65" s="38"/>
      <c r="J65" s="38"/>
      <c r="K65" s="38"/>
      <c r="L65" s="28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">
      <c r="B76" s="28"/>
      <c r="D76" s="39" t="s">
        <v>45</v>
      </c>
      <c r="E76" s="30"/>
      <c r="F76" s="91" t="s">
        <v>46</v>
      </c>
      <c r="G76" s="39" t="s">
        <v>45</v>
      </c>
      <c r="H76" s="30"/>
      <c r="I76" s="30"/>
      <c r="J76" s="92" t="s">
        <v>46</v>
      </c>
      <c r="K76" s="30"/>
      <c r="L76" s="28"/>
    </row>
    <row r="77" spans="2:12" s="1" customFormat="1" ht="14.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7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5" customHeight="1">
      <c r="B82" s="28"/>
      <c r="C82" s="20" t="s">
        <v>84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5" t="s">
        <v>14</v>
      </c>
      <c r="L84" s="28"/>
    </row>
    <row r="85" spans="2:47" s="1" customFormat="1" ht="16.5" customHeight="1">
      <c r="B85" s="28"/>
      <c r="E85" s="204" t="str">
        <f>E7</f>
        <v>Plochy hřiště na Hutích</v>
      </c>
      <c r="F85" s="205"/>
      <c r="G85" s="205"/>
      <c r="H85" s="205"/>
      <c r="L85" s="28"/>
    </row>
    <row r="86" spans="2:47" s="1" customFormat="1" ht="12" customHeight="1">
      <c r="B86" s="28"/>
      <c r="C86" s="25" t="s">
        <v>82</v>
      </c>
      <c r="L86" s="28"/>
    </row>
    <row r="87" spans="2:47" s="1" customFormat="1" ht="16.5" customHeight="1">
      <c r="B87" s="28"/>
      <c r="E87" s="190" t="str">
        <f>E9</f>
        <v>SO 01 - Hřiště</v>
      </c>
      <c r="F87" s="203"/>
      <c r="G87" s="203"/>
      <c r="H87" s="203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5" t="s">
        <v>18</v>
      </c>
      <c r="F89" s="23" t="str">
        <f>F12</f>
        <v>Hutě</v>
      </c>
      <c r="I89" s="25" t="s">
        <v>20</v>
      </c>
      <c r="J89" s="48">
        <f>IF(J12="","",J12)</f>
        <v>45056</v>
      </c>
      <c r="L89" s="28"/>
    </row>
    <row r="90" spans="2:47" s="1" customFormat="1" ht="7" customHeight="1">
      <c r="B90" s="28"/>
      <c r="L90" s="28"/>
    </row>
    <row r="91" spans="2:47" s="1" customFormat="1" ht="15.25" customHeight="1">
      <c r="B91" s="28"/>
      <c r="C91" s="25" t="s">
        <v>21</v>
      </c>
      <c r="F91" s="23" t="str">
        <f>E15</f>
        <v xml:space="preserve"> Městská část Praha 14,Br.Venclíků 1073,Praha 14</v>
      </c>
      <c r="I91" s="25" t="s">
        <v>26</v>
      </c>
      <c r="J91" s="26" t="str">
        <f>E21</f>
        <v xml:space="preserve"> </v>
      </c>
      <c r="L91" s="28"/>
    </row>
    <row r="92" spans="2:47" s="1" customFormat="1" ht="15.25" customHeight="1">
      <c r="B92" s="28"/>
      <c r="C92" s="25" t="s">
        <v>25</v>
      </c>
      <c r="F92" s="23" t="str">
        <f>IF(E18="","",E18)</f>
        <v xml:space="preserve"> </v>
      </c>
      <c r="I92" s="25" t="s">
        <v>28</v>
      </c>
      <c r="J92" s="26" t="str">
        <f>E24</f>
        <v xml:space="preserve"> </v>
      </c>
      <c r="L92" s="28"/>
    </row>
    <row r="93" spans="2:47" s="1" customFormat="1" ht="10.25" customHeight="1">
      <c r="B93" s="28"/>
      <c r="L93" s="28"/>
    </row>
    <row r="94" spans="2:47" s="1" customFormat="1" ht="29.25" customHeight="1">
      <c r="B94" s="28"/>
      <c r="C94" s="93" t="s">
        <v>85</v>
      </c>
      <c r="D94" s="85"/>
      <c r="E94" s="85"/>
      <c r="F94" s="85"/>
      <c r="G94" s="85"/>
      <c r="H94" s="85"/>
      <c r="I94" s="85"/>
      <c r="J94" s="94" t="s">
        <v>86</v>
      </c>
      <c r="K94" s="85"/>
      <c r="L94" s="28"/>
    </row>
    <row r="95" spans="2:47" s="1" customFormat="1" ht="10.25" customHeight="1">
      <c r="B95" s="28"/>
      <c r="L95" s="28"/>
    </row>
    <row r="96" spans="2:47" s="1" customFormat="1" ht="22.75" customHeight="1">
      <c r="B96" s="28"/>
      <c r="C96" s="95" t="s">
        <v>87</v>
      </c>
      <c r="J96" s="62">
        <f>J125</f>
        <v>0</v>
      </c>
      <c r="L96" s="28"/>
      <c r="AU96" s="16" t="s">
        <v>88</v>
      </c>
    </row>
    <row r="97" spans="2:12" s="8" customFormat="1" ht="25" customHeight="1">
      <c r="B97" s="96"/>
      <c r="D97" s="97" t="s">
        <v>89</v>
      </c>
      <c r="E97" s="98"/>
      <c r="F97" s="98"/>
      <c r="G97" s="98"/>
      <c r="H97" s="98"/>
      <c r="I97" s="98"/>
      <c r="J97" s="99">
        <f>J126</f>
        <v>0</v>
      </c>
      <c r="L97" s="96"/>
    </row>
    <row r="98" spans="2:12" s="9" customFormat="1" ht="20" customHeight="1">
      <c r="B98" s="100"/>
      <c r="D98" s="101" t="s">
        <v>90</v>
      </c>
      <c r="E98" s="102"/>
      <c r="F98" s="102"/>
      <c r="G98" s="102"/>
      <c r="H98" s="102"/>
      <c r="I98" s="102"/>
      <c r="J98" s="103">
        <f>J127</f>
        <v>0</v>
      </c>
      <c r="L98" s="100"/>
    </row>
    <row r="99" spans="2:12" s="9" customFormat="1" ht="20" customHeight="1">
      <c r="B99" s="100"/>
      <c r="D99" s="101" t="s">
        <v>91</v>
      </c>
      <c r="E99" s="102"/>
      <c r="F99" s="102"/>
      <c r="G99" s="102"/>
      <c r="H99" s="102"/>
      <c r="I99" s="102"/>
      <c r="J99" s="103">
        <f>J160</f>
        <v>0</v>
      </c>
      <c r="L99" s="100"/>
    </row>
    <row r="100" spans="2:12" s="9" customFormat="1" ht="20" customHeight="1">
      <c r="B100" s="100"/>
      <c r="D100" s="101" t="s">
        <v>92</v>
      </c>
      <c r="E100" s="102"/>
      <c r="F100" s="102"/>
      <c r="G100" s="102"/>
      <c r="H100" s="102"/>
      <c r="I100" s="102"/>
      <c r="J100" s="103">
        <f>J175</f>
        <v>0</v>
      </c>
      <c r="L100" s="100"/>
    </row>
    <row r="101" spans="2:12" s="8" customFormat="1" ht="25" customHeight="1">
      <c r="B101" s="96"/>
      <c r="D101" s="97" t="s">
        <v>93</v>
      </c>
      <c r="E101" s="98"/>
      <c r="F101" s="98"/>
      <c r="G101" s="98"/>
      <c r="H101" s="98"/>
      <c r="I101" s="98"/>
      <c r="J101" s="99">
        <f>J178</f>
        <v>0</v>
      </c>
      <c r="L101" s="96"/>
    </row>
    <row r="102" spans="2:12" s="9" customFormat="1" ht="20" customHeight="1">
      <c r="B102" s="100"/>
      <c r="D102" s="101" t="s">
        <v>94</v>
      </c>
      <c r="E102" s="102"/>
      <c r="F102" s="102"/>
      <c r="G102" s="102"/>
      <c r="H102" s="102"/>
      <c r="I102" s="102"/>
      <c r="J102" s="103">
        <f>J179</f>
        <v>0</v>
      </c>
      <c r="L102" s="100"/>
    </row>
    <row r="103" spans="2:12" s="9" customFormat="1" ht="20" customHeight="1">
      <c r="B103" s="100"/>
      <c r="D103" s="101" t="s">
        <v>95</v>
      </c>
      <c r="E103" s="102"/>
      <c r="F103" s="102"/>
      <c r="G103" s="102"/>
      <c r="H103" s="102"/>
      <c r="I103" s="102"/>
      <c r="J103" s="103">
        <f>J182</f>
        <v>0</v>
      </c>
      <c r="L103" s="100"/>
    </row>
    <row r="104" spans="2:12" s="9" customFormat="1" ht="20" customHeight="1">
      <c r="B104" s="100"/>
      <c r="D104" s="101" t="s">
        <v>96</v>
      </c>
      <c r="E104" s="102"/>
      <c r="F104" s="102"/>
      <c r="G104" s="102"/>
      <c r="H104" s="102"/>
      <c r="I104" s="102"/>
      <c r="J104" s="103">
        <f>J185</f>
        <v>0</v>
      </c>
      <c r="L104" s="100"/>
    </row>
    <row r="105" spans="2:12" s="9" customFormat="1" ht="20" customHeight="1">
      <c r="B105" s="100"/>
      <c r="D105" s="101" t="s">
        <v>97</v>
      </c>
      <c r="E105" s="102"/>
      <c r="F105" s="102"/>
      <c r="G105" s="102"/>
      <c r="H105" s="102"/>
      <c r="I105" s="102"/>
      <c r="J105" s="103">
        <f>J187</f>
        <v>0</v>
      </c>
      <c r="L105" s="100"/>
    </row>
    <row r="106" spans="2:12" s="1" customFormat="1" ht="21.75" customHeight="1">
      <c r="B106" s="28"/>
      <c r="L106" s="28"/>
    </row>
    <row r="107" spans="2:12" s="1" customFormat="1" ht="7" customHeight="1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8"/>
    </row>
    <row r="111" spans="2:12" s="1" customFormat="1" ht="7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8"/>
    </row>
    <row r="112" spans="2:12" s="1" customFormat="1" ht="25" customHeight="1">
      <c r="B112" s="28"/>
      <c r="C112" s="20" t="s">
        <v>98</v>
      </c>
      <c r="L112" s="28"/>
    </row>
    <row r="113" spans="2:65" s="1" customFormat="1" ht="7" customHeight="1">
      <c r="B113" s="28"/>
      <c r="L113" s="28"/>
    </row>
    <row r="114" spans="2:65" s="1" customFormat="1" ht="12" customHeight="1">
      <c r="B114" s="28"/>
      <c r="C114" s="25" t="s">
        <v>14</v>
      </c>
      <c r="L114" s="28"/>
    </row>
    <row r="115" spans="2:65" s="1" customFormat="1" ht="16.5" customHeight="1">
      <c r="B115" s="28"/>
      <c r="E115" s="204" t="str">
        <f>E7</f>
        <v>Plochy hřiště na Hutích</v>
      </c>
      <c r="F115" s="205"/>
      <c r="G115" s="205"/>
      <c r="H115" s="205"/>
      <c r="L115" s="28"/>
    </row>
    <row r="116" spans="2:65" s="1" customFormat="1" ht="12" customHeight="1">
      <c r="B116" s="28"/>
      <c r="C116" s="25" t="s">
        <v>82</v>
      </c>
      <c r="L116" s="28"/>
    </row>
    <row r="117" spans="2:65" s="1" customFormat="1" ht="16.5" customHeight="1">
      <c r="B117" s="28"/>
      <c r="E117" s="190" t="str">
        <f>E9</f>
        <v>SO 01 - Hřiště</v>
      </c>
      <c r="F117" s="203"/>
      <c r="G117" s="203"/>
      <c r="H117" s="203"/>
      <c r="L117" s="28"/>
    </row>
    <row r="118" spans="2:65" s="1" customFormat="1" ht="7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F12</f>
        <v>Hutě</v>
      </c>
      <c r="I119" s="25" t="s">
        <v>20</v>
      </c>
      <c r="J119" s="48">
        <f>IF(J12="","",J12)</f>
        <v>45056</v>
      </c>
      <c r="L119" s="28"/>
    </row>
    <row r="120" spans="2:65" s="1" customFormat="1" ht="7" customHeight="1">
      <c r="B120" s="28"/>
      <c r="L120" s="28"/>
    </row>
    <row r="121" spans="2:65" s="1" customFormat="1" ht="15.25" customHeight="1">
      <c r="B121" s="28"/>
      <c r="C121" s="25" t="s">
        <v>21</v>
      </c>
      <c r="F121" s="23" t="str">
        <f>E15</f>
        <v xml:space="preserve"> Městská část Praha 14,Br.Venclíků 1073,Praha 14</v>
      </c>
      <c r="I121" s="25" t="s">
        <v>26</v>
      </c>
      <c r="J121" s="26" t="str">
        <f>E21</f>
        <v xml:space="preserve"> </v>
      </c>
      <c r="L121" s="28"/>
    </row>
    <row r="122" spans="2:65" s="1" customFormat="1" ht="15.25" customHeight="1">
      <c r="B122" s="28"/>
      <c r="C122" s="25" t="s">
        <v>25</v>
      </c>
      <c r="F122" s="23" t="str">
        <f>IF(E18="","",E18)</f>
        <v xml:space="preserve"> </v>
      </c>
      <c r="I122" s="25" t="s">
        <v>28</v>
      </c>
      <c r="J122" s="26" t="str">
        <f>E24</f>
        <v xml:space="preserve"> </v>
      </c>
      <c r="L122" s="28"/>
    </row>
    <row r="123" spans="2:65" s="1" customFormat="1" ht="10.25" customHeight="1">
      <c r="B123" s="28"/>
      <c r="L123" s="28"/>
    </row>
    <row r="124" spans="2:65" s="10" customFormat="1" ht="29.25" customHeight="1">
      <c r="B124" s="104"/>
      <c r="C124" s="105" t="s">
        <v>99</v>
      </c>
      <c r="D124" s="106" t="s">
        <v>55</v>
      </c>
      <c r="E124" s="106" t="s">
        <v>51</v>
      </c>
      <c r="F124" s="106" t="s">
        <v>52</v>
      </c>
      <c r="G124" s="106" t="s">
        <v>100</v>
      </c>
      <c r="H124" s="106" t="s">
        <v>101</v>
      </c>
      <c r="I124" s="106" t="s">
        <v>102</v>
      </c>
      <c r="J124" s="106" t="s">
        <v>86</v>
      </c>
      <c r="K124" s="107" t="s">
        <v>103</v>
      </c>
      <c r="L124" s="104"/>
      <c r="M124" s="55" t="s">
        <v>1</v>
      </c>
      <c r="N124" s="56" t="s">
        <v>34</v>
      </c>
      <c r="O124" s="56" t="s">
        <v>104</v>
      </c>
      <c r="P124" s="56" t="s">
        <v>105</v>
      </c>
      <c r="Q124" s="56" t="s">
        <v>106</v>
      </c>
      <c r="R124" s="56" t="s">
        <v>107</v>
      </c>
      <c r="S124" s="56" t="s">
        <v>108</v>
      </c>
      <c r="T124" s="57" t="s">
        <v>109</v>
      </c>
    </row>
    <row r="125" spans="2:65" s="1" customFormat="1" ht="22.75" customHeight="1">
      <c r="B125" s="28"/>
      <c r="C125" s="60" t="s">
        <v>110</v>
      </c>
      <c r="J125" s="108">
        <f>BK125</f>
        <v>0</v>
      </c>
      <c r="L125" s="28"/>
      <c r="M125" s="58"/>
      <c r="N125" s="49"/>
      <c r="O125" s="49"/>
      <c r="P125" s="109" t="e">
        <f>P126+P178</f>
        <v>#REF!</v>
      </c>
      <c r="Q125" s="49"/>
      <c r="R125" s="109" t="e">
        <f>R126+R178</f>
        <v>#REF!</v>
      </c>
      <c r="S125" s="49"/>
      <c r="T125" s="110" t="e">
        <f>T126+T178</f>
        <v>#REF!</v>
      </c>
      <c r="AT125" s="16" t="s">
        <v>69</v>
      </c>
      <c r="AU125" s="16" t="s">
        <v>88</v>
      </c>
      <c r="BK125" s="111">
        <f>BK126+BK178</f>
        <v>0</v>
      </c>
    </row>
    <row r="126" spans="2:65" s="11" customFormat="1" ht="26" customHeight="1">
      <c r="B126" s="112"/>
      <c r="D126" s="113" t="s">
        <v>69</v>
      </c>
      <c r="E126" s="114" t="s">
        <v>111</v>
      </c>
      <c r="F126" s="114" t="s">
        <v>112</v>
      </c>
      <c r="J126" s="115">
        <f>BK126</f>
        <v>0</v>
      </c>
      <c r="L126" s="112"/>
      <c r="M126" s="116"/>
      <c r="P126" s="117" t="e">
        <f>P127+#REF!+#REF!+P160+P175</f>
        <v>#REF!</v>
      </c>
      <c r="R126" s="117" t="e">
        <f>R127+#REF!+#REF!+R160+R175</f>
        <v>#REF!</v>
      </c>
      <c r="T126" s="118" t="e">
        <f>T127+#REF!+#REF!+T160+T175</f>
        <v>#REF!</v>
      </c>
      <c r="AR126" s="113" t="s">
        <v>78</v>
      </c>
      <c r="AT126" s="119" t="s">
        <v>69</v>
      </c>
      <c r="AU126" s="119" t="s">
        <v>70</v>
      </c>
      <c r="AY126" s="113" t="s">
        <v>113</v>
      </c>
      <c r="BK126" s="120">
        <f>BK127+BK160+BK175</f>
        <v>0</v>
      </c>
    </row>
    <row r="127" spans="2:65" s="11" customFormat="1" ht="22.75" customHeight="1">
      <c r="B127" s="112"/>
      <c r="D127" s="113" t="s">
        <v>69</v>
      </c>
      <c r="E127" s="121" t="s">
        <v>78</v>
      </c>
      <c r="F127" s="121" t="s">
        <v>114</v>
      </c>
      <c r="J127" s="122">
        <f>BK127</f>
        <v>0</v>
      </c>
      <c r="L127" s="112"/>
      <c r="M127" s="116"/>
      <c r="P127" s="117">
        <f>SUM(P128:P159)</f>
        <v>376.67812180000004</v>
      </c>
      <c r="R127" s="117">
        <f>SUM(R128:R159)</f>
        <v>2.6928000000000001</v>
      </c>
      <c r="T127" s="118">
        <f>SUM(T128:T159)</f>
        <v>0</v>
      </c>
      <c r="AR127" s="113" t="s">
        <v>78</v>
      </c>
      <c r="AT127" s="119" t="s">
        <v>69</v>
      </c>
      <c r="AU127" s="119" t="s">
        <v>78</v>
      </c>
      <c r="AY127" s="113" t="s">
        <v>113</v>
      </c>
      <c r="BK127" s="120">
        <f>SUM(BK128:BK159)</f>
        <v>0</v>
      </c>
    </row>
    <row r="128" spans="2:65" s="1" customFormat="1" ht="24.25" customHeight="1">
      <c r="B128" s="123"/>
      <c r="C128" s="124">
        <v>1</v>
      </c>
      <c r="D128" s="124" t="s">
        <v>116</v>
      </c>
      <c r="E128" s="125" t="s">
        <v>117</v>
      </c>
      <c r="F128" s="126" t="s">
        <v>236</v>
      </c>
      <c r="G128" s="127" t="s">
        <v>118</v>
      </c>
      <c r="H128" s="128">
        <f>H131</f>
        <v>88.64</v>
      </c>
      <c r="I128" s="129"/>
      <c r="J128" s="129">
        <f>ROUND(I128*H128,2)</f>
        <v>0</v>
      </c>
      <c r="K128" s="126" t="s">
        <v>119</v>
      </c>
      <c r="L128" s="28"/>
      <c r="M128" s="130" t="s">
        <v>1</v>
      </c>
      <c r="N128" s="131" t="s">
        <v>35</v>
      </c>
      <c r="O128" s="132">
        <v>3.1480000000000001</v>
      </c>
      <c r="P128" s="132">
        <f>O128*H128</f>
        <v>279.03872000000001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120</v>
      </c>
      <c r="AT128" s="134" t="s">
        <v>116</v>
      </c>
      <c r="AU128" s="134" t="s">
        <v>80</v>
      </c>
      <c r="AY128" s="16" t="s">
        <v>113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6" t="s">
        <v>78</v>
      </c>
      <c r="BK128" s="135">
        <f>ROUND(I128*H128,2)</f>
        <v>0</v>
      </c>
      <c r="BL128" s="16" t="s">
        <v>120</v>
      </c>
      <c r="BM128" s="134" t="s">
        <v>121</v>
      </c>
    </row>
    <row r="129" spans="2:65" s="12" customFormat="1" ht="12">
      <c r="B129" s="136"/>
      <c r="D129" s="137" t="s">
        <v>125</v>
      </c>
      <c r="E129" s="138" t="s">
        <v>1</v>
      </c>
      <c r="F129" s="139" t="s">
        <v>237</v>
      </c>
      <c r="H129" s="138" t="s">
        <v>1</v>
      </c>
      <c r="L129" s="136"/>
      <c r="M129" s="140"/>
      <c r="T129" s="141"/>
      <c r="AT129" s="138" t="s">
        <v>125</v>
      </c>
      <c r="AU129" s="138" t="s">
        <v>80</v>
      </c>
      <c r="AV129" s="12" t="s">
        <v>78</v>
      </c>
      <c r="AW129" s="12" t="s">
        <v>27</v>
      </c>
      <c r="AX129" s="12" t="s">
        <v>70</v>
      </c>
      <c r="AY129" s="138" t="s">
        <v>113</v>
      </c>
    </row>
    <row r="130" spans="2:65" s="13" customFormat="1" ht="12">
      <c r="B130" s="142"/>
      <c r="D130" s="137" t="s">
        <v>125</v>
      </c>
      <c r="E130" s="143" t="s">
        <v>1</v>
      </c>
      <c r="F130" s="144" t="s">
        <v>238</v>
      </c>
      <c r="H130" s="145">
        <f>221.6*0.4</f>
        <v>88.64</v>
      </c>
      <c r="L130" s="142"/>
      <c r="M130" s="146"/>
      <c r="T130" s="147"/>
      <c r="AT130" s="143" t="s">
        <v>125</v>
      </c>
      <c r="AU130" s="143" t="s">
        <v>80</v>
      </c>
      <c r="AV130" s="13" t="s">
        <v>80</v>
      </c>
      <c r="AW130" s="13" t="s">
        <v>27</v>
      </c>
      <c r="AX130" s="13" t="s">
        <v>70</v>
      </c>
      <c r="AY130" s="143" t="s">
        <v>113</v>
      </c>
    </row>
    <row r="131" spans="2:65" s="14" customFormat="1" ht="12">
      <c r="B131" s="148"/>
      <c r="D131" s="137" t="s">
        <v>125</v>
      </c>
      <c r="E131" s="149" t="s">
        <v>1</v>
      </c>
      <c r="F131" s="150" t="s">
        <v>139</v>
      </c>
      <c r="H131" s="151">
        <f>H130</f>
        <v>88.64</v>
      </c>
      <c r="L131" s="148"/>
      <c r="M131" s="152"/>
      <c r="T131" s="153"/>
      <c r="AT131" s="149" t="s">
        <v>125</v>
      </c>
      <c r="AU131" s="149" t="s">
        <v>80</v>
      </c>
      <c r="AV131" s="14" t="s">
        <v>120</v>
      </c>
      <c r="AW131" s="14" t="s">
        <v>27</v>
      </c>
      <c r="AX131" s="14" t="s">
        <v>78</v>
      </c>
      <c r="AY131" s="149" t="s">
        <v>113</v>
      </c>
    </row>
    <row r="132" spans="2:65" s="1" customFormat="1" ht="24.25" customHeight="1">
      <c r="B132" s="123"/>
      <c r="C132" s="124">
        <v>2</v>
      </c>
      <c r="D132" s="124" t="s">
        <v>116</v>
      </c>
      <c r="E132" s="125" t="s">
        <v>122</v>
      </c>
      <c r="F132" s="126" t="s">
        <v>123</v>
      </c>
      <c r="G132" s="127" t="s">
        <v>118</v>
      </c>
      <c r="H132" s="128">
        <f>H146</f>
        <v>8.2670000000000012</v>
      </c>
      <c r="I132" s="129"/>
      <c r="J132" s="129">
        <f>ROUND(I132*H132,2)</f>
        <v>0</v>
      </c>
      <c r="K132" s="126" t="s">
        <v>119</v>
      </c>
      <c r="L132" s="28"/>
      <c r="M132" s="130" t="s">
        <v>1</v>
      </c>
      <c r="N132" s="131" t="s">
        <v>35</v>
      </c>
      <c r="O132" s="132">
        <v>4.9329999999999998</v>
      </c>
      <c r="P132" s="132">
        <f>O132*H132</f>
        <v>40.781111000000003</v>
      </c>
      <c r="Q132" s="132">
        <v>0</v>
      </c>
      <c r="R132" s="132">
        <f>Q132*H132</f>
        <v>0</v>
      </c>
      <c r="S132" s="132">
        <v>0</v>
      </c>
      <c r="T132" s="133">
        <f>S132*H132</f>
        <v>0</v>
      </c>
      <c r="AR132" s="134" t="s">
        <v>120</v>
      </c>
      <c r="AT132" s="134" t="s">
        <v>116</v>
      </c>
      <c r="AU132" s="134" t="s">
        <v>80</v>
      </c>
      <c r="AY132" s="16" t="s">
        <v>113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6" t="s">
        <v>78</v>
      </c>
      <c r="BK132" s="135">
        <f>ROUND(I132*H132,2)</f>
        <v>0</v>
      </c>
      <c r="BL132" s="16" t="s">
        <v>120</v>
      </c>
      <c r="BM132" s="134" t="s">
        <v>124</v>
      </c>
    </row>
    <row r="133" spans="2:65" s="12" customFormat="1" ht="12">
      <c r="B133" s="136"/>
      <c r="D133" s="137" t="s">
        <v>125</v>
      </c>
      <c r="E133" s="138" t="s">
        <v>1</v>
      </c>
      <c r="F133" s="139" t="s">
        <v>126</v>
      </c>
      <c r="H133" s="138" t="s">
        <v>1</v>
      </c>
      <c r="L133" s="136"/>
      <c r="M133" s="140"/>
      <c r="T133" s="141"/>
      <c r="AT133" s="138" t="s">
        <v>125</v>
      </c>
      <c r="AU133" s="138" t="s">
        <v>80</v>
      </c>
      <c r="AV133" s="12" t="s">
        <v>78</v>
      </c>
      <c r="AW133" s="12" t="s">
        <v>27</v>
      </c>
      <c r="AX133" s="12" t="s">
        <v>70</v>
      </c>
      <c r="AY133" s="138" t="s">
        <v>113</v>
      </c>
    </row>
    <row r="134" spans="2:65" s="13" customFormat="1" ht="12">
      <c r="B134" s="142"/>
      <c r="D134" s="137" t="s">
        <v>125</v>
      </c>
      <c r="E134" s="143" t="s">
        <v>1</v>
      </c>
      <c r="F134" s="144" t="s">
        <v>127</v>
      </c>
      <c r="H134" s="145">
        <v>0.99399999999999999</v>
      </c>
      <c r="L134" s="142"/>
      <c r="M134" s="146"/>
      <c r="T134" s="147"/>
      <c r="AT134" s="143" t="s">
        <v>125</v>
      </c>
      <c r="AU134" s="143" t="s">
        <v>80</v>
      </c>
      <c r="AV134" s="13" t="s">
        <v>80</v>
      </c>
      <c r="AW134" s="13" t="s">
        <v>27</v>
      </c>
      <c r="AX134" s="13" t="s">
        <v>70</v>
      </c>
      <c r="AY134" s="143" t="s">
        <v>113</v>
      </c>
    </row>
    <row r="135" spans="2:65" s="13" customFormat="1" ht="12">
      <c r="B135" s="142"/>
      <c r="D135" s="137" t="s">
        <v>125</v>
      </c>
      <c r="E135" s="143" t="s">
        <v>1</v>
      </c>
      <c r="F135" s="144" t="s">
        <v>128</v>
      </c>
      <c r="H135" s="145">
        <v>0.17499999999999999</v>
      </c>
      <c r="L135" s="142"/>
      <c r="M135" s="146"/>
      <c r="T135" s="147"/>
      <c r="AT135" s="143" t="s">
        <v>125</v>
      </c>
      <c r="AU135" s="143" t="s">
        <v>80</v>
      </c>
      <c r="AV135" s="13" t="s">
        <v>80</v>
      </c>
      <c r="AW135" s="13" t="s">
        <v>27</v>
      </c>
      <c r="AX135" s="13" t="s">
        <v>70</v>
      </c>
      <c r="AY135" s="143" t="s">
        <v>113</v>
      </c>
    </row>
    <row r="136" spans="2:65" s="13" customFormat="1" ht="12">
      <c r="B136" s="142"/>
      <c r="D136" s="137" t="s">
        <v>125</v>
      </c>
      <c r="E136" s="143" t="s">
        <v>1</v>
      </c>
      <c r="F136" s="144" t="s">
        <v>129</v>
      </c>
      <c r="H136" s="145">
        <v>0.7</v>
      </c>
      <c r="L136" s="142"/>
      <c r="M136" s="146"/>
      <c r="T136" s="147"/>
      <c r="AT136" s="143" t="s">
        <v>125</v>
      </c>
      <c r="AU136" s="143" t="s">
        <v>80</v>
      </c>
      <c r="AV136" s="13" t="s">
        <v>80</v>
      </c>
      <c r="AW136" s="13" t="s">
        <v>27</v>
      </c>
      <c r="AX136" s="13" t="s">
        <v>70</v>
      </c>
      <c r="AY136" s="143" t="s">
        <v>113</v>
      </c>
    </row>
    <row r="137" spans="2:65" s="13" customFormat="1" ht="12">
      <c r="B137" s="142"/>
      <c r="D137" s="137" t="s">
        <v>125</v>
      </c>
      <c r="E137" s="143" t="s">
        <v>1</v>
      </c>
      <c r="F137" s="144" t="s">
        <v>130</v>
      </c>
      <c r="H137" s="145">
        <v>0.84</v>
      </c>
      <c r="L137" s="142"/>
      <c r="M137" s="146"/>
      <c r="T137" s="147"/>
      <c r="AT137" s="143" t="s">
        <v>125</v>
      </c>
      <c r="AU137" s="143" t="s">
        <v>80</v>
      </c>
      <c r="AV137" s="13" t="s">
        <v>80</v>
      </c>
      <c r="AW137" s="13" t="s">
        <v>27</v>
      </c>
      <c r="AX137" s="13" t="s">
        <v>70</v>
      </c>
      <c r="AY137" s="143" t="s">
        <v>113</v>
      </c>
    </row>
    <row r="138" spans="2:65" s="13" customFormat="1" ht="12">
      <c r="B138" s="142"/>
      <c r="D138" s="137" t="s">
        <v>125</v>
      </c>
      <c r="E138" s="143" t="s">
        <v>1</v>
      </c>
      <c r="F138" s="144" t="s">
        <v>131</v>
      </c>
      <c r="H138" s="145">
        <v>0.7</v>
      </c>
      <c r="L138" s="142"/>
      <c r="M138" s="146"/>
      <c r="T138" s="147"/>
      <c r="AT138" s="143" t="s">
        <v>125</v>
      </c>
      <c r="AU138" s="143" t="s">
        <v>80</v>
      </c>
      <c r="AV138" s="13" t="s">
        <v>80</v>
      </c>
      <c r="AW138" s="13" t="s">
        <v>27</v>
      </c>
      <c r="AX138" s="13" t="s">
        <v>70</v>
      </c>
      <c r="AY138" s="143" t="s">
        <v>113</v>
      </c>
    </row>
    <row r="139" spans="2:65" s="13" customFormat="1" ht="12">
      <c r="B139" s="142"/>
      <c r="D139" s="137" t="s">
        <v>125</v>
      </c>
      <c r="E139" s="143" t="s">
        <v>1</v>
      </c>
      <c r="F139" s="144" t="s">
        <v>132</v>
      </c>
      <c r="H139" s="145">
        <v>0.7</v>
      </c>
      <c r="L139" s="142"/>
      <c r="M139" s="146"/>
      <c r="T139" s="147"/>
      <c r="AT139" s="143" t="s">
        <v>125</v>
      </c>
      <c r="AU139" s="143" t="s">
        <v>80</v>
      </c>
      <c r="AV139" s="13" t="s">
        <v>80</v>
      </c>
      <c r="AW139" s="13" t="s">
        <v>27</v>
      </c>
      <c r="AX139" s="13" t="s">
        <v>70</v>
      </c>
      <c r="AY139" s="143" t="s">
        <v>113</v>
      </c>
    </row>
    <row r="140" spans="2:65" s="13" customFormat="1" ht="12">
      <c r="B140" s="142"/>
      <c r="D140" s="137" t="s">
        <v>125</v>
      </c>
      <c r="E140" s="143" t="s">
        <v>1</v>
      </c>
      <c r="F140" s="144" t="s">
        <v>133</v>
      </c>
      <c r="H140" s="145">
        <v>0.17499999999999999</v>
      </c>
      <c r="L140" s="142"/>
      <c r="M140" s="146"/>
      <c r="T140" s="147"/>
      <c r="AT140" s="143" t="s">
        <v>125</v>
      </c>
      <c r="AU140" s="143" t="s">
        <v>80</v>
      </c>
      <c r="AV140" s="13" t="s">
        <v>80</v>
      </c>
      <c r="AW140" s="13" t="s">
        <v>27</v>
      </c>
      <c r="AX140" s="13" t="s">
        <v>70</v>
      </c>
      <c r="AY140" s="143" t="s">
        <v>113</v>
      </c>
    </row>
    <row r="141" spans="2:65" s="13" customFormat="1" ht="12">
      <c r="B141" s="142"/>
      <c r="D141" s="137" t="s">
        <v>125</v>
      </c>
      <c r="E141" s="143" t="s">
        <v>1</v>
      </c>
      <c r="F141" s="144" t="s">
        <v>134</v>
      </c>
      <c r="H141" s="145">
        <v>1.008</v>
      </c>
      <c r="L141" s="142"/>
      <c r="M141" s="146"/>
      <c r="T141" s="147"/>
      <c r="AT141" s="143" t="s">
        <v>125</v>
      </c>
      <c r="AU141" s="143" t="s">
        <v>80</v>
      </c>
      <c r="AV141" s="13" t="s">
        <v>80</v>
      </c>
      <c r="AW141" s="13" t="s">
        <v>27</v>
      </c>
      <c r="AX141" s="13" t="s">
        <v>70</v>
      </c>
      <c r="AY141" s="143" t="s">
        <v>113</v>
      </c>
    </row>
    <row r="142" spans="2:65" s="13" customFormat="1" ht="12">
      <c r="B142" s="142"/>
      <c r="D142" s="137" t="s">
        <v>125</v>
      </c>
      <c r="E142" s="143" t="s">
        <v>1</v>
      </c>
      <c r="F142" s="144" t="s">
        <v>135</v>
      </c>
      <c r="H142" s="145">
        <v>0.7</v>
      </c>
      <c r="L142" s="142"/>
      <c r="M142" s="146"/>
      <c r="T142" s="147"/>
      <c r="AT142" s="143" t="s">
        <v>125</v>
      </c>
      <c r="AU142" s="143" t="s">
        <v>80</v>
      </c>
      <c r="AV142" s="13" t="s">
        <v>80</v>
      </c>
      <c r="AW142" s="13" t="s">
        <v>27</v>
      </c>
      <c r="AX142" s="13" t="s">
        <v>70</v>
      </c>
      <c r="AY142" s="143" t="s">
        <v>113</v>
      </c>
    </row>
    <row r="143" spans="2:65" s="13" customFormat="1" ht="12">
      <c r="B143" s="142"/>
      <c r="D143" s="137" t="s">
        <v>125</v>
      </c>
      <c r="E143" s="143" t="s">
        <v>1</v>
      </c>
      <c r="F143" s="144" t="s">
        <v>136</v>
      </c>
      <c r="H143" s="145">
        <v>0.7</v>
      </c>
      <c r="L143" s="142"/>
      <c r="M143" s="146"/>
      <c r="T143" s="147"/>
      <c r="AT143" s="143" t="s">
        <v>125</v>
      </c>
      <c r="AU143" s="143" t="s">
        <v>80</v>
      </c>
      <c r="AV143" s="13" t="s">
        <v>80</v>
      </c>
      <c r="AW143" s="13" t="s">
        <v>27</v>
      </c>
      <c r="AX143" s="13" t="s">
        <v>70</v>
      </c>
      <c r="AY143" s="143" t="s">
        <v>113</v>
      </c>
    </row>
    <row r="144" spans="2:65" s="13" customFormat="1" ht="12">
      <c r="B144" s="142"/>
      <c r="D144" s="137" t="s">
        <v>125</v>
      </c>
      <c r="E144" s="143" t="s">
        <v>1</v>
      </c>
      <c r="F144" s="144" t="s">
        <v>137</v>
      </c>
      <c r="H144" s="145">
        <v>0.52500000000000002</v>
      </c>
      <c r="L144" s="142"/>
      <c r="M144" s="146"/>
      <c r="T144" s="147"/>
      <c r="AT144" s="143" t="s">
        <v>125</v>
      </c>
      <c r="AU144" s="143" t="s">
        <v>80</v>
      </c>
      <c r="AV144" s="13" t="s">
        <v>80</v>
      </c>
      <c r="AW144" s="13" t="s">
        <v>27</v>
      </c>
      <c r="AX144" s="13" t="s">
        <v>70</v>
      </c>
      <c r="AY144" s="143" t="s">
        <v>113</v>
      </c>
    </row>
    <row r="145" spans="2:65" s="13" customFormat="1" ht="12">
      <c r="B145" s="142"/>
      <c r="D145" s="137" t="s">
        <v>125</v>
      </c>
      <c r="E145" s="143" t="s">
        <v>1</v>
      </c>
      <c r="F145" s="144" t="s">
        <v>138</v>
      </c>
      <c r="H145" s="145">
        <v>1.05</v>
      </c>
      <c r="L145" s="142"/>
      <c r="M145" s="146"/>
      <c r="T145" s="147"/>
      <c r="AT145" s="143" t="s">
        <v>125</v>
      </c>
      <c r="AU145" s="143" t="s">
        <v>80</v>
      </c>
      <c r="AV145" s="13" t="s">
        <v>80</v>
      </c>
      <c r="AW145" s="13" t="s">
        <v>27</v>
      </c>
      <c r="AX145" s="13" t="s">
        <v>70</v>
      </c>
      <c r="AY145" s="143" t="s">
        <v>113</v>
      </c>
    </row>
    <row r="146" spans="2:65" s="14" customFormat="1" ht="12">
      <c r="B146" s="148"/>
      <c r="D146" s="137" t="s">
        <v>125</v>
      </c>
      <c r="E146" s="149" t="s">
        <v>1</v>
      </c>
      <c r="F146" s="150" t="s">
        <v>139</v>
      </c>
      <c r="H146" s="151">
        <f>SUM(H134:H145)</f>
        <v>8.2670000000000012</v>
      </c>
      <c r="L146" s="148"/>
      <c r="M146" s="152"/>
      <c r="T146" s="153"/>
      <c r="AT146" s="149" t="s">
        <v>125</v>
      </c>
      <c r="AU146" s="149" t="s">
        <v>80</v>
      </c>
      <c r="AV146" s="14" t="s">
        <v>120</v>
      </c>
      <c r="AW146" s="14" t="s">
        <v>27</v>
      </c>
      <c r="AX146" s="14" t="s">
        <v>78</v>
      </c>
      <c r="AY146" s="149" t="s">
        <v>113</v>
      </c>
    </row>
    <row r="147" spans="2:65" s="1" customFormat="1" ht="37.75" customHeight="1">
      <c r="B147" s="123"/>
      <c r="C147" s="124">
        <v>3</v>
      </c>
      <c r="D147" s="124" t="s">
        <v>116</v>
      </c>
      <c r="E147" s="125" t="s">
        <v>141</v>
      </c>
      <c r="F147" s="126" t="s">
        <v>142</v>
      </c>
      <c r="G147" s="127" t="s">
        <v>118</v>
      </c>
      <c r="H147" s="128">
        <f>H148</f>
        <v>116.2884</v>
      </c>
      <c r="I147" s="129"/>
      <c r="J147" s="129">
        <f>ROUND(I147*H147,2)</f>
        <v>0</v>
      </c>
      <c r="K147" s="126" t="s">
        <v>119</v>
      </c>
      <c r="L147" s="28"/>
      <c r="M147" s="130" t="s">
        <v>1</v>
      </c>
      <c r="N147" s="131" t="s">
        <v>35</v>
      </c>
      <c r="O147" s="132">
        <v>8.6999999999999994E-2</v>
      </c>
      <c r="P147" s="132">
        <f>O147*H147</f>
        <v>10.1170908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120</v>
      </c>
      <c r="AT147" s="134" t="s">
        <v>116</v>
      </c>
      <c r="AU147" s="134" t="s">
        <v>80</v>
      </c>
      <c r="AY147" s="16" t="s">
        <v>113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6" t="s">
        <v>78</v>
      </c>
      <c r="BK147" s="135">
        <f>ROUND(I147*H147,2)</f>
        <v>0</v>
      </c>
      <c r="BL147" s="16" t="s">
        <v>120</v>
      </c>
      <c r="BM147" s="134" t="s">
        <v>143</v>
      </c>
    </row>
    <row r="148" spans="2:65" s="13" customFormat="1" ht="12">
      <c r="B148" s="142"/>
      <c r="D148" s="137" t="s">
        <v>125</v>
      </c>
      <c r="E148" s="143" t="s">
        <v>1</v>
      </c>
      <c r="F148" s="144" t="s">
        <v>239</v>
      </c>
      <c r="H148" s="145">
        <f>96.907*1.2</f>
        <v>116.2884</v>
      </c>
      <c r="L148" s="142"/>
      <c r="M148" s="146"/>
      <c r="T148" s="147"/>
      <c r="AT148" s="143" t="s">
        <v>125</v>
      </c>
      <c r="AU148" s="143" t="s">
        <v>80</v>
      </c>
      <c r="AV148" s="13" t="s">
        <v>80</v>
      </c>
      <c r="AW148" s="13" t="s">
        <v>27</v>
      </c>
      <c r="AX148" s="13" t="s">
        <v>78</v>
      </c>
      <c r="AY148" s="143" t="s">
        <v>113</v>
      </c>
    </row>
    <row r="149" spans="2:65" s="1" customFormat="1" ht="24.25" customHeight="1">
      <c r="B149" s="123"/>
      <c r="C149" s="124">
        <v>4</v>
      </c>
      <c r="D149" s="124" t="s">
        <v>116</v>
      </c>
      <c r="E149" s="125" t="s">
        <v>144</v>
      </c>
      <c r="F149" s="126" t="s">
        <v>145</v>
      </c>
      <c r="G149" s="127" t="s">
        <v>146</v>
      </c>
      <c r="H149" s="128">
        <f>H150</f>
        <v>116.2884</v>
      </c>
      <c r="I149" s="129"/>
      <c r="J149" s="129">
        <f>ROUND(I149*H149,2)</f>
        <v>0</v>
      </c>
      <c r="K149" s="126" t="s">
        <v>119</v>
      </c>
      <c r="L149" s="28"/>
      <c r="M149" s="130" t="s">
        <v>1</v>
      </c>
      <c r="N149" s="131" t="s">
        <v>35</v>
      </c>
      <c r="O149" s="132">
        <v>0</v>
      </c>
      <c r="P149" s="132">
        <f>O149*H149</f>
        <v>0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120</v>
      </c>
      <c r="AT149" s="134" t="s">
        <v>116</v>
      </c>
      <c r="AU149" s="134" t="s">
        <v>80</v>
      </c>
      <c r="AY149" s="16" t="s">
        <v>113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6" t="s">
        <v>78</v>
      </c>
      <c r="BK149" s="135">
        <f>ROUND(I149*H149,2)</f>
        <v>0</v>
      </c>
      <c r="BL149" s="16" t="s">
        <v>120</v>
      </c>
      <c r="BM149" s="134" t="s">
        <v>147</v>
      </c>
    </row>
    <row r="150" spans="2:65" s="13" customFormat="1">
      <c r="B150" s="142"/>
      <c r="D150" s="137" t="s">
        <v>125</v>
      </c>
      <c r="E150" s="143" t="s">
        <v>1</v>
      </c>
      <c r="F150" s="154">
        <f>H147</f>
        <v>116.2884</v>
      </c>
      <c r="H150" s="145">
        <f>F150</f>
        <v>116.2884</v>
      </c>
      <c r="L150" s="142"/>
      <c r="M150" s="146"/>
      <c r="T150" s="147"/>
      <c r="AT150" s="143" t="s">
        <v>125</v>
      </c>
      <c r="AU150" s="143" t="s">
        <v>80</v>
      </c>
      <c r="AV150" s="13" t="s">
        <v>80</v>
      </c>
      <c r="AW150" s="13" t="s">
        <v>27</v>
      </c>
      <c r="AX150" s="13" t="s">
        <v>78</v>
      </c>
      <c r="AY150" s="143" t="s">
        <v>113</v>
      </c>
    </row>
    <row r="151" spans="2:65" s="1" customFormat="1" ht="37.75" customHeight="1">
      <c r="B151" s="123"/>
      <c r="C151" s="124">
        <v>5</v>
      </c>
      <c r="D151" s="124" t="s">
        <v>116</v>
      </c>
      <c r="E151" s="125" t="s">
        <v>148</v>
      </c>
      <c r="F151" s="126" t="s">
        <v>149</v>
      </c>
      <c r="G151" s="127" t="s">
        <v>150</v>
      </c>
      <c r="H151" s="128">
        <f>H152</f>
        <v>230</v>
      </c>
      <c r="I151" s="129"/>
      <c r="J151" s="129">
        <f>ROUND(I151*H151,2)</f>
        <v>0</v>
      </c>
      <c r="K151" s="126" t="s">
        <v>119</v>
      </c>
      <c r="L151" s="28"/>
      <c r="M151" s="130" t="s">
        <v>1</v>
      </c>
      <c r="N151" s="131" t="s">
        <v>35</v>
      </c>
      <c r="O151" s="132">
        <v>0.09</v>
      </c>
      <c r="P151" s="132">
        <f>O151*H151</f>
        <v>20.7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120</v>
      </c>
      <c r="AT151" s="134" t="s">
        <v>116</v>
      </c>
      <c r="AU151" s="134" t="s">
        <v>80</v>
      </c>
      <c r="AY151" s="16" t="s">
        <v>113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6" t="s">
        <v>78</v>
      </c>
      <c r="BK151" s="135">
        <f>ROUND(I151*H151,2)</f>
        <v>0</v>
      </c>
      <c r="BL151" s="16" t="s">
        <v>120</v>
      </c>
      <c r="BM151" s="134" t="s">
        <v>151</v>
      </c>
    </row>
    <row r="152" spans="2:65" s="13" customFormat="1">
      <c r="B152" s="142"/>
      <c r="D152" s="137" t="s">
        <v>125</v>
      </c>
      <c r="E152" s="143" t="s">
        <v>1</v>
      </c>
      <c r="F152" s="144">
        <v>230</v>
      </c>
      <c r="H152" s="145">
        <f>F152</f>
        <v>230</v>
      </c>
      <c r="L152" s="142"/>
      <c r="M152" s="146"/>
      <c r="T152" s="147"/>
      <c r="AT152" s="143" t="s">
        <v>125</v>
      </c>
      <c r="AU152" s="143" t="s">
        <v>80</v>
      </c>
      <c r="AV152" s="13" t="s">
        <v>80</v>
      </c>
      <c r="AW152" s="13" t="s">
        <v>27</v>
      </c>
      <c r="AX152" s="13" t="s">
        <v>78</v>
      </c>
      <c r="AY152" s="143" t="s">
        <v>113</v>
      </c>
    </row>
    <row r="153" spans="2:65" s="1" customFormat="1" ht="24.25" customHeight="1">
      <c r="B153" s="123"/>
      <c r="C153" s="124">
        <v>6</v>
      </c>
      <c r="D153" s="124" t="s">
        <v>116</v>
      </c>
      <c r="E153" s="125" t="s">
        <v>152</v>
      </c>
      <c r="F153" s="126" t="s">
        <v>153</v>
      </c>
      <c r="G153" s="127" t="s">
        <v>150</v>
      </c>
      <c r="H153" s="128">
        <v>78.3</v>
      </c>
      <c r="I153" s="129"/>
      <c r="J153" s="129">
        <f>ROUND(I153*H153,2)</f>
        <v>0</v>
      </c>
      <c r="K153" s="126" t="s">
        <v>119</v>
      </c>
      <c r="L153" s="28"/>
      <c r="M153" s="130" t="s">
        <v>1</v>
      </c>
      <c r="N153" s="131" t="s">
        <v>35</v>
      </c>
      <c r="O153" s="132">
        <v>0.16400000000000001</v>
      </c>
      <c r="P153" s="132">
        <f>O153*H153</f>
        <v>12.841200000000001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120</v>
      </c>
      <c r="AT153" s="134" t="s">
        <v>116</v>
      </c>
      <c r="AU153" s="134" t="s">
        <v>80</v>
      </c>
      <c r="AY153" s="16" t="s">
        <v>113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6" t="s">
        <v>78</v>
      </c>
      <c r="BK153" s="135">
        <f>ROUND(I153*H153,2)</f>
        <v>0</v>
      </c>
      <c r="BL153" s="16" t="s">
        <v>120</v>
      </c>
      <c r="BM153" s="134" t="s">
        <v>154</v>
      </c>
    </row>
    <row r="154" spans="2:65" s="1" customFormat="1" ht="33" customHeight="1">
      <c r="B154" s="123"/>
      <c r="C154" s="124">
        <v>7</v>
      </c>
      <c r="D154" s="124" t="s">
        <v>116</v>
      </c>
      <c r="E154" s="125" t="s">
        <v>155</v>
      </c>
      <c r="F154" s="126" t="s">
        <v>156</v>
      </c>
      <c r="G154" s="127" t="s">
        <v>150</v>
      </c>
      <c r="H154" s="128">
        <v>240</v>
      </c>
      <c r="I154" s="129"/>
      <c r="J154" s="129">
        <f>ROUND(I154*H154,2)</f>
        <v>0</v>
      </c>
      <c r="K154" s="126" t="s">
        <v>119</v>
      </c>
      <c r="L154" s="28"/>
      <c r="M154" s="130" t="s">
        <v>1</v>
      </c>
      <c r="N154" s="131" t="s">
        <v>35</v>
      </c>
      <c r="O154" s="132">
        <v>5.5E-2</v>
      </c>
      <c r="P154" s="132">
        <f>O154*H154</f>
        <v>13.2</v>
      </c>
      <c r="Q154" s="132">
        <v>0</v>
      </c>
      <c r="R154" s="132">
        <f>Q154*H154</f>
        <v>0</v>
      </c>
      <c r="S154" s="132">
        <v>0</v>
      </c>
      <c r="T154" s="133">
        <f>S154*H154</f>
        <v>0</v>
      </c>
      <c r="AR154" s="134" t="s">
        <v>120</v>
      </c>
      <c r="AT154" s="134" t="s">
        <v>116</v>
      </c>
      <c r="AU154" s="134" t="s">
        <v>80</v>
      </c>
      <c r="AY154" s="16" t="s">
        <v>113</v>
      </c>
      <c r="BE154" s="135">
        <f>IF(N154="základní",J154,0)</f>
        <v>0</v>
      </c>
      <c r="BF154" s="135">
        <f>IF(N154="snížená",J154,0)</f>
        <v>0</v>
      </c>
      <c r="BG154" s="135">
        <f>IF(N154="zákl. přenesená",J154,0)</f>
        <v>0</v>
      </c>
      <c r="BH154" s="135">
        <f>IF(N154="sníž. přenesená",J154,0)</f>
        <v>0</v>
      </c>
      <c r="BI154" s="135">
        <f>IF(N154="nulová",J154,0)</f>
        <v>0</v>
      </c>
      <c r="BJ154" s="16" t="s">
        <v>78</v>
      </c>
      <c r="BK154" s="135">
        <f>ROUND(I154*H154,2)</f>
        <v>0</v>
      </c>
      <c r="BL154" s="16" t="s">
        <v>120</v>
      </c>
      <c r="BM154" s="134" t="s">
        <v>157</v>
      </c>
    </row>
    <row r="155" spans="2:65" s="12" customFormat="1" ht="12">
      <c r="B155" s="136"/>
      <c r="D155" s="137" t="s">
        <v>125</v>
      </c>
      <c r="E155" s="138" t="s">
        <v>1</v>
      </c>
      <c r="F155" s="139" t="s">
        <v>158</v>
      </c>
      <c r="H155" s="138" t="s">
        <v>1</v>
      </c>
      <c r="L155" s="136"/>
      <c r="M155" s="140"/>
      <c r="T155" s="141"/>
      <c r="AT155" s="138" t="s">
        <v>125</v>
      </c>
      <c r="AU155" s="138" t="s">
        <v>80</v>
      </c>
      <c r="AV155" s="12" t="s">
        <v>78</v>
      </c>
      <c r="AW155" s="12" t="s">
        <v>27</v>
      </c>
      <c r="AX155" s="12" t="s">
        <v>70</v>
      </c>
      <c r="AY155" s="138" t="s">
        <v>113</v>
      </c>
    </row>
    <row r="156" spans="2:65" s="13" customFormat="1" ht="12">
      <c r="B156" s="142"/>
      <c r="D156" s="137" t="s">
        <v>125</v>
      </c>
      <c r="E156" s="143" t="s">
        <v>1</v>
      </c>
      <c r="F156" s="144" t="s">
        <v>159</v>
      </c>
      <c r="H156" s="145">
        <v>18</v>
      </c>
      <c r="L156" s="142"/>
      <c r="M156" s="146"/>
      <c r="T156" s="147"/>
      <c r="AT156" s="143" t="s">
        <v>125</v>
      </c>
      <c r="AU156" s="143" t="s">
        <v>80</v>
      </c>
      <c r="AV156" s="13" t="s">
        <v>80</v>
      </c>
      <c r="AW156" s="13" t="s">
        <v>27</v>
      </c>
      <c r="AX156" s="13" t="s">
        <v>70</v>
      </c>
      <c r="AY156" s="143" t="s">
        <v>113</v>
      </c>
    </row>
    <row r="157" spans="2:65" s="13" customFormat="1" ht="12">
      <c r="B157" s="142"/>
      <c r="D157" s="137" t="s">
        <v>125</v>
      </c>
      <c r="E157" s="143" t="s">
        <v>1</v>
      </c>
      <c r="F157" s="144" t="s">
        <v>160</v>
      </c>
      <c r="H157" s="145">
        <v>240</v>
      </c>
      <c r="L157" s="142"/>
      <c r="M157" s="146"/>
      <c r="T157" s="147"/>
      <c r="AT157" s="143" t="s">
        <v>125</v>
      </c>
      <c r="AU157" s="143" t="s">
        <v>80</v>
      </c>
      <c r="AV157" s="13" t="s">
        <v>80</v>
      </c>
      <c r="AW157" s="13" t="s">
        <v>27</v>
      </c>
      <c r="AX157" s="13" t="s">
        <v>78</v>
      </c>
      <c r="AY157" s="143" t="s">
        <v>113</v>
      </c>
    </row>
    <row r="158" spans="2:65" s="1" customFormat="1" ht="16.5" customHeight="1">
      <c r="B158" s="123"/>
      <c r="C158" s="155">
        <v>8</v>
      </c>
      <c r="D158" s="155" t="s">
        <v>161</v>
      </c>
      <c r="E158" s="156" t="s">
        <v>162</v>
      </c>
      <c r="F158" s="157" t="s">
        <v>163</v>
      </c>
      <c r="G158" s="158" t="s">
        <v>118</v>
      </c>
      <c r="H158" s="159">
        <v>12.24</v>
      </c>
      <c r="I158" s="160"/>
      <c r="J158" s="160">
        <f>ROUND(I158*H158,2)</f>
        <v>0</v>
      </c>
      <c r="K158" s="157" t="s">
        <v>119</v>
      </c>
      <c r="L158" s="161"/>
      <c r="M158" s="162" t="s">
        <v>1</v>
      </c>
      <c r="N158" s="163" t="s">
        <v>35</v>
      </c>
      <c r="O158" s="132">
        <v>0</v>
      </c>
      <c r="P158" s="132">
        <f>O158*H158</f>
        <v>0</v>
      </c>
      <c r="Q158" s="132">
        <v>0.22</v>
      </c>
      <c r="R158" s="132">
        <f>Q158*H158</f>
        <v>2.6928000000000001</v>
      </c>
      <c r="S158" s="132">
        <v>0</v>
      </c>
      <c r="T158" s="133">
        <f>S158*H158</f>
        <v>0</v>
      </c>
      <c r="AR158" s="134" t="s">
        <v>164</v>
      </c>
      <c r="AT158" s="134" t="s">
        <v>161</v>
      </c>
      <c r="AU158" s="134" t="s">
        <v>80</v>
      </c>
      <c r="AY158" s="16" t="s">
        <v>113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6" t="s">
        <v>78</v>
      </c>
      <c r="BK158" s="135">
        <f>ROUND(I158*H158,2)</f>
        <v>0</v>
      </c>
      <c r="BL158" s="16" t="s">
        <v>120</v>
      </c>
      <c r="BM158" s="134" t="s">
        <v>165</v>
      </c>
    </row>
    <row r="159" spans="2:65" s="13" customFormat="1" ht="12">
      <c r="B159" s="142"/>
      <c r="D159" s="137" t="s">
        <v>125</v>
      </c>
      <c r="F159" s="144" t="s">
        <v>166</v>
      </c>
      <c r="H159" s="145">
        <v>12.24</v>
      </c>
      <c r="L159" s="142"/>
      <c r="M159" s="146"/>
      <c r="T159" s="147"/>
      <c r="AT159" s="143" t="s">
        <v>125</v>
      </c>
      <c r="AU159" s="143" t="s">
        <v>80</v>
      </c>
      <c r="AV159" s="13" t="s">
        <v>80</v>
      </c>
      <c r="AW159" s="13" t="s">
        <v>3</v>
      </c>
      <c r="AX159" s="13" t="s">
        <v>78</v>
      </c>
      <c r="AY159" s="143" t="s">
        <v>113</v>
      </c>
    </row>
    <row r="160" spans="2:65" s="11" customFormat="1" ht="22.75" customHeight="1">
      <c r="B160" s="112"/>
      <c r="D160" s="113" t="s">
        <v>69</v>
      </c>
      <c r="E160" s="121" t="s">
        <v>140</v>
      </c>
      <c r="F160" s="121" t="s">
        <v>167</v>
      </c>
      <c r="J160" s="122">
        <f>BK160</f>
        <v>0</v>
      </c>
      <c r="L160" s="112"/>
      <c r="M160" s="116"/>
      <c r="P160" s="117">
        <f>SUM(P161:P174)</f>
        <v>0.52600000000000002</v>
      </c>
      <c r="R160" s="117">
        <f>SUM(R161:R174)</f>
        <v>0.80027999999999999</v>
      </c>
      <c r="T160" s="118">
        <f>SUM(T161:T174)</f>
        <v>0</v>
      </c>
      <c r="AR160" s="113" t="s">
        <v>78</v>
      </c>
      <c r="AT160" s="119" t="s">
        <v>69</v>
      </c>
      <c r="AU160" s="119" t="s">
        <v>78</v>
      </c>
      <c r="AY160" s="113" t="s">
        <v>113</v>
      </c>
      <c r="BK160" s="120">
        <f>SUM(BK161:BK174)</f>
        <v>0</v>
      </c>
    </row>
    <row r="161" spans="2:65" s="1" customFormat="1" ht="24.25" customHeight="1">
      <c r="B161" s="123"/>
      <c r="C161" s="124">
        <v>9</v>
      </c>
      <c r="D161" s="124" t="s">
        <v>116</v>
      </c>
      <c r="E161" s="125" t="s">
        <v>240</v>
      </c>
      <c r="F161" s="126" t="s">
        <v>168</v>
      </c>
      <c r="G161" s="127" t="s">
        <v>169</v>
      </c>
      <c r="H161" s="128">
        <v>1</v>
      </c>
      <c r="I161" s="129"/>
      <c r="J161" s="129">
        <f>ROUND(I161*H161,2)</f>
        <v>0</v>
      </c>
      <c r="K161" s="126" t="s">
        <v>119</v>
      </c>
      <c r="L161" s="28"/>
      <c r="M161" s="130" t="s">
        <v>1</v>
      </c>
      <c r="N161" s="131" t="s">
        <v>35</v>
      </c>
      <c r="O161" s="132">
        <v>0.52600000000000002</v>
      </c>
      <c r="P161" s="132">
        <f>O161*H161</f>
        <v>0.52600000000000002</v>
      </c>
      <c r="Q161" s="132">
        <v>0.80027999999999999</v>
      </c>
      <c r="R161" s="132">
        <f>Q161*H161</f>
        <v>0.80027999999999999</v>
      </c>
      <c r="S161" s="132">
        <v>0</v>
      </c>
      <c r="T161" s="133">
        <f>S161*H161</f>
        <v>0</v>
      </c>
      <c r="AR161" s="134" t="s">
        <v>120</v>
      </c>
      <c r="AT161" s="134" t="s">
        <v>116</v>
      </c>
      <c r="AU161" s="134" t="s">
        <v>80</v>
      </c>
      <c r="AY161" s="16" t="s">
        <v>113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6" t="s">
        <v>78</v>
      </c>
      <c r="BK161" s="135">
        <f>ROUND(I161*H161,2)</f>
        <v>0</v>
      </c>
      <c r="BL161" s="16" t="s">
        <v>120</v>
      </c>
      <c r="BM161" s="134" t="s">
        <v>170</v>
      </c>
    </row>
    <row r="162" spans="2:65" s="1" customFormat="1" ht="16.5" customHeight="1">
      <c r="B162" s="123"/>
      <c r="C162" s="124">
        <v>10</v>
      </c>
      <c r="D162" s="124" t="s">
        <v>116</v>
      </c>
      <c r="E162" s="125" t="s">
        <v>241</v>
      </c>
      <c r="F162" s="126" t="s">
        <v>171</v>
      </c>
      <c r="G162" s="127" t="s">
        <v>169</v>
      </c>
      <c r="H162" s="128">
        <v>1</v>
      </c>
      <c r="I162" s="129"/>
      <c r="J162" s="129">
        <f t="shared" ref="J162:J174" si="0">ROUND(I162*H162,2)</f>
        <v>0</v>
      </c>
      <c r="K162" s="126" t="s">
        <v>1</v>
      </c>
      <c r="L162" s="28"/>
      <c r="M162" s="130" t="s">
        <v>1</v>
      </c>
      <c r="N162" s="131" t="s">
        <v>35</v>
      </c>
      <c r="O162" s="132">
        <v>0</v>
      </c>
      <c r="P162" s="132">
        <f t="shared" ref="P162:P174" si="1">O162*H162</f>
        <v>0</v>
      </c>
      <c r="Q162" s="132">
        <v>0</v>
      </c>
      <c r="R162" s="132">
        <f t="shared" ref="R162:R174" si="2">Q162*H162</f>
        <v>0</v>
      </c>
      <c r="S162" s="132">
        <v>0</v>
      </c>
      <c r="T162" s="133">
        <f t="shared" ref="T162:T174" si="3">S162*H162</f>
        <v>0</v>
      </c>
      <c r="AR162" s="134" t="s">
        <v>120</v>
      </c>
      <c r="AT162" s="134" t="s">
        <v>116</v>
      </c>
      <c r="AU162" s="134" t="s">
        <v>80</v>
      </c>
      <c r="AY162" s="16" t="s">
        <v>113</v>
      </c>
      <c r="BE162" s="135">
        <f t="shared" ref="BE162:BE174" si="4">IF(N162="základní",J162,0)</f>
        <v>0</v>
      </c>
      <c r="BF162" s="135">
        <f t="shared" ref="BF162:BF174" si="5">IF(N162="snížená",J162,0)</f>
        <v>0</v>
      </c>
      <c r="BG162" s="135">
        <f t="shared" ref="BG162:BG174" si="6">IF(N162="zákl. přenesená",J162,0)</f>
        <v>0</v>
      </c>
      <c r="BH162" s="135">
        <f t="shared" ref="BH162:BH174" si="7">IF(N162="sníž. přenesená",J162,0)</f>
        <v>0</v>
      </c>
      <c r="BI162" s="135">
        <f t="shared" ref="BI162:BI174" si="8">IF(N162="nulová",J162,0)</f>
        <v>0</v>
      </c>
      <c r="BJ162" s="16" t="s">
        <v>78</v>
      </c>
      <c r="BK162" s="135">
        <f t="shared" ref="BK162:BK174" si="9">ROUND(I162*H162,2)</f>
        <v>0</v>
      </c>
      <c r="BL162" s="16" t="s">
        <v>120</v>
      </c>
      <c r="BM162" s="134" t="s">
        <v>172</v>
      </c>
    </row>
    <row r="163" spans="2:65" s="1" customFormat="1" ht="16.5" customHeight="1">
      <c r="B163" s="123"/>
      <c r="C163" s="124">
        <v>11</v>
      </c>
      <c r="D163" s="124" t="s">
        <v>116</v>
      </c>
      <c r="E163" s="125" t="s">
        <v>242</v>
      </c>
      <c r="F163" s="126" t="s">
        <v>173</v>
      </c>
      <c r="G163" s="127" t="s">
        <v>169</v>
      </c>
      <c r="H163" s="128">
        <v>1</v>
      </c>
      <c r="I163" s="129"/>
      <c r="J163" s="129">
        <f t="shared" si="0"/>
        <v>0</v>
      </c>
      <c r="K163" s="126" t="s">
        <v>1</v>
      </c>
      <c r="L163" s="28"/>
      <c r="M163" s="130" t="s">
        <v>1</v>
      </c>
      <c r="N163" s="131" t="s">
        <v>35</v>
      </c>
      <c r="O163" s="132">
        <v>0</v>
      </c>
      <c r="P163" s="132">
        <f t="shared" si="1"/>
        <v>0</v>
      </c>
      <c r="Q163" s="132">
        <v>0</v>
      </c>
      <c r="R163" s="132">
        <f t="shared" si="2"/>
        <v>0</v>
      </c>
      <c r="S163" s="132">
        <v>0</v>
      </c>
      <c r="T163" s="133">
        <f t="shared" si="3"/>
        <v>0</v>
      </c>
      <c r="AR163" s="134" t="s">
        <v>120</v>
      </c>
      <c r="AT163" s="134" t="s">
        <v>116</v>
      </c>
      <c r="AU163" s="134" t="s">
        <v>80</v>
      </c>
      <c r="AY163" s="16" t="s">
        <v>113</v>
      </c>
      <c r="BE163" s="135">
        <f t="shared" si="4"/>
        <v>0</v>
      </c>
      <c r="BF163" s="135">
        <f t="shared" si="5"/>
        <v>0</v>
      </c>
      <c r="BG163" s="135">
        <f t="shared" si="6"/>
        <v>0</v>
      </c>
      <c r="BH163" s="135">
        <f t="shared" si="7"/>
        <v>0</v>
      </c>
      <c r="BI163" s="135">
        <f t="shared" si="8"/>
        <v>0</v>
      </c>
      <c r="BJ163" s="16" t="s">
        <v>78</v>
      </c>
      <c r="BK163" s="135">
        <f t="shared" si="9"/>
        <v>0</v>
      </c>
      <c r="BL163" s="16" t="s">
        <v>120</v>
      </c>
      <c r="BM163" s="134" t="s">
        <v>174</v>
      </c>
    </row>
    <row r="164" spans="2:65" s="1" customFormat="1" ht="16.5" customHeight="1">
      <c r="B164" s="123"/>
      <c r="C164" s="124">
        <v>12</v>
      </c>
      <c r="D164" s="124" t="s">
        <v>116</v>
      </c>
      <c r="E164" s="125" t="s">
        <v>243</v>
      </c>
      <c r="F164" s="126" t="s">
        <v>175</v>
      </c>
      <c r="G164" s="127" t="s">
        <v>169</v>
      </c>
      <c r="H164" s="128">
        <v>1</v>
      </c>
      <c r="I164" s="129"/>
      <c r="J164" s="129">
        <f t="shared" si="0"/>
        <v>0</v>
      </c>
      <c r="K164" s="126" t="s">
        <v>1</v>
      </c>
      <c r="L164" s="28"/>
      <c r="M164" s="130" t="s">
        <v>1</v>
      </c>
      <c r="N164" s="131" t="s">
        <v>35</v>
      </c>
      <c r="O164" s="132">
        <v>0</v>
      </c>
      <c r="P164" s="132">
        <f t="shared" si="1"/>
        <v>0</v>
      </c>
      <c r="Q164" s="132">
        <v>0</v>
      </c>
      <c r="R164" s="132">
        <f t="shared" si="2"/>
        <v>0</v>
      </c>
      <c r="S164" s="132">
        <v>0</v>
      </c>
      <c r="T164" s="133">
        <f t="shared" si="3"/>
        <v>0</v>
      </c>
      <c r="AR164" s="134" t="s">
        <v>120</v>
      </c>
      <c r="AT164" s="134" t="s">
        <v>116</v>
      </c>
      <c r="AU164" s="134" t="s">
        <v>80</v>
      </c>
      <c r="AY164" s="16" t="s">
        <v>113</v>
      </c>
      <c r="BE164" s="135">
        <f t="shared" si="4"/>
        <v>0</v>
      </c>
      <c r="BF164" s="135">
        <f t="shared" si="5"/>
        <v>0</v>
      </c>
      <c r="BG164" s="135">
        <f t="shared" si="6"/>
        <v>0</v>
      </c>
      <c r="BH164" s="135">
        <f t="shared" si="7"/>
        <v>0</v>
      </c>
      <c r="BI164" s="135">
        <f t="shared" si="8"/>
        <v>0</v>
      </c>
      <c r="BJ164" s="16" t="s">
        <v>78</v>
      </c>
      <c r="BK164" s="135">
        <f t="shared" si="9"/>
        <v>0</v>
      </c>
      <c r="BL164" s="16" t="s">
        <v>120</v>
      </c>
      <c r="BM164" s="134" t="s">
        <v>176</v>
      </c>
    </row>
    <row r="165" spans="2:65" s="1" customFormat="1" ht="16.5" customHeight="1">
      <c r="B165" s="123"/>
      <c r="C165" s="124">
        <v>13</v>
      </c>
      <c r="D165" s="124" t="s">
        <v>116</v>
      </c>
      <c r="E165" s="125" t="s">
        <v>244</v>
      </c>
      <c r="F165" s="126" t="s">
        <v>177</v>
      </c>
      <c r="G165" s="127" t="s">
        <v>169</v>
      </c>
      <c r="H165" s="128">
        <v>1</v>
      </c>
      <c r="I165" s="129"/>
      <c r="J165" s="129">
        <f t="shared" si="0"/>
        <v>0</v>
      </c>
      <c r="K165" s="126" t="s">
        <v>1</v>
      </c>
      <c r="L165" s="28"/>
      <c r="M165" s="130" t="s">
        <v>1</v>
      </c>
      <c r="N165" s="131" t="s">
        <v>35</v>
      </c>
      <c r="O165" s="132">
        <v>0</v>
      </c>
      <c r="P165" s="132">
        <f t="shared" si="1"/>
        <v>0</v>
      </c>
      <c r="Q165" s="132">
        <v>0</v>
      </c>
      <c r="R165" s="132">
        <f t="shared" si="2"/>
        <v>0</v>
      </c>
      <c r="S165" s="132">
        <v>0</v>
      </c>
      <c r="T165" s="133">
        <f t="shared" si="3"/>
        <v>0</v>
      </c>
      <c r="AR165" s="134" t="s">
        <v>120</v>
      </c>
      <c r="AT165" s="134" t="s">
        <v>116</v>
      </c>
      <c r="AU165" s="134" t="s">
        <v>80</v>
      </c>
      <c r="AY165" s="16" t="s">
        <v>113</v>
      </c>
      <c r="BE165" s="135">
        <f t="shared" si="4"/>
        <v>0</v>
      </c>
      <c r="BF165" s="135">
        <f t="shared" si="5"/>
        <v>0</v>
      </c>
      <c r="BG165" s="135">
        <f t="shared" si="6"/>
        <v>0</v>
      </c>
      <c r="BH165" s="135">
        <f t="shared" si="7"/>
        <v>0</v>
      </c>
      <c r="BI165" s="135">
        <f t="shared" si="8"/>
        <v>0</v>
      </c>
      <c r="BJ165" s="16" t="s">
        <v>78</v>
      </c>
      <c r="BK165" s="135">
        <f t="shared" si="9"/>
        <v>0</v>
      </c>
      <c r="BL165" s="16" t="s">
        <v>120</v>
      </c>
      <c r="BM165" s="134" t="s">
        <v>178</v>
      </c>
    </row>
    <row r="166" spans="2:65" s="1" customFormat="1" ht="16.5" customHeight="1">
      <c r="B166" s="123"/>
      <c r="C166" s="124">
        <v>14</v>
      </c>
      <c r="D166" s="124" t="s">
        <v>116</v>
      </c>
      <c r="E166" s="125" t="s">
        <v>245</v>
      </c>
      <c r="F166" s="126" t="s">
        <v>179</v>
      </c>
      <c r="G166" s="127" t="s">
        <v>169</v>
      </c>
      <c r="H166" s="128">
        <v>1</v>
      </c>
      <c r="I166" s="129"/>
      <c r="J166" s="129">
        <f t="shared" si="0"/>
        <v>0</v>
      </c>
      <c r="K166" s="126" t="s">
        <v>1</v>
      </c>
      <c r="L166" s="28"/>
      <c r="M166" s="130" t="s">
        <v>1</v>
      </c>
      <c r="N166" s="131" t="s">
        <v>35</v>
      </c>
      <c r="O166" s="132">
        <v>0</v>
      </c>
      <c r="P166" s="132">
        <f t="shared" si="1"/>
        <v>0</v>
      </c>
      <c r="Q166" s="132">
        <v>0</v>
      </c>
      <c r="R166" s="132">
        <f t="shared" si="2"/>
        <v>0</v>
      </c>
      <c r="S166" s="132">
        <v>0</v>
      </c>
      <c r="T166" s="133">
        <f t="shared" si="3"/>
        <v>0</v>
      </c>
      <c r="AR166" s="134" t="s">
        <v>120</v>
      </c>
      <c r="AT166" s="134" t="s">
        <v>116</v>
      </c>
      <c r="AU166" s="134" t="s">
        <v>80</v>
      </c>
      <c r="AY166" s="16" t="s">
        <v>113</v>
      </c>
      <c r="BE166" s="135">
        <f t="shared" si="4"/>
        <v>0</v>
      </c>
      <c r="BF166" s="135">
        <f t="shared" si="5"/>
        <v>0</v>
      </c>
      <c r="BG166" s="135">
        <f t="shared" si="6"/>
        <v>0</v>
      </c>
      <c r="BH166" s="135">
        <f t="shared" si="7"/>
        <v>0</v>
      </c>
      <c r="BI166" s="135">
        <f t="shared" si="8"/>
        <v>0</v>
      </c>
      <c r="BJ166" s="16" t="s">
        <v>78</v>
      </c>
      <c r="BK166" s="135">
        <f t="shared" si="9"/>
        <v>0</v>
      </c>
      <c r="BL166" s="16" t="s">
        <v>120</v>
      </c>
      <c r="BM166" s="134" t="s">
        <v>180</v>
      </c>
    </row>
    <row r="167" spans="2:65" s="1" customFormat="1" ht="16.5" customHeight="1">
      <c r="B167" s="123"/>
      <c r="C167" s="124">
        <v>15</v>
      </c>
      <c r="D167" s="124" t="s">
        <v>116</v>
      </c>
      <c r="E167" s="125" t="s">
        <v>246</v>
      </c>
      <c r="F167" s="126" t="s">
        <v>181</v>
      </c>
      <c r="G167" s="127" t="s">
        <v>169</v>
      </c>
      <c r="H167" s="128">
        <v>1</v>
      </c>
      <c r="I167" s="129"/>
      <c r="J167" s="129">
        <f t="shared" si="0"/>
        <v>0</v>
      </c>
      <c r="K167" s="126" t="s">
        <v>1</v>
      </c>
      <c r="L167" s="28"/>
      <c r="M167" s="130" t="s">
        <v>1</v>
      </c>
      <c r="N167" s="131" t="s">
        <v>35</v>
      </c>
      <c r="O167" s="132">
        <v>0</v>
      </c>
      <c r="P167" s="132">
        <f t="shared" si="1"/>
        <v>0</v>
      </c>
      <c r="Q167" s="132">
        <v>0</v>
      </c>
      <c r="R167" s="132">
        <f t="shared" si="2"/>
        <v>0</v>
      </c>
      <c r="S167" s="132">
        <v>0</v>
      </c>
      <c r="T167" s="133">
        <f t="shared" si="3"/>
        <v>0</v>
      </c>
      <c r="AR167" s="134" t="s">
        <v>120</v>
      </c>
      <c r="AT167" s="134" t="s">
        <v>116</v>
      </c>
      <c r="AU167" s="134" t="s">
        <v>80</v>
      </c>
      <c r="AY167" s="16" t="s">
        <v>113</v>
      </c>
      <c r="BE167" s="135">
        <f t="shared" si="4"/>
        <v>0</v>
      </c>
      <c r="BF167" s="135">
        <f t="shared" si="5"/>
        <v>0</v>
      </c>
      <c r="BG167" s="135">
        <f t="shared" si="6"/>
        <v>0</v>
      </c>
      <c r="BH167" s="135">
        <f t="shared" si="7"/>
        <v>0</v>
      </c>
      <c r="BI167" s="135">
        <f t="shared" si="8"/>
        <v>0</v>
      </c>
      <c r="BJ167" s="16" t="s">
        <v>78</v>
      </c>
      <c r="BK167" s="135">
        <f t="shared" si="9"/>
        <v>0</v>
      </c>
      <c r="BL167" s="16" t="s">
        <v>120</v>
      </c>
      <c r="BM167" s="134" t="s">
        <v>182</v>
      </c>
    </row>
    <row r="168" spans="2:65" s="1" customFormat="1" ht="16.5" customHeight="1">
      <c r="B168" s="123"/>
      <c r="C168" s="124">
        <v>16</v>
      </c>
      <c r="D168" s="124" t="s">
        <v>116</v>
      </c>
      <c r="E168" s="125" t="s">
        <v>247</v>
      </c>
      <c r="F168" s="126" t="s">
        <v>183</v>
      </c>
      <c r="G168" s="127" t="s">
        <v>169</v>
      </c>
      <c r="H168" s="128">
        <v>1</v>
      </c>
      <c r="I168" s="129"/>
      <c r="J168" s="129">
        <f t="shared" si="0"/>
        <v>0</v>
      </c>
      <c r="K168" s="126" t="s">
        <v>1</v>
      </c>
      <c r="L168" s="28"/>
      <c r="M168" s="130" t="s">
        <v>1</v>
      </c>
      <c r="N168" s="131" t="s">
        <v>35</v>
      </c>
      <c r="O168" s="132">
        <v>0</v>
      </c>
      <c r="P168" s="132">
        <f t="shared" si="1"/>
        <v>0</v>
      </c>
      <c r="Q168" s="132">
        <v>0</v>
      </c>
      <c r="R168" s="132">
        <f t="shared" si="2"/>
        <v>0</v>
      </c>
      <c r="S168" s="132">
        <v>0</v>
      </c>
      <c r="T168" s="133">
        <f t="shared" si="3"/>
        <v>0</v>
      </c>
      <c r="AR168" s="134" t="s">
        <v>120</v>
      </c>
      <c r="AT168" s="134" t="s">
        <v>116</v>
      </c>
      <c r="AU168" s="134" t="s">
        <v>80</v>
      </c>
      <c r="AY168" s="16" t="s">
        <v>113</v>
      </c>
      <c r="BE168" s="135">
        <f t="shared" si="4"/>
        <v>0</v>
      </c>
      <c r="BF168" s="135">
        <f t="shared" si="5"/>
        <v>0</v>
      </c>
      <c r="BG168" s="135">
        <f t="shared" si="6"/>
        <v>0</v>
      </c>
      <c r="BH168" s="135">
        <f t="shared" si="7"/>
        <v>0</v>
      </c>
      <c r="BI168" s="135">
        <f t="shared" si="8"/>
        <v>0</v>
      </c>
      <c r="BJ168" s="16" t="s">
        <v>78</v>
      </c>
      <c r="BK168" s="135">
        <f t="shared" si="9"/>
        <v>0</v>
      </c>
      <c r="BL168" s="16" t="s">
        <v>120</v>
      </c>
      <c r="BM168" s="134" t="s">
        <v>184</v>
      </c>
    </row>
    <row r="169" spans="2:65" s="1" customFormat="1" ht="16.5" customHeight="1">
      <c r="B169" s="123"/>
      <c r="C169" s="124">
        <v>17</v>
      </c>
      <c r="D169" s="124" t="s">
        <v>116</v>
      </c>
      <c r="E169" s="125" t="s">
        <v>248</v>
      </c>
      <c r="F169" s="126" t="s">
        <v>185</v>
      </c>
      <c r="G169" s="127" t="s">
        <v>169</v>
      </c>
      <c r="H169" s="128">
        <v>1</v>
      </c>
      <c r="I169" s="129"/>
      <c r="J169" s="129">
        <f t="shared" si="0"/>
        <v>0</v>
      </c>
      <c r="K169" s="126" t="s">
        <v>1</v>
      </c>
      <c r="L169" s="28"/>
      <c r="M169" s="130" t="s">
        <v>1</v>
      </c>
      <c r="N169" s="131" t="s">
        <v>35</v>
      </c>
      <c r="O169" s="132">
        <v>0</v>
      </c>
      <c r="P169" s="132">
        <f t="shared" si="1"/>
        <v>0</v>
      </c>
      <c r="Q169" s="132">
        <v>0</v>
      </c>
      <c r="R169" s="132">
        <f t="shared" si="2"/>
        <v>0</v>
      </c>
      <c r="S169" s="132">
        <v>0</v>
      </c>
      <c r="T169" s="133">
        <f t="shared" si="3"/>
        <v>0</v>
      </c>
      <c r="AR169" s="134" t="s">
        <v>120</v>
      </c>
      <c r="AT169" s="134" t="s">
        <v>116</v>
      </c>
      <c r="AU169" s="134" t="s">
        <v>80</v>
      </c>
      <c r="AY169" s="16" t="s">
        <v>113</v>
      </c>
      <c r="BE169" s="135">
        <f t="shared" si="4"/>
        <v>0</v>
      </c>
      <c r="BF169" s="135">
        <f t="shared" si="5"/>
        <v>0</v>
      </c>
      <c r="BG169" s="135">
        <f t="shared" si="6"/>
        <v>0</v>
      </c>
      <c r="BH169" s="135">
        <f t="shared" si="7"/>
        <v>0</v>
      </c>
      <c r="BI169" s="135">
        <f t="shared" si="8"/>
        <v>0</v>
      </c>
      <c r="BJ169" s="16" t="s">
        <v>78</v>
      </c>
      <c r="BK169" s="135">
        <f t="shared" si="9"/>
        <v>0</v>
      </c>
      <c r="BL169" s="16" t="s">
        <v>120</v>
      </c>
      <c r="BM169" s="134" t="s">
        <v>186</v>
      </c>
    </row>
    <row r="170" spans="2:65" s="1" customFormat="1" ht="16.5" customHeight="1">
      <c r="B170" s="123"/>
      <c r="C170" s="124">
        <v>18</v>
      </c>
      <c r="D170" s="124" t="s">
        <v>116</v>
      </c>
      <c r="E170" s="125" t="s">
        <v>249</v>
      </c>
      <c r="F170" s="126" t="s">
        <v>187</v>
      </c>
      <c r="G170" s="127" t="s">
        <v>169</v>
      </c>
      <c r="H170" s="128">
        <v>1</v>
      </c>
      <c r="I170" s="129"/>
      <c r="J170" s="129">
        <f t="shared" si="0"/>
        <v>0</v>
      </c>
      <c r="K170" s="126" t="s">
        <v>1</v>
      </c>
      <c r="L170" s="28"/>
      <c r="M170" s="130" t="s">
        <v>1</v>
      </c>
      <c r="N170" s="131" t="s">
        <v>35</v>
      </c>
      <c r="O170" s="132">
        <v>0</v>
      </c>
      <c r="P170" s="132">
        <f t="shared" si="1"/>
        <v>0</v>
      </c>
      <c r="Q170" s="132">
        <v>0</v>
      </c>
      <c r="R170" s="132">
        <f t="shared" si="2"/>
        <v>0</v>
      </c>
      <c r="S170" s="132">
        <v>0</v>
      </c>
      <c r="T170" s="133">
        <f t="shared" si="3"/>
        <v>0</v>
      </c>
      <c r="AR170" s="134" t="s">
        <v>120</v>
      </c>
      <c r="AT170" s="134" t="s">
        <v>116</v>
      </c>
      <c r="AU170" s="134" t="s">
        <v>80</v>
      </c>
      <c r="AY170" s="16" t="s">
        <v>113</v>
      </c>
      <c r="BE170" s="135">
        <f t="shared" si="4"/>
        <v>0</v>
      </c>
      <c r="BF170" s="135">
        <f t="shared" si="5"/>
        <v>0</v>
      </c>
      <c r="BG170" s="135">
        <f t="shared" si="6"/>
        <v>0</v>
      </c>
      <c r="BH170" s="135">
        <f t="shared" si="7"/>
        <v>0</v>
      </c>
      <c r="BI170" s="135">
        <f t="shared" si="8"/>
        <v>0</v>
      </c>
      <c r="BJ170" s="16" t="s">
        <v>78</v>
      </c>
      <c r="BK170" s="135">
        <f t="shared" si="9"/>
        <v>0</v>
      </c>
      <c r="BL170" s="16" t="s">
        <v>120</v>
      </c>
      <c r="BM170" s="134" t="s">
        <v>188</v>
      </c>
    </row>
    <row r="171" spans="2:65" s="1" customFormat="1" ht="16.5" customHeight="1">
      <c r="B171" s="123"/>
      <c r="C171" s="124">
        <v>19</v>
      </c>
      <c r="D171" s="124" t="s">
        <v>116</v>
      </c>
      <c r="E171" s="125" t="s">
        <v>250</v>
      </c>
      <c r="F171" s="126" t="s">
        <v>189</v>
      </c>
      <c r="G171" s="127" t="s">
        <v>169</v>
      </c>
      <c r="H171" s="128">
        <v>1</v>
      </c>
      <c r="I171" s="129"/>
      <c r="J171" s="129">
        <f t="shared" si="0"/>
        <v>0</v>
      </c>
      <c r="K171" s="126" t="s">
        <v>1</v>
      </c>
      <c r="L171" s="28"/>
      <c r="M171" s="130" t="s">
        <v>1</v>
      </c>
      <c r="N171" s="131" t="s">
        <v>35</v>
      </c>
      <c r="O171" s="132">
        <v>0</v>
      </c>
      <c r="P171" s="132">
        <f t="shared" si="1"/>
        <v>0</v>
      </c>
      <c r="Q171" s="132">
        <v>0</v>
      </c>
      <c r="R171" s="132">
        <f t="shared" si="2"/>
        <v>0</v>
      </c>
      <c r="S171" s="132">
        <v>0</v>
      </c>
      <c r="T171" s="133">
        <f t="shared" si="3"/>
        <v>0</v>
      </c>
      <c r="AR171" s="134" t="s">
        <v>120</v>
      </c>
      <c r="AT171" s="134" t="s">
        <v>116</v>
      </c>
      <c r="AU171" s="134" t="s">
        <v>80</v>
      </c>
      <c r="AY171" s="16" t="s">
        <v>113</v>
      </c>
      <c r="BE171" s="135">
        <f t="shared" si="4"/>
        <v>0</v>
      </c>
      <c r="BF171" s="135">
        <f t="shared" si="5"/>
        <v>0</v>
      </c>
      <c r="BG171" s="135">
        <f t="shared" si="6"/>
        <v>0</v>
      </c>
      <c r="BH171" s="135">
        <f t="shared" si="7"/>
        <v>0</v>
      </c>
      <c r="BI171" s="135">
        <f t="shared" si="8"/>
        <v>0</v>
      </c>
      <c r="BJ171" s="16" t="s">
        <v>78</v>
      </c>
      <c r="BK171" s="135">
        <f t="shared" si="9"/>
        <v>0</v>
      </c>
      <c r="BL171" s="16" t="s">
        <v>120</v>
      </c>
      <c r="BM171" s="134" t="s">
        <v>190</v>
      </c>
    </row>
    <row r="172" spans="2:65" s="1" customFormat="1" ht="16.5" customHeight="1">
      <c r="B172" s="123"/>
      <c r="C172" s="124">
        <v>20</v>
      </c>
      <c r="D172" s="124" t="s">
        <v>116</v>
      </c>
      <c r="E172" s="125" t="s">
        <v>251</v>
      </c>
      <c r="F172" s="126" t="s">
        <v>191</v>
      </c>
      <c r="G172" s="127" t="s">
        <v>169</v>
      </c>
      <c r="H172" s="128">
        <v>1</v>
      </c>
      <c r="I172" s="129"/>
      <c r="J172" s="129">
        <f t="shared" si="0"/>
        <v>0</v>
      </c>
      <c r="K172" s="126" t="s">
        <v>1</v>
      </c>
      <c r="L172" s="28"/>
      <c r="M172" s="130" t="s">
        <v>1</v>
      </c>
      <c r="N172" s="131" t="s">
        <v>35</v>
      </c>
      <c r="O172" s="132">
        <v>0</v>
      </c>
      <c r="P172" s="132">
        <f t="shared" si="1"/>
        <v>0</v>
      </c>
      <c r="Q172" s="132">
        <v>0</v>
      </c>
      <c r="R172" s="132">
        <f t="shared" si="2"/>
        <v>0</v>
      </c>
      <c r="S172" s="132">
        <v>0</v>
      </c>
      <c r="T172" s="133">
        <f t="shared" si="3"/>
        <v>0</v>
      </c>
      <c r="AR172" s="134" t="s">
        <v>120</v>
      </c>
      <c r="AT172" s="134" t="s">
        <v>116</v>
      </c>
      <c r="AU172" s="134" t="s">
        <v>80</v>
      </c>
      <c r="AY172" s="16" t="s">
        <v>113</v>
      </c>
      <c r="BE172" s="135">
        <f t="shared" si="4"/>
        <v>0</v>
      </c>
      <c r="BF172" s="135">
        <f t="shared" si="5"/>
        <v>0</v>
      </c>
      <c r="BG172" s="135">
        <f t="shared" si="6"/>
        <v>0</v>
      </c>
      <c r="BH172" s="135">
        <f t="shared" si="7"/>
        <v>0</v>
      </c>
      <c r="BI172" s="135">
        <f t="shared" si="8"/>
        <v>0</v>
      </c>
      <c r="BJ172" s="16" t="s">
        <v>78</v>
      </c>
      <c r="BK172" s="135">
        <f t="shared" si="9"/>
        <v>0</v>
      </c>
      <c r="BL172" s="16" t="s">
        <v>120</v>
      </c>
      <c r="BM172" s="134" t="s">
        <v>192</v>
      </c>
    </row>
    <row r="173" spans="2:65" s="1" customFormat="1" ht="16.5" customHeight="1">
      <c r="B173" s="123"/>
      <c r="C173" s="124">
        <v>21</v>
      </c>
      <c r="D173" s="124" t="s">
        <v>116</v>
      </c>
      <c r="E173" s="125" t="s">
        <v>252</v>
      </c>
      <c r="F173" s="126" t="s">
        <v>193</v>
      </c>
      <c r="G173" s="127" t="s">
        <v>169</v>
      </c>
      <c r="H173" s="128">
        <v>1</v>
      </c>
      <c r="I173" s="129"/>
      <c r="J173" s="129">
        <f t="shared" si="0"/>
        <v>0</v>
      </c>
      <c r="K173" s="126" t="s">
        <v>1</v>
      </c>
      <c r="L173" s="28"/>
      <c r="M173" s="130" t="s">
        <v>1</v>
      </c>
      <c r="N173" s="131" t="s">
        <v>35</v>
      </c>
      <c r="O173" s="132">
        <v>0</v>
      </c>
      <c r="P173" s="132">
        <f t="shared" si="1"/>
        <v>0</v>
      </c>
      <c r="Q173" s="132">
        <v>0</v>
      </c>
      <c r="R173" s="132">
        <f t="shared" si="2"/>
        <v>0</v>
      </c>
      <c r="S173" s="132">
        <v>0</v>
      </c>
      <c r="T173" s="133">
        <f t="shared" si="3"/>
        <v>0</v>
      </c>
      <c r="AR173" s="134" t="s">
        <v>120</v>
      </c>
      <c r="AT173" s="134" t="s">
        <v>116</v>
      </c>
      <c r="AU173" s="134" t="s">
        <v>80</v>
      </c>
      <c r="AY173" s="16" t="s">
        <v>113</v>
      </c>
      <c r="BE173" s="135">
        <f t="shared" si="4"/>
        <v>0</v>
      </c>
      <c r="BF173" s="135">
        <f t="shared" si="5"/>
        <v>0</v>
      </c>
      <c r="BG173" s="135">
        <f t="shared" si="6"/>
        <v>0</v>
      </c>
      <c r="BH173" s="135">
        <f t="shared" si="7"/>
        <v>0</v>
      </c>
      <c r="BI173" s="135">
        <f t="shared" si="8"/>
        <v>0</v>
      </c>
      <c r="BJ173" s="16" t="s">
        <v>78</v>
      </c>
      <c r="BK173" s="135">
        <f t="shared" si="9"/>
        <v>0</v>
      </c>
      <c r="BL173" s="16" t="s">
        <v>120</v>
      </c>
      <c r="BM173" s="134" t="s">
        <v>194</v>
      </c>
    </row>
    <row r="174" spans="2:65" s="1" customFormat="1" ht="16.5" customHeight="1">
      <c r="B174" s="123"/>
      <c r="C174" s="124">
        <v>22</v>
      </c>
      <c r="D174" s="124" t="s">
        <v>116</v>
      </c>
      <c r="E174" s="125" t="s">
        <v>253</v>
      </c>
      <c r="F174" s="126" t="s">
        <v>195</v>
      </c>
      <c r="G174" s="127" t="s">
        <v>169</v>
      </c>
      <c r="H174" s="128">
        <v>1</v>
      </c>
      <c r="I174" s="129"/>
      <c r="J174" s="129">
        <f t="shared" si="0"/>
        <v>0</v>
      </c>
      <c r="K174" s="126" t="s">
        <v>1</v>
      </c>
      <c r="L174" s="28"/>
      <c r="M174" s="130" t="s">
        <v>1</v>
      </c>
      <c r="N174" s="131" t="s">
        <v>35</v>
      </c>
      <c r="O174" s="132">
        <v>0</v>
      </c>
      <c r="P174" s="132">
        <f t="shared" si="1"/>
        <v>0</v>
      </c>
      <c r="Q174" s="132">
        <v>0</v>
      </c>
      <c r="R174" s="132">
        <f t="shared" si="2"/>
        <v>0</v>
      </c>
      <c r="S174" s="132">
        <v>0</v>
      </c>
      <c r="T174" s="133">
        <f t="shared" si="3"/>
        <v>0</v>
      </c>
      <c r="AR174" s="134" t="s">
        <v>120</v>
      </c>
      <c r="AT174" s="134" t="s">
        <v>116</v>
      </c>
      <c r="AU174" s="134" t="s">
        <v>80</v>
      </c>
      <c r="AY174" s="16" t="s">
        <v>113</v>
      </c>
      <c r="BE174" s="135">
        <f t="shared" si="4"/>
        <v>0</v>
      </c>
      <c r="BF174" s="135">
        <f t="shared" si="5"/>
        <v>0</v>
      </c>
      <c r="BG174" s="135">
        <f t="shared" si="6"/>
        <v>0</v>
      </c>
      <c r="BH174" s="135">
        <f t="shared" si="7"/>
        <v>0</v>
      </c>
      <c r="BI174" s="135">
        <f t="shared" si="8"/>
        <v>0</v>
      </c>
      <c r="BJ174" s="16" t="s">
        <v>78</v>
      </c>
      <c r="BK174" s="135">
        <f t="shared" si="9"/>
        <v>0</v>
      </c>
      <c r="BL174" s="16" t="s">
        <v>120</v>
      </c>
      <c r="BM174" s="134" t="s">
        <v>196</v>
      </c>
    </row>
    <row r="175" spans="2:65" s="11" customFormat="1" ht="22.75" customHeight="1">
      <c r="B175" s="112"/>
      <c r="D175" s="113" t="s">
        <v>69</v>
      </c>
      <c r="E175" s="121" t="s">
        <v>197</v>
      </c>
      <c r="F175" s="121" t="s">
        <v>198</v>
      </c>
      <c r="J175" s="122">
        <f>BK175</f>
        <v>0</v>
      </c>
      <c r="L175" s="112"/>
      <c r="M175" s="116"/>
      <c r="P175" s="117">
        <f>SUM(P176:P177)</f>
        <v>115.09520000000001</v>
      </c>
      <c r="R175" s="117">
        <f>SUM(R176:R177)</f>
        <v>0</v>
      </c>
      <c r="T175" s="118">
        <f>SUM(T176:T177)</f>
        <v>0</v>
      </c>
      <c r="AR175" s="113" t="s">
        <v>78</v>
      </c>
      <c r="AT175" s="119" t="s">
        <v>69</v>
      </c>
      <c r="AU175" s="119" t="s">
        <v>78</v>
      </c>
      <c r="AY175" s="113" t="s">
        <v>113</v>
      </c>
      <c r="BK175" s="120">
        <f>SUM(BK176:BK177)</f>
        <v>0</v>
      </c>
    </row>
    <row r="176" spans="2:65" s="1" customFormat="1" ht="24.25" customHeight="1">
      <c r="B176" s="123"/>
      <c r="C176" s="124">
        <v>23</v>
      </c>
      <c r="D176" s="124" t="s">
        <v>116</v>
      </c>
      <c r="E176" s="125" t="s">
        <v>199</v>
      </c>
      <c r="F176" s="126" t="s">
        <v>200</v>
      </c>
      <c r="G176" s="127" t="s">
        <v>146</v>
      </c>
      <c r="H176" s="128">
        <v>23.78</v>
      </c>
      <c r="I176" s="129"/>
      <c r="J176" s="129">
        <f>ROUND(I176*H176,2)</f>
        <v>0</v>
      </c>
      <c r="K176" s="126" t="s">
        <v>119</v>
      </c>
      <c r="L176" s="28"/>
      <c r="M176" s="130" t="s">
        <v>1</v>
      </c>
      <c r="N176" s="131" t="s">
        <v>35</v>
      </c>
      <c r="O176" s="132">
        <v>3.53</v>
      </c>
      <c r="P176" s="132">
        <f>O176*H176</f>
        <v>83.943399999999997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120</v>
      </c>
      <c r="AT176" s="134" t="s">
        <v>116</v>
      </c>
      <c r="AU176" s="134" t="s">
        <v>80</v>
      </c>
      <c r="AY176" s="16" t="s">
        <v>113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6" t="s">
        <v>78</v>
      </c>
      <c r="BK176" s="135">
        <f>ROUND(I176*H176,2)</f>
        <v>0</v>
      </c>
      <c r="BL176" s="16" t="s">
        <v>120</v>
      </c>
      <c r="BM176" s="134" t="s">
        <v>201</v>
      </c>
    </row>
    <row r="177" spans="2:65" s="1" customFormat="1" ht="33" customHeight="1">
      <c r="B177" s="123"/>
      <c r="C177" s="124">
        <v>24</v>
      </c>
      <c r="D177" s="124" t="s">
        <v>116</v>
      </c>
      <c r="E177" s="125" t="s">
        <v>202</v>
      </c>
      <c r="F177" s="126" t="s">
        <v>203</v>
      </c>
      <c r="G177" s="127" t="s">
        <v>146</v>
      </c>
      <c r="H177" s="128">
        <v>23.78</v>
      </c>
      <c r="I177" s="129"/>
      <c r="J177" s="129">
        <f>ROUND(I177*H177,2)</f>
        <v>0</v>
      </c>
      <c r="K177" s="126" t="s">
        <v>119</v>
      </c>
      <c r="L177" s="28"/>
      <c r="M177" s="130" t="s">
        <v>1</v>
      </c>
      <c r="N177" s="131" t="s">
        <v>35</v>
      </c>
      <c r="O177" s="132">
        <v>1.31</v>
      </c>
      <c r="P177" s="132">
        <f>O177*H177</f>
        <v>31.151800000000001</v>
      </c>
      <c r="Q177" s="132">
        <v>0</v>
      </c>
      <c r="R177" s="132">
        <f>Q177*H177</f>
        <v>0</v>
      </c>
      <c r="S177" s="132">
        <v>0</v>
      </c>
      <c r="T177" s="133">
        <f>S177*H177</f>
        <v>0</v>
      </c>
      <c r="AR177" s="134" t="s">
        <v>120</v>
      </c>
      <c r="AT177" s="134" t="s">
        <v>116</v>
      </c>
      <c r="AU177" s="134" t="s">
        <v>80</v>
      </c>
      <c r="AY177" s="16" t="s">
        <v>113</v>
      </c>
      <c r="BE177" s="135">
        <f>IF(N177="základní",J177,0)</f>
        <v>0</v>
      </c>
      <c r="BF177" s="135">
        <f>IF(N177="snížená",J177,0)</f>
        <v>0</v>
      </c>
      <c r="BG177" s="135">
        <f>IF(N177="zákl. přenesená",J177,0)</f>
        <v>0</v>
      </c>
      <c r="BH177" s="135">
        <f>IF(N177="sníž. přenesená",J177,0)</f>
        <v>0</v>
      </c>
      <c r="BI177" s="135">
        <f>IF(N177="nulová",J177,0)</f>
        <v>0</v>
      </c>
      <c r="BJ177" s="16" t="s">
        <v>78</v>
      </c>
      <c r="BK177" s="135">
        <f>ROUND(I177*H177,2)</f>
        <v>0</v>
      </c>
      <c r="BL177" s="16" t="s">
        <v>120</v>
      </c>
      <c r="BM177" s="134" t="s">
        <v>204</v>
      </c>
    </row>
    <row r="178" spans="2:65" s="11" customFormat="1" ht="26" customHeight="1">
      <c r="B178" s="112"/>
      <c r="D178" s="113" t="s">
        <v>69</v>
      </c>
      <c r="E178" s="114" t="s">
        <v>205</v>
      </c>
      <c r="F178" s="114" t="s">
        <v>206</v>
      </c>
      <c r="J178" s="115">
        <f>BK178</f>
        <v>0</v>
      </c>
      <c r="L178" s="112"/>
      <c r="M178" s="116"/>
      <c r="P178" s="117">
        <f>P179+P182+P185+P187</f>
        <v>0</v>
      </c>
      <c r="R178" s="117">
        <f>R179+R182+R185+R187</f>
        <v>0</v>
      </c>
      <c r="T178" s="118">
        <f>T179+T182+T185+T187</f>
        <v>0</v>
      </c>
      <c r="AR178" s="113" t="s">
        <v>115</v>
      </c>
      <c r="AT178" s="119" t="s">
        <v>69</v>
      </c>
      <c r="AU178" s="119" t="s">
        <v>70</v>
      </c>
      <c r="AY178" s="113" t="s">
        <v>113</v>
      </c>
      <c r="BK178" s="120">
        <f>BK179+BK182+BK185+BK187</f>
        <v>0</v>
      </c>
    </row>
    <row r="179" spans="2:65" s="11" customFormat="1" ht="22.75" customHeight="1">
      <c r="B179" s="112"/>
      <c r="D179" s="113" t="s">
        <v>69</v>
      </c>
      <c r="E179" s="121" t="s">
        <v>207</v>
      </c>
      <c r="F179" s="121" t="s">
        <v>208</v>
      </c>
      <c r="J179" s="122">
        <f>BK179</f>
        <v>0</v>
      </c>
      <c r="L179" s="112"/>
      <c r="M179" s="116"/>
      <c r="P179" s="117">
        <f>SUM(P180:P181)</f>
        <v>0</v>
      </c>
      <c r="R179" s="117">
        <f>SUM(R180:R181)</f>
        <v>0</v>
      </c>
      <c r="T179" s="118">
        <f>SUM(T180:T181)</f>
        <v>0</v>
      </c>
      <c r="AR179" s="113" t="s">
        <v>115</v>
      </c>
      <c r="AT179" s="119" t="s">
        <v>69</v>
      </c>
      <c r="AU179" s="119" t="s">
        <v>78</v>
      </c>
      <c r="AY179" s="113" t="s">
        <v>113</v>
      </c>
      <c r="BK179" s="120">
        <f>SUM(BK180:BK181)</f>
        <v>0</v>
      </c>
    </row>
    <row r="180" spans="2:65" s="1" customFormat="1" ht="16.5" customHeight="1">
      <c r="B180" s="123"/>
      <c r="C180" s="124">
        <v>25</v>
      </c>
      <c r="D180" s="124" t="s">
        <v>116</v>
      </c>
      <c r="E180" s="125" t="s">
        <v>209</v>
      </c>
      <c r="F180" s="126" t="s">
        <v>210</v>
      </c>
      <c r="G180" s="127" t="s">
        <v>169</v>
      </c>
      <c r="H180" s="128">
        <v>1</v>
      </c>
      <c r="I180" s="129"/>
      <c r="J180" s="129">
        <f>ROUND(I180*H180,2)</f>
        <v>0</v>
      </c>
      <c r="K180" s="126" t="s">
        <v>119</v>
      </c>
      <c r="L180" s="28"/>
      <c r="M180" s="130" t="s">
        <v>1</v>
      </c>
      <c r="N180" s="131" t="s">
        <v>35</v>
      </c>
      <c r="O180" s="132">
        <v>0</v>
      </c>
      <c r="P180" s="132">
        <f>O180*H180</f>
        <v>0</v>
      </c>
      <c r="Q180" s="132">
        <v>0</v>
      </c>
      <c r="R180" s="132">
        <f>Q180*H180</f>
        <v>0</v>
      </c>
      <c r="S180" s="132">
        <v>0</v>
      </c>
      <c r="T180" s="133">
        <f>S180*H180</f>
        <v>0</v>
      </c>
      <c r="AR180" s="134" t="s">
        <v>211</v>
      </c>
      <c r="AT180" s="134" t="s">
        <v>116</v>
      </c>
      <c r="AU180" s="134" t="s">
        <v>80</v>
      </c>
      <c r="AY180" s="16" t="s">
        <v>113</v>
      </c>
      <c r="BE180" s="135">
        <f>IF(N180="základní",J180,0)</f>
        <v>0</v>
      </c>
      <c r="BF180" s="135">
        <f>IF(N180="snížená",J180,0)</f>
        <v>0</v>
      </c>
      <c r="BG180" s="135">
        <f>IF(N180="zákl. přenesená",J180,0)</f>
        <v>0</v>
      </c>
      <c r="BH180" s="135">
        <f>IF(N180="sníž. přenesená",J180,0)</f>
        <v>0</v>
      </c>
      <c r="BI180" s="135">
        <f>IF(N180="nulová",J180,0)</f>
        <v>0</v>
      </c>
      <c r="BJ180" s="16" t="s">
        <v>78</v>
      </c>
      <c r="BK180" s="135">
        <f>ROUND(I180*H180,2)</f>
        <v>0</v>
      </c>
      <c r="BL180" s="16" t="s">
        <v>211</v>
      </c>
      <c r="BM180" s="134" t="s">
        <v>212</v>
      </c>
    </row>
    <row r="181" spans="2:65" s="1" customFormat="1" ht="16.5" customHeight="1">
      <c r="B181" s="123"/>
      <c r="C181" s="124">
        <v>26</v>
      </c>
      <c r="D181" s="124" t="s">
        <v>116</v>
      </c>
      <c r="E181" s="125" t="s">
        <v>213</v>
      </c>
      <c r="F181" s="126" t="s">
        <v>214</v>
      </c>
      <c r="G181" s="127" t="s">
        <v>169</v>
      </c>
      <c r="H181" s="128">
        <v>1</v>
      </c>
      <c r="I181" s="129"/>
      <c r="J181" s="129">
        <f>ROUND(I181*H181,2)</f>
        <v>0</v>
      </c>
      <c r="K181" s="126" t="s">
        <v>119</v>
      </c>
      <c r="L181" s="28"/>
      <c r="M181" s="130" t="s">
        <v>1</v>
      </c>
      <c r="N181" s="131" t="s">
        <v>35</v>
      </c>
      <c r="O181" s="132">
        <v>0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211</v>
      </c>
      <c r="AT181" s="134" t="s">
        <v>116</v>
      </c>
      <c r="AU181" s="134" t="s">
        <v>80</v>
      </c>
      <c r="AY181" s="16" t="s">
        <v>113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6" t="s">
        <v>78</v>
      </c>
      <c r="BK181" s="135">
        <f>ROUND(I181*H181,2)</f>
        <v>0</v>
      </c>
      <c r="BL181" s="16" t="s">
        <v>211</v>
      </c>
      <c r="BM181" s="134" t="s">
        <v>215</v>
      </c>
    </row>
    <row r="182" spans="2:65" s="11" customFormat="1" ht="22.75" customHeight="1">
      <c r="B182" s="112"/>
      <c r="D182" s="113" t="s">
        <v>69</v>
      </c>
      <c r="E182" s="121" t="s">
        <v>216</v>
      </c>
      <c r="F182" s="121" t="s">
        <v>217</v>
      </c>
      <c r="J182" s="122">
        <f>BK182</f>
        <v>0</v>
      </c>
      <c r="L182" s="112"/>
      <c r="M182" s="116"/>
      <c r="P182" s="117">
        <f>SUM(P183:P184)</f>
        <v>0</v>
      </c>
      <c r="R182" s="117">
        <f>SUM(R183:R184)</f>
        <v>0</v>
      </c>
      <c r="T182" s="118">
        <f>SUM(T183:T184)</f>
        <v>0</v>
      </c>
      <c r="AR182" s="113" t="s">
        <v>115</v>
      </c>
      <c r="AT182" s="119" t="s">
        <v>69</v>
      </c>
      <c r="AU182" s="119" t="s">
        <v>78</v>
      </c>
      <c r="AY182" s="113" t="s">
        <v>113</v>
      </c>
      <c r="BK182" s="120">
        <f>SUM(BK183:BK184)</f>
        <v>0</v>
      </c>
    </row>
    <row r="183" spans="2:65" s="1" customFormat="1" ht="16.5" customHeight="1">
      <c r="B183" s="123"/>
      <c r="C183" s="124">
        <v>27</v>
      </c>
      <c r="D183" s="124" t="s">
        <v>116</v>
      </c>
      <c r="E183" s="125" t="s">
        <v>218</v>
      </c>
      <c r="F183" s="126" t="s">
        <v>217</v>
      </c>
      <c r="G183" s="127" t="s">
        <v>169</v>
      </c>
      <c r="H183" s="128">
        <v>1</v>
      </c>
      <c r="I183" s="129"/>
      <c r="J183" s="129">
        <f>ROUND(I183*H183,2)</f>
        <v>0</v>
      </c>
      <c r="K183" s="126" t="s">
        <v>119</v>
      </c>
      <c r="L183" s="28"/>
      <c r="M183" s="130" t="s">
        <v>1</v>
      </c>
      <c r="N183" s="131" t="s">
        <v>35</v>
      </c>
      <c r="O183" s="132">
        <v>0</v>
      </c>
      <c r="P183" s="132">
        <f>O183*H183</f>
        <v>0</v>
      </c>
      <c r="Q183" s="132">
        <v>0</v>
      </c>
      <c r="R183" s="132">
        <f>Q183*H183</f>
        <v>0</v>
      </c>
      <c r="S183" s="132">
        <v>0</v>
      </c>
      <c r="T183" s="133">
        <f>S183*H183</f>
        <v>0</v>
      </c>
      <c r="AR183" s="134" t="s">
        <v>211</v>
      </c>
      <c r="AT183" s="134" t="s">
        <v>116</v>
      </c>
      <c r="AU183" s="134" t="s">
        <v>80</v>
      </c>
      <c r="AY183" s="16" t="s">
        <v>113</v>
      </c>
      <c r="BE183" s="135">
        <f>IF(N183="základní",J183,0)</f>
        <v>0</v>
      </c>
      <c r="BF183" s="135">
        <f>IF(N183="snížená",J183,0)</f>
        <v>0</v>
      </c>
      <c r="BG183" s="135">
        <f>IF(N183="zákl. přenesená",J183,0)</f>
        <v>0</v>
      </c>
      <c r="BH183" s="135">
        <f>IF(N183="sníž. přenesená",J183,0)</f>
        <v>0</v>
      </c>
      <c r="BI183" s="135">
        <f>IF(N183="nulová",J183,0)</f>
        <v>0</v>
      </c>
      <c r="BJ183" s="16" t="s">
        <v>78</v>
      </c>
      <c r="BK183" s="135">
        <f>ROUND(I183*H183,2)</f>
        <v>0</v>
      </c>
      <c r="BL183" s="16" t="s">
        <v>211</v>
      </c>
      <c r="BM183" s="134" t="s">
        <v>219</v>
      </c>
    </row>
    <row r="184" spans="2:65" s="1" customFormat="1" ht="16.5" customHeight="1">
      <c r="B184" s="123"/>
      <c r="C184" s="124">
        <v>28</v>
      </c>
      <c r="D184" s="124" t="s">
        <v>116</v>
      </c>
      <c r="E184" s="125" t="s">
        <v>220</v>
      </c>
      <c r="F184" s="126" t="s">
        <v>221</v>
      </c>
      <c r="G184" s="127" t="s">
        <v>169</v>
      </c>
      <c r="H184" s="128">
        <v>1</v>
      </c>
      <c r="I184" s="129"/>
      <c r="J184" s="129">
        <f>ROUND(I184*H184,2)</f>
        <v>0</v>
      </c>
      <c r="K184" s="126" t="s">
        <v>119</v>
      </c>
      <c r="L184" s="28"/>
      <c r="M184" s="130" t="s">
        <v>1</v>
      </c>
      <c r="N184" s="131" t="s">
        <v>35</v>
      </c>
      <c r="O184" s="132">
        <v>0</v>
      </c>
      <c r="P184" s="132">
        <f>O184*H184</f>
        <v>0</v>
      </c>
      <c r="Q184" s="132">
        <v>0</v>
      </c>
      <c r="R184" s="132">
        <f>Q184*H184</f>
        <v>0</v>
      </c>
      <c r="S184" s="132">
        <v>0</v>
      </c>
      <c r="T184" s="133">
        <f>S184*H184</f>
        <v>0</v>
      </c>
      <c r="AR184" s="134" t="s">
        <v>211</v>
      </c>
      <c r="AT184" s="134" t="s">
        <v>116</v>
      </c>
      <c r="AU184" s="134" t="s">
        <v>80</v>
      </c>
      <c r="AY184" s="16" t="s">
        <v>113</v>
      </c>
      <c r="BE184" s="135">
        <f>IF(N184="základní",J184,0)</f>
        <v>0</v>
      </c>
      <c r="BF184" s="135">
        <f>IF(N184="snížená",J184,0)</f>
        <v>0</v>
      </c>
      <c r="BG184" s="135">
        <f>IF(N184="zákl. přenesená",J184,0)</f>
        <v>0</v>
      </c>
      <c r="BH184" s="135">
        <f>IF(N184="sníž. přenesená",J184,0)</f>
        <v>0</v>
      </c>
      <c r="BI184" s="135">
        <f>IF(N184="nulová",J184,0)</f>
        <v>0</v>
      </c>
      <c r="BJ184" s="16" t="s">
        <v>78</v>
      </c>
      <c r="BK184" s="135">
        <f>ROUND(I184*H184,2)</f>
        <v>0</v>
      </c>
      <c r="BL184" s="16" t="s">
        <v>211</v>
      </c>
      <c r="BM184" s="134" t="s">
        <v>222</v>
      </c>
    </row>
    <row r="185" spans="2:65" s="11" customFormat="1" ht="22.75" customHeight="1">
      <c r="B185" s="112"/>
      <c r="D185" s="113" t="s">
        <v>69</v>
      </c>
      <c r="E185" s="121" t="s">
        <v>223</v>
      </c>
      <c r="F185" s="121" t="s">
        <v>224</v>
      </c>
      <c r="J185" s="122">
        <f>BK185</f>
        <v>0</v>
      </c>
      <c r="L185" s="112"/>
      <c r="M185" s="116"/>
      <c r="P185" s="117">
        <f>P186</f>
        <v>0</v>
      </c>
      <c r="R185" s="117">
        <f>R186</f>
        <v>0</v>
      </c>
      <c r="T185" s="118">
        <f>T186</f>
        <v>0</v>
      </c>
      <c r="AR185" s="113" t="s">
        <v>115</v>
      </c>
      <c r="AT185" s="119" t="s">
        <v>69</v>
      </c>
      <c r="AU185" s="119" t="s">
        <v>78</v>
      </c>
      <c r="AY185" s="113" t="s">
        <v>113</v>
      </c>
      <c r="BK185" s="120">
        <f>BK186</f>
        <v>0</v>
      </c>
    </row>
    <row r="186" spans="2:65" s="1" customFormat="1" ht="16.5" customHeight="1">
      <c r="B186" s="123"/>
      <c r="C186" s="124">
        <v>29</v>
      </c>
      <c r="D186" s="124" t="s">
        <v>116</v>
      </c>
      <c r="E186" s="125" t="s">
        <v>225</v>
      </c>
      <c r="F186" s="126" t="s">
        <v>226</v>
      </c>
      <c r="G186" s="127" t="s">
        <v>169</v>
      </c>
      <c r="H186" s="128">
        <v>1</v>
      </c>
      <c r="I186" s="129"/>
      <c r="J186" s="129">
        <f>ROUND(I186*H186,2)</f>
        <v>0</v>
      </c>
      <c r="K186" s="126" t="s">
        <v>119</v>
      </c>
      <c r="L186" s="28"/>
      <c r="M186" s="130" t="s">
        <v>1</v>
      </c>
      <c r="N186" s="131" t="s">
        <v>35</v>
      </c>
      <c r="O186" s="132">
        <v>0</v>
      </c>
      <c r="P186" s="132">
        <f>O186*H186</f>
        <v>0</v>
      </c>
      <c r="Q186" s="132">
        <v>0</v>
      </c>
      <c r="R186" s="132">
        <f>Q186*H186</f>
        <v>0</v>
      </c>
      <c r="S186" s="132">
        <v>0</v>
      </c>
      <c r="T186" s="133">
        <f>S186*H186</f>
        <v>0</v>
      </c>
      <c r="AR186" s="134" t="s">
        <v>211</v>
      </c>
      <c r="AT186" s="134" t="s">
        <v>116</v>
      </c>
      <c r="AU186" s="134" t="s">
        <v>80</v>
      </c>
      <c r="AY186" s="16" t="s">
        <v>113</v>
      </c>
      <c r="BE186" s="135">
        <f>IF(N186="základní",J186,0)</f>
        <v>0</v>
      </c>
      <c r="BF186" s="135">
        <f>IF(N186="snížená",J186,0)</f>
        <v>0</v>
      </c>
      <c r="BG186" s="135">
        <f>IF(N186="zákl. přenesená",J186,0)</f>
        <v>0</v>
      </c>
      <c r="BH186" s="135">
        <f>IF(N186="sníž. přenesená",J186,0)</f>
        <v>0</v>
      </c>
      <c r="BI186" s="135">
        <f>IF(N186="nulová",J186,0)</f>
        <v>0</v>
      </c>
      <c r="BJ186" s="16" t="s">
        <v>78</v>
      </c>
      <c r="BK186" s="135">
        <f>ROUND(I186*H186,2)</f>
        <v>0</v>
      </c>
      <c r="BL186" s="16" t="s">
        <v>211</v>
      </c>
      <c r="BM186" s="134" t="s">
        <v>227</v>
      </c>
    </row>
    <row r="187" spans="2:65" s="11" customFormat="1" ht="22.75" customHeight="1">
      <c r="B187" s="112"/>
      <c r="D187" s="113" t="s">
        <v>69</v>
      </c>
      <c r="E187" s="121" t="s">
        <v>228</v>
      </c>
      <c r="F187" s="121" t="s">
        <v>229</v>
      </c>
      <c r="J187" s="122">
        <f>BK187</f>
        <v>0</v>
      </c>
      <c r="L187" s="112"/>
      <c r="M187" s="116"/>
      <c r="P187" s="117">
        <f>P188</f>
        <v>0</v>
      </c>
      <c r="R187" s="117">
        <f>R188</f>
        <v>0</v>
      </c>
      <c r="T187" s="118">
        <f>T188</f>
        <v>0</v>
      </c>
      <c r="AR187" s="113" t="s">
        <v>115</v>
      </c>
      <c r="AT187" s="119" t="s">
        <v>69</v>
      </c>
      <c r="AU187" s="119" t="s">
        <v>78</v>
      </c>
      <c r="AY187" s="113" t="s">
        <v>113</v>
      </c>
      <c r="BK187" s="120">
        <f>BK188</f>
        <v>0</v>
      </c>
    </row>
    <row r="188" spans="2:65" s="1" customFormat="1" ht="16.5" customHeight="1">
      <c r="B188" s="123"/>
      <c r="C188" s="124">
        <v>30</v>
      </c>
      <c r="D188" s="124" t="s">
        <v>116</v>
      </c>
      <c r="E188" s="125" t="s">
        <v>230</v>
      </c>
      <c r="F188" s="126" t="s">
        <v>229</v>
      </c>
      <c r="G188" s="127" t="s">
        <v>169</v>
      </c>
      <c r="H188" s="128">
        <v>1</v>
      </c>
      <c r="I188" s="129"/>
      <c r="J188" s="129">
        <f>ROUND(I188*H188,2)</f>
        <v>0</v>
      </c>
      <c r="K188" s="126" t="s">
        <v>119</v>
      </c>
      <c r="L188" s="28"/>
      <c r="M188" s="164" t="s">
        <v>1</v>
      </c>
      <c r="N188" s="165" t="s">
        <v>35</v>
      </c>
      <c r="O188" s="166">
        <v>0</v>
      </c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AR188" s="134" t="s">
        <v>211</v>
      </c>
      <c r="AT188" s="134" t="s">
        <v>116</v>
      </c>
      <c r="AU188" s="134" t="s">
        <v>80</v>
      </c>
      <c r="AY188" s="16" t="s">
        <v>113</v>
      </c>
      <c r="BE188" s="135">
        <f>IF(N188="základní",J188,0)</f>
        <v>0</v>
      </c>
      <c r="BF188" s="135">
        <f>IF(N188="snížená",J188,0)</f>
        <v>0</v>
      </c>
      <c r="BG188" s="135">
        <f>IF(N188="zákl. přenesená",J188,0)</f>
        <v>0</v>
      </c>
      <c r="BH188" s="135">
        <f>IF(N188="sníž. přenesená",J188,0)</f>
        <v>0</v>
      </c>
      <c r="BI188" s="135">
        <f>IF(N188="nulová",J188,0)</f>
        <v>0</v>
      </c>
      <c r="BJ188" s="16" t="s">
        <v>78</v>
      </c>
      <c r="BK188" s="135">
        <f>ROUND(I188*H188,2)</f>
        <v>0</v>
      </c>
      <c r="BL188" s="16" t="s">
        <v>211</v>
      </c>
      <c r="BM188" s="134" t="s">
        <v>231</v>
      </c>
    </row>
    <row r="189" spans="2:65" s="1" customFormat="1" ht="7" customHeight="1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28"/>
    </row>
  </sheetData>
  <autoFilter ref="C124:K188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scale="84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Hřiště</vt:lpstr>
      <vt:lpstr>'Rekapitulace stavby'!Názvy_tisku</vt:lpstr>
      <vt:lpstr>'SO 01 - Hřiště'!Názvy_tisku</vt:lpstr>
      <vt:lpstr>'Rekapitulace stavby'!Oblast_tisku</vt:lpstr>
      <vt:lpstr>'SO 01 -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Šlemenda</dc:creator>
  <cp:lastModifiedBy>Microsoft Office User</cp:lastModifiedBy>
  <cp:lastPrinted>2023-02-22T07:39:04Z</cp:lastPrinted>
  <dcterms:created xsi:type="dcterms:W3CDTF">2022-12-23T09:17:31Z</dcterms:created>
  <dcterms:modified xsi:type="dcterms:W3CDTF">2023-05-10T18:55:23Z</dcterms:modified>
</cp:coreProperties>
</file>