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kosaristan\Desktop\Export\"/>
    </mc:Choice>
  </mc:AlternateContent>
  <bookViews>
    <workbookView xWindow="0" yWindow="0" windowWidth="0" windowHeight="0"/>
  </bookViews>
  <sheets>
    <sheet name="Rekapitulace stavby" sheetId="1" r:id="rId1"/>
    <sheet name="250423 - ZŠ Vybíralova - 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'250423 - ZŠ Vybíralova - ...'!$C$134:$K$285</definedName>
    <definedName name="_xlnm.Print_Area" localSheetId="1">'250423 - ZŠ Vybíralova - ...'!$C$4:$J$76,'250423 - ZŠ Vybíralova - ...'!$C$82:$J$118,'250423 - ZŠ Vybíralova - ...'!$C$124:$J$285</definedName>
    <definedName name="_xlnm.Print_Titles" localSheetId="1">'250423 - ZŠ Vybíralova - ...'!$134:$134</definedName>
  </definedNames>
  <calcPr/>
</workbook>
</file>

<file path=xl/calcChain.xml><?xml version="1.0" encoding="utf-8"?>
<calcChain xmlns="http://schemas.openxmlformats.org/spreadsheetml/2006/main">
  <c i="2" l="1" r="J282"/>
  <c i="1" r="AY95"/>
  <c i="2" r="J37"/>
  <c r="J36"/>
  <c r="J35"/>
  <c i="1" r="AX95"/>
  <c i="2" r="BI285"/>
  <c r="BH285"/>
  <c r="BG285"/>
  <c r="BF285"/>
  <c r="T285"/>
  <c r="R285"/>
  <c r="P285"/>
  <c r="BI284"/>
  <c r="BH284"/>
  <c r="BG284"/>
  <c r="BF284"/>
  <c r="T284"/>
  <c r="R284"/>
  <c r="P284"/>
  <c r="J106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R273"/>
  <c r="P273"/>
  <c r="BI268"/>
  <c r="BH268"/>
  <c r="BG268"/>
  <c r="BF268"/>
  <c r="T268"/>
  <c r="T267"/>
  <c r="R268"/>
  <c r="R267"/>
  <c r="P268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8"/>
  <c r="BH138"/>
  <c r="BG138"/>
  <c r="BF138"/>
  <c r="T138"/>
  <c r="R138"/>
  <c r="P138"/>
  <c r="J132"/>
  <c r="J131"/>
  <c r="F131"/>
  <c r="F129"/>
  <c r="E127"/>
  <c r="BI116"/>
  <c r="BH116"/>
  <c r="BG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0"/>
  <c r="J89"/>
  <c r="F89"/>
  <c r="F87"/>
  <c r="E85"/>
  <c r="J16"/>
  <c r="E16"/>
  <c r="F132"/>
  <c r="J15"/>
  <c r="J10"/>
  <c r="J87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200"/>
  <c r="J273"/>
  <c r="BK268"/>
  <c r="J232"/>
  <c r="BK217"/>
  <c r="BK198"/>
  <c r="BK183"/>
  <c r="J170"/>
  <c r="BK149"/>
  <c r="J284"/>
  <c r="J265"/>
  <c r="BK257"/>
  <c r="BK212"/>
  <c r="BK176"/>
  <c r="BK258"/>
  <c r="J219"/>
  <c r="J180"/>
  <c r="BK138"/>
  <c r="BK284"/>
  <c r="BK259"/>
  <c r="J236"/>
  <c r="J191"/>
  <c r="J159"/>
  <c r="BK247"/>
  <c r="BK213"/>
  <c r="J179"/>
  <c r="BK139"/>
  <c r="J165"/>
  <c r="BK273"/>
  <c r="J277"/>
  <c r="J247"/>
  <c r="BK226"/>
  <c r="J209"/>
  <c r="BK188"/>
  <c r="BK179"/>
  <c r="BK160"/>
  <c r="BK145"/>
  <c r="J268"/>
  <c r="J264"/>
  <c r="J252"/>
  <c r="J213"/>
  <c r="J177"/>
  <c r="BK154"/>
  <c r="BK236"/>
  <c r="BK208"/>
  <c r="BK170"/>
  <c r="J138"/>
  <c r="BK280"/>
  <c r="F35"/>
  <c r="BK276"/>
  <c r="J280"/>
  <c r="BK252"/>
  <c r="J239"/>
  <c r="J218"/>
  <c r="J204"/>
  <c r="BK189"/>
  <c r="J176"/>
  <c r="J148"/>
  <c r="BK266"/>
  <c r="BK264"/>
  <c r="J258"/>
  <c r="BK232"/>
  <c r="J208"/>
  <c r="J160"/>
  <c r="J257"/>
  <c r="J217"/>
  <c r="BK185"/>
  <c r="BK150"/>
  <c r="J198"/>
  <c r="BK148"/>
  <c r="F37"/>
  <c r="BK227"/>
  <c r="J183"/>
  <c r="J145"/>
  <c i="1" r="AS94"/>
  <c i="2" r="J227"/>
  <c r="J212"/>
  <c r="J195"/>
  <c r="BK180"/>
  <c r="J150"/>
  <c r="BK285"/>
  <c r="BK265"/>
  <c r="BK256"/>
  <c r="BK219"/>
  <c r="J188"/>
  <c r="BK158"/>
  <c r="BK239"/>
  <c r="BK204"/>
  <c r="BK159"/>
  <c r="BK277"/>
  <c r="J285"/>
  <c r="J244"/>
  <c r="J222"/>
  <c r="BK200"/>
  <c r="J185"/>
  <c r="BK177"/>
  <c r="J154"/>
  <c r="J139"/>
  <c r="J266"/>
  <c r="J259"/>
  <c r="J226"/>
  <c r="BK195"/>
  <c r="BK165"/>
  <c r="J256"/>
  <c r="BK218"/>
  <c r="BK191"/>
  <c r="J158"/>
  <c r="BK244"/>
  <c r="J189"/>
  <c r="J276"/>
  <c r="BK222"/>
  <c r="BK209"/>
  <c r="J149"/>
  <c r="F36"/>
  <c l="1" r="T137"/>
  <c r="BK175"/>
  <c r="J175"/>
  <c r="J98"/>
  <c r="BK144"/>
  <c r="J144"/>
  <c r="J97"/>
  <c r="T187"/>
  <c r="P199"/>
  <c r="P144"/>
  <c r="BK272"/>
  <c r="J272"/>
  <c r="J105"/>
  <c r="P137"/>
  <c r="R175"/>
  <c r="R187"/>
  <c r="T190"/>
  <c r="P272"/>
  <c r="BK199"/>
  <c r="J199"/>
  <c r="J103"/>
  <c r="T272"/>
  <c r="R144"/>
  <c r="P187"/>
  <c r="T199"/>
  <c r="BK283"/>
  <c r="J283"/>
  <c r="J107"/>
  <c r="R137"/>
  <c r="R136"/>
  <c r="P175"/>
  <c r="BK187"/>
  <c r="P190"/>
  <c r="R272"/>
  <c r="T144"/>
  <c r="R190"/>
  <c r="P283"/>
  <c r="R199"/>
  <c r="R283"/>
  <c r="BK137"/>
  <c r="J137"/>
  <c r="J96"/>
  <c r="T175"/>
  <c r="BK190"/>
  <c r="J190"/>
  <c r="J102"/>
  <c r="T283"/>
  <c r="BK184"/>
  <c r="J184"/>
  <c r="J99"/>
  <c r="BK267"/>
  <c r="J267"/>
  <c r="J104"/>
  <c r="F90"/>
  <c r="J129"/>
  <c r="BE138"/>
  <c r="BE139"/>
  <c r="BE154"/>
  <c r="BE158"/>
  <c r="BE183"/>
  <c r="BE189"/>
  <c r="BE191"/>
  <c r="BE195"/>
  <c r="BE204"/>
  <c r="BE208"/>
  <c r="BE212"/>
  <c r="BE219"/>
  <c r="BE244"/>
  <c r="BE247"/>
  <c r="BE256"/>
  <c r="BE257"/>
  <c r="BE285"/>
  <c i="1" r="BC95"/>
  <c i="2" r="BE160"/>
  <c r="BE185"/>
  <c r="BE200"/>
  <c r="BE209"/>
  <c r="BE213"/>
  <c r="BE217"/>
  <c r="BE218"/>
  <c r="BE226"/>
  <c r="BE227"/>
  <c r="BE236"/>
  <c r="BE239"/>
  <c r="BE252"/>
  <c r="BE258"/>
  <c r="BE259"/>
  <c r="BE264"/>
  <c r="BE265"/>
  <c r="BE266"/>
  <c r="BE284"/>
  <c r="BE145"/>
  <c r="BE148"/>
  <c r="BE149"/>
  <c r="BE150"/>
  <c r="BE159"/>
  <c r="BE165"/>
  <c r="BE170"/>
  <c r="BE176"/>
  <c r="BE177"/>
  <c r="BE179"/>
  <c r="BE180"/>
  <c r="BE188"/>
  <c r="BE198"/>
  <c r="BE222"/>
  <c r="BE232"/>
  <c r="BE268"/>
  <c r="BE273"/>
  <c i="1" r="BB95"/>
  <c r="BD95"/>
  <c i="2" r="BE277"/>
  <c r="BE280"/>
  <c r="BE276"/>
  <c i="1" r="BC94"/>
  <c r="AY94"/>
  <c r="BB94"/>
  <c r="AX94"/>
  <c r="BD94"/>
  <c r="W36"/>
  <c i="2" l="1" r="BK186"/>
  <c r="J186"/>
  <c r="J100"/>
  <c r="P186"/>
  <c r="R186"/>
  <c r="P136"/>
  <c r="P135"/>
  <c i="1" r="AU95"/>
  <c i="2" r="R135"/>
  <c r="T186"/>
  <c r="T136"/>
  <c r="T135"/>
  <c r="BK136"/>
  <c r="J136"/>
  <c r="J95"/>
  <c r="J187"/>
  <c r="J101"/>
  <c r="J33"/>
  <c i="1" r="AV95"/>
  <c r="AU94"/>
  <c r="W34"/>
  <c r="W35"/>
  <c i="2" r="F33"/>
  <c i="1" r="AZ95"/>
  <c r="AZ94"/>
  <c i="2" l="1" r="BK135"/>
  <c r="J135"/>
  <c r="J94"/>
  <c r="J28"/>
  <c r="J116"/>
  <c r="J110"/>
  <c r="J118"/>
  <c i="1" r="AV94"/>
  <c i="2" l="1" r="J29"/>
  <c r="BF116"/>
  <c r="F34"/>
  <c i="1" r="BA95"/>
  <c r="BA94"/>
  <c r="AW94"/>
  <c r="AK33"/>
  <c i="2" r="J30"/>
  <c i="1" r="AG95"/>
  <c r="AG94"/>
  <c r="AG101"/>
  <c r="CD101"/>
  <c l="1" r="AT94"/>
  <c r="AN94"/>
  <c r="AK26"/>
  <c i="2" r="J34"/>
  <c i="1" r="AW95"/>
  <c r="AT95"/>
  <c r="AN95"/>
  <c r="AG99"/>
  <c r="CD99"/>
  <c r="AG100"/>
  <c r="CD100"/>
  <c r="W33"/>
  <c r="AG98"/>
  <c r="AV98"/>
  <c r="BY98"/>
  <c r="AV101"/>
  <c r="BY101"/>
  <c i="2" l="1" r="J39"/>
  <c i="1" r="CD98"/>
  <c r="AN101"/>
  <c r="AN98"/>
  <c r="AV100"/>
  <c r="BY100"/>
  <c r="AV99"/>
  <c r="BY99"/>
  <c r="AG97"/>
  <c r="AK27"/>
  <c r="AK29"/>
  <c r="W32"/>
  <c l="1" r="AN100"/>
  <c r="AN99"/>
  <c r="AG103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<sst xmlns="http://schemas.openxmlformats.org/spreadsheetml/2006/main">
  <si>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</si>
  <si>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</si>
  <si>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</si>
  <si>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</si>
  <si>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</si>
  <si>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{af46bc34-8408-4031-8bc6-0be4e606e4bf}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</si>
  <si>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</si>
  <si>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</si>
  <si>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</si>
  <si>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</si>
  <si>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</si>
  <si>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</si>
  <si>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</si>
  <si>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</si>
  <si>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</si>
  <si>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</si>
  <si>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</si>
  <si>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Vybíralova - požární dveře</t>
  </si>
  <si>
    <t>KSO:</t>
  </si>
  <si>
    <t>CC-CZ:</t>
  </si>
  <si>
    <t>Místo:</t>
  </si>
  <si>
    <t xml:space="preserve"> Vybíralova 964, 198 00  Praha 9</t>
  </si>
  <si>
    <t>Datum:</t>
  </si>
  <si>
    <t>23. 4. 2025</t>
  </si>
  <si>
    <t>Zadavatel:</t>
  </si>
  <si>
    <t>IČ:</t>
  </si>
  <si>
    <t>00231312</t>
  </si>
  <si>
    <t>Městská část Praha 14, Bratří Venclíků 1073</t>
  </si>
  <si>
    <t>DIČ:</t>
  </si>
  <si>
    <t>CZ00231312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</si>
  <si>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</si>
  <si>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</si>
  <si>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</si>
  <si>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</si>
  <si>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</si>
  <si>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</si>
  <si>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</si>
  <si>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</si>
  <si>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</si>
  <si>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</si>
  <si>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</si>
  <si>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</si>
  <si>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</si>
  <si>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</si>
  <si>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</si>
  <si>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</si>
  <si>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</si>
  <si>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</si>
  <si>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</si>
  <si>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</si>
  <si>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</si>
  <si>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</si>
  <si>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</si>
  <si>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</si>
  <si>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</si>
  <si>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</si>
  <si>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</si>
  <si>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</si>
  <si>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</si>
  <si>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</si>
  <si>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</si>
  <si>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</si>
  <si>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</si>
  <si>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</si>
  <si>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</si>
  <si>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</si>
  <si>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</si>
  <si>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</si>
  <si>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</si>
  <si>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</si>
  <si>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</si>
  <si>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</si>
  <si>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</si>
  <si>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</si>
  <si>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</si>
  <si>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</si>
  <si>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</si>
  <si>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</si>
  <si>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</si>
  <si>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</si>
  <si>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</si>
  <si>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</si>
  <si>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</si>
  <si>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</si>
  <si>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</si>
  <si>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</si>
  <si>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</si>
  <si>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</si>
  <si>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</si>
  <si>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</si>
  <si>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</si>
  <si>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</si>
  <si>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</si>
  <si>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</si>
  <si>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</si>
  <si>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</si>
  <si>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</si>
  <si>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</si>
  <si>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</si>
  <si>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</si>
  <si>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</si>
  <si>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</si>
  <si>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</si>
  <si>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</si>
  <si>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</si>
  <si>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</si>
  <si>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</si>
  <si>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</si>
  <si>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</si>
  <si>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</si>
  <si>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</si>
  <si>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</si>
  <si>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</si>
  <si>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781 - Dokončovací práce - obklady</t>
  </si>
  <si>
    <t>M - Práce a dodávky M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</si>
  <si>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</si>
  <si>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</si>
  <si>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</si>
  <si>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</si>
  <si>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</si>
  <si>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</si>
  <si>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</si>
  <si>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</si>
  <si>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</si>
  <si>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</si>
  <si>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</si>
  <si>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</si>
  <si>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</si>
  <si>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</si>
  <si>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</si>
  <si>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</si>
  <si>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</si>
  <si>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</si>
  <si>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</si>
  <si>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</si>
  <si>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</si>
  <si>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</si>
  <si>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</si>
  <si>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</si>
  <si>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</si>
  <si>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</si>
  <si>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</si>
  <si>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</si>
  <si>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</si>
  <si>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317142424</t>
  </si>
  <si>
    <t>Překlad nenosný pórobetonový š 100 mm v do 250 mm na tenkovrstvou maltu dl přes 1250 do 1500 mm</t>
  </si>
  <si>
    <t>kus</t>
  </si>
  <si>
    <t>4</t>
  </si>
  <si>
    <t>439777974</t>
  </si>
  <si>
    <t>346278106</t>
  </si>
  <si>
    <t>Přizdívka z vápenopískových cihel na M20 tl 115 mm</t>
  </si>
  <si>
    <t>m2</t>
  </si>
  <si>
    <t>-915555694</t>
  </si>
  <si>
    <t>VV</t>
  </si>
  <si>
    <t xml:space="preserve">provedení ostění pro uchycení zárubní po demontáži mříží šířky 1400-1500  dvoukřídlé dveře</t>
  </si>
  <si>
    <t>pozice 71,76,77,80,</t>
  </si>
  <si>
    <t>8*1,97</t>
  </si>
  <si>
    <t>Součet</t>
  </si>
  <si>
    <t>9</t>
  </si>
  <si>
    <t>Ostatní konstrukce a práce, bourání</t>
  </si>
  <si>
    <t>619991005</t>
  </si>
  <si>
    <t>Zakrytí stěny PE fólií</t>
  </si>
  <si>
    <t>-689629503</t>
  </si>
  <si>
    <t>ochranné oblepení potřebných protor při bourání zárubní</t>
  </si>
  <si>
    <t>103*20</t>
  </si>
  <si>
    <t>965081611</t>
  </si>
  <si>
    <t>Odsekání soklíků rovných</t>
  </si>
  <si>
    <t>m</t>
  </si>
  <si>
    <t>1478380076</t>
  </si>
  <si>
    <t>5</t>
  </si>
  <si>
    <t>771474112</t>
  </si>
  <si>
    <t>Montáž soklů z dlaždic keramických rovných lepených cementovým flexibilním lepidlem v přes 65 do 90 mm</t>
  </si>
  <si>
    <t>-1710833924</t>
  </si>
  <si>
    <t>6</t>
  </si>
  <si>
    <t>96806299.R</t>
  </si>
  <si>
    <t>Vybourání vnitřních deštění výkladů, ostění a obkladů stěn - madla na stěně</t>
  </si>
  <si>
    <t>1481587260</t>
  </si>
  <si>
    <t>demontáž dřevěných madel na stěně</t>
  </si>
  <si>
    <t>pozice: 7,9,10,11,12,19,20,21,22,27,30,31,37,38,41,42,43,45,46,47,48,49,51,52,53,54,57,58,59,61,64,64,83,86,87,88,89,90,92</t>
  </si>
  <si>
    <t>39*(2*0,1)</t>
  </si>
  <si>
    <t>7</t>
  </si>
  <si>
    <t>766211621</t>
  </si>
  <si>
    <t>Montáž madel schodišťových stěnových dřevěných dílčích šířky do 150 mm</t>
  </si>
  <si>
    <t>1298410582</t>
  </si>
  <si>
    <t>zpětná montáž dřevěných madel</t>
  </si>
  <si>
    <t>8</t>
  </si>
  <si>
    <t>766691914</t>
  </si>
  <si>
    <t>Vyvěšení nebo zavěšení dřevěných křídel dveří pl do 2 m2</t>
  </si>
  <si>
    <t>16</t>
  </si>
  <si>
    <t>-1780056853</t>
  </si>
  <si>
    <t>766691915</t>
  </si>
  <si>
    <t>Vyvěšení nebo zavěšení dřevěných křídel dveří pl přes 2 m2</t>
  </si>
  <si>
    <t>-2024921045</t>
  </si>
  <si>
    <t>10</t>
  </si>
  <si>
    <t>968072455</t>
  </si>
  <si>
    <t>Vybourání kovových dveřních zárubní pl do 2 m2</t>
  </si>
  <si>
    <t>-569363732</t>
  </si>
  <si>
    <t>vybourání kovových zárubní pro dveře 800,900</t>
  </si>
  <si>
    <t>pozice 1-4,8,9,10,11,16,17,18,19,20,21,22,23,24,25,27,31,33,34,35,38,39-50, 53,55,58,60,67,68,70,72,73,84,87,88,91,94,95,96,97,98,101,102,103,106,107</t>
  </si>
  <si>
    <t xml:space="preserve">celkem  59 ks</t>
  </si>
  <si>
    <t>59*1,773</t>
  </si>
  <si>
    <t>11</t>
  </si>
  <si>
    <t>968072456</t>
  </si>
  <si>
    <t>Vybourání kovových dveřních zárubní pl přes 2 m2</t>
  </si>
  <si>
    <t>-432790301</t>
  </si>
  <si>
    <t>vybourání dveřních zárubní pro dveře 145 dvouřídlé</t>
  </si>
  <si>
    <t>pozice 5,6,7,12,14,15,26,28,29,30,32,36,37,51,52,54,57,59,61,62,63,64,65,66,69,71,74,75,76,77,78,79,80,81,82,83,85,86,89,90,92,93,100,104,105,108,109</t>
  </si>
  <si>
    <t>celkem 46 ks</t>
  </si>
  <si>
    <t>46*2,856</t>
  </si>
  <si>
    <t>952901111</t>
  </si>
  <si>
    <t>Vyčištění budov bytové a občanské výstavby při výšce podlaží do 4 m</t>
  </si>
  <si>
    <t>1024</t>
  </si>
  <si>
    <t>-1789644232</t>
  </si>
  <si>
    <t xml:space="preserve">60+(25*2)+12+5+10+12+(18*2)+10+5+10+5+45+100+15+4      </t>
  </si>
  <si>
    <t>150</t>
  </si>
  <si>
    <t>chodby a plochy</t>
  </si>
  <si>
    <t>997</t>
  </si>
  <si>
    <t>Doprava suti a vybouraných hmot</t>
  </si>
  <si>
    <t>13</t>
  </si>
  <si>
    <t>997013213</t>
  </si>
  <si>
    <t>Vnitrostaveništní doprava suti a vybouraných hmot pro budovy v přes 12 do 24 m ručně</t>
  </si>
  <si>
    <t>t</t>
  </si>
  <si>
    <t>-775700932</t>
  </si>
  <si>
    <t>14</t>
  </si>
  <si>
    <t>997013219</t>
  </si>
  <si>
    <t>Příplatek k vnitrostaveništní dopravě suti a vybouraných hmot za zvětšenou dopravu suti ZKD 10 m</t>
  </si>
  <si>
    <t>-58952422</t>
  </si>
  <si>
    <t>20,337*100</t>
  </si>
  <si>
    <t>15</t>
  </si>
  <si>
    <t>997013511</t>
  </si>
  <si>
    <t>Odvoz suti a vybouraných hmot z meziskládky na skládku do 1 km s naložením a se složením</t>
  </si>
  <si>
    <t>-1438190912</t>
  </si>
  <si>
    <t>997002519</t>
  </si>
  <si>
    <t>Příplatek ZKD 1 km přemístění suti a vybouraných hmot</t>
  </si>
  <si>
    <t>-1868509402</t>
  </si>
  <si>
    <t>16,092*15</t>
  </si>
  <si>
    <t>17</t>
  </si>
  <si>
    <t>997013631</t>
  </si>
  <si>
    <t>Poplatek za uložení na skládce (skládkovné) stavebního odpadu směsného kód odpadu 17 09 04</t>
  </si>
  <si>
    <t>644035120</t>
  </si>
  <si>
    <t>998</t>
  </si>
  <si>
    <t>Přesun hmot</t>
  </si>
  <si>
    <t>18</t>
  </si>
  <si>
    <t>998018003</t>
  </si>
  <si>
    <t>Přesun hmot pro budovy ruční pro budovy v přes 12 do 24 m</t>
  </si>
  <si>
    <t>2143805048</t>
  </si>
  <si>
    <t>PSV</t>
  </si>
  <si>
    <t>Práce a dodávky PSV</t>
  </si>
  <si>
    <t>741</t>
  </si>
  <si>
    <t>Elektroinstalace - silnoproud</t>
  </si>
  <si>
    <t>19</t>
  </si>
  <si>
    <t>741311805</t>
  </si>
  <si>
    <t>Demontáž spínačů nástěnných normálních do 10 A bezšroubových bez zachování funkčnosti přes 2 do 4 svorek</t>
  </si>
  <si>
    <t>763582763</t>
  </si>
  <si>
    <t>20</t>
  </si>
  <si>
    <t>741310001</t>
  </si>
  <si>
    <t>Montáž spínač nástěnný 1-jednopólový prostředí normální se zapojením vodičů - bez nové dodávky vypínačů</t>
  </si>
  <si>
    <t>-1129775806</t>
  </si>
  <si>
    <t>763</t>
  </si>
  <si>
    <t>Konstrukce suché výstavby</t>
  </si>
  <si>
    <t>763122411.KNF</t>
  </si>
  <si>
    <t>SDK stěna šachtová W628/ W629/ W630 tl 75 mm profil CW+UW 50 desky 2x RED PIANO (DF) 12,5 bez TI EI 30</t>
  </si>
  <si>
    <t>96026193</t>
  </si>
  <si>
    <t>zpětné obložení stoupacích rozvodů, původní dřevěné obložení s dvířky</t>
  </si>
  <si>
    <t>37,5</t>
  </si>
  <si>
    <t>22</t>
  </si>
  <si>
    <t>763172388</t>
  </si>
  <si>
    <t>Montáž dvířek revizních dvouplášťových SDK kcí ostatních vel. do 0,5 m2 pro příčky a předsazené stěny</t>
  </si>
  <si>
    <t>1359132134</t>
  </si>
  <si>
    <t>4*2</t>
  </si>
  <si>
    <t>23</t>
  </si>
  <si>
    <t>M</t>
  </si>
  <si>
    <t>RMAT0001</t>
  </si>
  <si>
    <t>Revizní dvířka protipožární RFS 300x300 x25 GKF US EI45 stěna SDK</t>
  </si>
  <si>
    <t>32</t>
  </si>
  <si>
    <t>993521147</t>
  </si>
  <si>
    <t>766</t>
  </si>
  <si>
    <t>Konstrukce truhlářské</t>
  </si>
  <si>
    <t>24</t>
  </si>
  <si>
    <t>766411812</t>
  </si>
  <si>
    <t>Demontáž truhlářského obložení stěn z panelů plochy přes 1,5 m2</t>
  </si>
  <si>
    <t>169817117</t>
  </si>
  <si>
    <t xml:space="preserve">demontáž obložení  - kryt pro stoupací rozvody vody, obklad stěn</t>
  </si>
  <si>
    <t>po pozice: 2,3,8,39,72,73,74,76,77,78,81,94</t>
  </si>
  <si>
    <t>12*(2,4+2,4+1,45)*0,5</t>
  </si>
  <si>
    <t>25</t>
  </si>
  <si>
    <t>642944121</t>
  </si>
  <si>
    <t>Osazování ocelových zárubní dodatečné pl do 2,5 m2</t>
  </si>
  <si>
    <t>316472403</t>
  </si>
  <si>
    <t>zárubně 700-800-900</t>
  </si>
  <si>
    <t>7+29+22</t>
  </si>
  <si>
    <t>26</t>
  </si>
  <si>
    <t>55331436</t>
  </si>
  <si>
    <t>zárubeň jednokřídlá ocelová pro dodatečnou montáž tl stěny 110-150mm rozměru 700/1970, 2100mm</t>
  </si>
  <si>
    <t>128</t>
  </si>
  <si>
    <t>1492379938</t>
  </si>
  <si>
    <t>27</t>
  </si>
  <si>
    <t>55331437</t>
  </si>
  <si>
    <t>zárubeň jednokřídlá ocelová pro dodatečnou montáž tl stěny 110-150mm rozměru 800/1970, 2100mm</t>
  </si>
  <si>
    <t>-62710967</t>
  </si>
  <si>
    <t>29+22</t>
  </si>
  <si>
    <t>28</t>
  </si>
  <si>
    <t>55331438</t>
  </si>
  <si>
    <t>zárubeň jednokřídlá ocelová pro dodatečnou montáž tl stěny 110-150mm rozměru 900/1970, 2100mm</t>
  </si>
  <si>
    <t>985747450</t>
  </si>
  <si>
    <t>29</t>
  </si>
  <si>
    <t>642944221</t>
  </si>
  <si>
    <t>Osazování ocelových zárubní dodatečné pl přes 2,5 m2</t>
  </si>
  <si>
    <t>538145412</t>
  </si>
  <si>
    <t>zárubně 1400-1450 dvoukřídlé, do kotelny ocelové s nadsvětlíkem</t>
  </si>
  <si>
    <t>11+34+1</t>
  </si>
  <si>
    <t>30</t>
  </si>
  <si>
    <t>55331717</t>
  </si>
  <si>
    <t>zárubeň dvoukřídlá ocelová pro dodatečnou montáž tl stěny 110-150mm rozměru 1450/1970, 2100mm</t>
  </si>
  <si>
    <t>-890432305</t>
  </si>
  <si>
    <t>31</t>
  </si>
  <si>
    <t>55331831</t>
  </si>
  <si>
    <t>zárubeň s nadsvětlíkem pro panel ocelová tl stěny 150mm velikost otvoru 1350-1950/2500mm výška dveří 1970mm</t>
  </si>
  <si>
    <t>1593115766</t>
  </si>
  <si>
    <t>766660021</t>
  </si>
  <si>
    <t>Montáž dveřních křídel otvíravých jednokřídlových š do 0,8 m požárních do ocelové zárubně - 600-900x1970</t>
  </si>
  <si>
    <t>157095661</t>
  </si>
  <si>
    <t>29+22+7</t>
  </si>
  <si>
    <t>33</t>
  </si>
  <si>
    <t>61161025</t>
  </si>
  <si>
    <t>dveře jednokřídlé dřevotřískové protipožární EI (EW) 30 D3 povrch lakovaný plné 700x1970-2100mm</t>
  </si>
  <si>
    <t>582148116</t>
  </si>
  <si>
    <t>pozice 72,97</t>
  </si>
  <si>
    <t>34</t>
  </si>
  <si>
    <t>61165339</t>
  </si>
  <si>
    <t>dveře jednokřídlé dřevotřískové protipožární EI (EW) 30 D3 povrch lakovaný plné 800x1970-2100mm</t>
  </si>
  <si>
    <t>1157893101</t>
  </si>
  <si>
    <t>35</t>
  </si>
  <si>
    <t>61173216</t>
  </si>
  <si>
    <t>dveře jednokřídlé dřevotřískové povrch laminátový 600-900x1970mm protipožární EI30 kouřotěsné Sa/S200</t>
  </si>
  <si>
    <t>-1230368393</t>
  </si>
  <si>
    <t>pozice 60-90 kouřotěsný</t>
  </si>
  <si>
    <t>1,2,3,4,39,41,42,43,44,45,46,47,48,49,51,53,58,60,84,88,91,102,</t>
  </si>
  <si>
    <t>36</t>
  </si>
  <si>
    <t>61165340</t>
  </si>
  <si>
    <t>dveře jednokřídlé dřevotřískové protipožární EI (EW) 30 D3 povrch lakovaný plné 900x1970-2100mm</t>
  </si>
  <si>
    <t>1727858467</t>
  </si>
  <si>
    <t>pozice</t>
  </si>
  <si>
    <t>34,67,68,70,94,</t>
  </si>
  <si>
    <t>37</t>
  </si>
  <si>
    <t>766660031</t>
  </si>
  <si>
    <t>Montáž dveřních křídel otvíravých dvoukřídlových požárních do ocelové zárubně</t>
  </si>
  <si>
    <t>-1263109852</t>
  </si>
  <si>
    <t>38</t>
  </si>
  <si>
    <t>61161055</t>
  </si>
  <si>
    <t>dveře dvoukřídlé dřevotřískové protipožární EI (EW) 30 D3 povrch lakovaný plné 1450x1970-2100mm</t>
  </si>
  <si>
    <t>-296442786</t>
  </si>
  <si>
    <t>pozice dveře 145/1970</t>
  </si>
  <si>
    <t>14,71,74,75,76,77,78,79,80,81,100</t>
  </si>
  <si>
    <t>39</t>
  </si>
  <si>
    <t>55341173</t>
  </si>
  <si>
    <t>dveře dvoukřídlé ocelové interierové protipožární EW 15, 30, 45 D1 rohová zárubeň 1450x1970mm</t>
  </si>
  <si>
    <t>1732553038</t>
  </si>
  <si>
    <t>ocelové dveře do strojovny VZT s nadsvětlíkem</t>
  </si>
  <si>
    <t>40</t>
  </si>
  <si>
    <t>611610551.1</t>
  </si>
  <si>
    <t>dveře dvoukřídlé dřevotřískové protipožární EI (EW) 30 D3 povrch lakovaný plné 1450x1970-2100mm kouřotěsné</t>
  </si>
  <si>
    <t>1414370167</t>
  </si>
  <si>
    <t xml:space="preserve">pozice </t>
  </si>
  <si>
    <t>5,6,7,12,15,26,28,29,30,32,36,37,51,52,54,57,59,61,62,63,64,65,66,82,83,85,86,89,90,92,104,105,108,109</t>
  </si>
  <si>
    <t>41</t>
  </si>
  <si>
    <t>766660717</t>
  </si>
  <si>
    <t>Montáž samozavírače na ocelovou zárubeň a dveřní křídlo</t>
  </si>
  <si>
    <t>-1260694872</t>
  </si>
  <si>
    <t>samozavírače pro křídla</t>
  </si>
  <si>
    <t>103</t>
  </si>
  <si>
    <t>42</t>
  </si>
  <si>
    <t>54917250</t>
  </si>
  <si>
    <t>samozavírač dveří hydraulický</t>
  </si>
  <si>
    <t>1529092812</t>
  </si>
  <si>
    <t>43</t>
  </si>
  <si>
    <t>54914138</t>
  </si>
  <si>
    <t>kování štítové klika/klika</t>
  </si>
  <si>
    <t>45884141</t>
  </si>
  <si>
    <t>44</t>
  </si>
  <si>
    <t>54964115</t>
  </si>
  <si>
    <t>vložka cylindrická bezpečnostní 30+40</t>
  </si>
  <si>
    <t>-1928468024</t>
  </si>
  <si>
    <t>45</t>
  </si>
  <si>
    <t>766660734</t>
  </si>
  <si>
    <t>Montáž dveřního bezpečnostního kování - panikového</t>
  </si>
  <si>
    <t>61472372</t>
  </si>
  <si>
    <t>7,14,36,37,54,57,61,62,63,64,65,66,82,83,86,89,90,92,93,100,104,105,108,109</t>
  </si>
  <si>
    <t>46</t>
  </si>
  <si>
    <t>54914135</t>
  </si>
  <si>
    <t>kování panikové klika/klika</t>
  </si>
  <si>
    <t>2126883178</t>
  </si>
  <si>
    <t>47</t>
  </si>
  <si>
    <t>766660745</t>
  </si>
  <si>
    <t>Montáž padací prahové lišty zafrézováním do dveřního křídla</t>
  </si>
  <si>
    <t>-1285831233</t>
  </si>
  <si>
    <t>48</t>
  </si>
  <si>
    <t>SPL.MDMP000013</t>
  </si>
  <si>
    <t>Mech. těs. práh ZI, PP + Kouřotěs délky 818 mm</t>
  </si>
  <si>
    <t>1347229775</t>
  </si>
  <si>
    <t>767</t>
  </si>
  <si>
    <t>Konstrukce zámečnické</t>
  </si>
  <si>
    <t>49</t>
  </si>
  <si>
    <t>767661811</t>
  </si>
  <si>
    <t>Demontáž mříží pevných nebo otevíravých</t>
  </si>
  <si>
    <t>1138669745</t>
  </si>
  <si>
    <t>demontáž otevíravých mříží pozic: 71,76,77,80,99</t>
  </si>
  <si>
    <t>5*2,856</t>
  </si>
  <si>
    <t>781</t>
  </si>
  <si>
    <t>Dokončovací práce - obklady</t>
  </si>
  <si>
    <t>50</t>
  </si>
  <si>
    <t>781471810</t>
  </si>
  <si>
    <t>Demontáž obkladů z obkladaček keramických kladených do malty</t>
  </si>
  <si>
    <t>-62773958</t>
  </si>
  <si>
    <t>odsekání keramických obkladů u bouraných zárubní, pozice:</t>
  </si>
  <si>
    <t>51</t>
  </si>
  <si>
    <t>781151014</t>
  </si>
  <si>
    <t>Lokální vyrovnání podkladu stěrkou do tl 3 mm pl přes 0,5 do 1,0 m2</t>
  </si>
  <si>
    <t>1721840696</t>
  </si>
  <si>
    <t>52</t>
  </si>
  <si>
    <t>781472218</t>
  </si>
  <si>
    <t>Montáž obkladů keramických hladkých lepených cementovým flexibilním lepidlem přes 19 do 22 ks/m2</t>
  </si>
  <si>
    <t>-1597558208</t>
  </si>
  <si>
    <t>pozice 24 - v blízkosti zárubní umyvadlo s obkladem</t>
  </si>
  <si>
    <t>53</t>
  </si>
  <si>
    <t>59761709</t>
  </si>
  <si>
    <t xml:space="preserve">obklad keramický nemrazuvzdorný povrch hladký/mat/lesk tl do 10mm přes 19 do 22ks/m2 - po montážii nových zárubní </t>
  </si>
  <si>
    <t>640826802</t>
  </si>
  <si>
    <t>1*1,1 "Přepočtené koeficientem množství</t>
  </si>
  <si>
    <t>Práce a dodávky M</t>
  </si>
  <si>
    <t>vrn</t>
  </si>
  <si>
    <t>Vedlejší rozpočtové náklady</t>
  </si>
  <si>
    <t>54</t>
  </si>
  <si>
    <t>031002000</t>
  </si>
  <si>
    <t>Související (přípravné) práce pro zařízení staveniště</t>
  </si>
  <si>
    <t>kpl</t>
  </si>
  <si>
    <t>797271649</t>
  </si>
  <si>
    <t>55</t>
  </si>
  <si>
    <t>045303000</t>
  </si>
  <si>
    <t>Koordinační činnost</t>
  </si>
  <si>
    <t>-444087617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</si>
</sst>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1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37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38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ROUND(AG97,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39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40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41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42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43</v>
      </c>
      <c r="E32" s="49"/>
      <c r="F32" s="32" t="s">
        <v>44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SUM(CD97:CD101),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SUM(BY97:BY101),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45</v>
      </c>
      <c r="G33" s="49"/>
      <c r="H33" s="49"/>
      <c r="I33" s="49"/>
      <c r="J33" s="49"/>
      <c r="K33" s="49"/>
      <c r="L33" s="50">
        <v>0.12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SUM(CE97:CE101),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SUM(BZ97:BZ101),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46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SUM(CF97:CF101),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47</v>
      </c>
      <c r="G35" s="49"/>
      <c r="H35" s="49"/>
      <c r="I35" s="49"/>
      <c r="J35" s="49"/>
      <c r="K35" s="49"/>
      <c r="L35" s="50">
        <v>0.12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SUM(CG97:CG101),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48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SUM(CH97:CH101),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49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50</v>
      </c>
      <c r="U38" s="56"/>
      <c r="V38" s="56"/>
      <c r="W38" s="56"/>
      <c r="X38" s="58" t="s">
        <v>51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52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53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54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55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54</v>
      </c>
      <c r="AI60" s="45"/>
      <c r="AJ60" s="45"/>
      <c r="AK60" s="45"/>
      <c r="AL60" s="45"/>
      <c r="AM60" s="66" t="s">
        <v>55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56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57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54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55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54</v>
      </c>
      <c r="AI75" s="45"/>
      <c r="AJ75" s="45"/>
      <c r="AK75" s="45"/>
      <c r="AL75" s="45"/>
      <c r="AM75" s="66" t="s">
        <v>55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58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250423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ZŠ Vybíralova - požární dveře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 xml:space="preserve"> Vybíralova 964, 198 00  Praha 9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23. 4. 2025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Městská část Praha 14, Bratří Venclíků 1073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32</v>
      </c>
      <c r="AJ89" s="42"/>
      <c r="AK89" s="42"/>
      <c r="AL89" s="42"/>
      <c r="AM89" s="82" t="str">
        <f>IF(E17="","",E17)</f>
        <v xml:space="preserve"> </v>
      </c>
      <c r="AN89" s="73"/>
      <c r="AO89" s="73"/>
      <c r="AP89" s="73"/>
      <c r="AQ89" s="42"/>
      <c r="AR89" s="43"/>
      <c r="AS89" s="83" t="s">
        <v>59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30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35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60</v>
      </c>
      <c r="D92" s="96"/>
      <c r="E92" s="96"/>
      <c r="F92" s="96"/>
      <c r="G92" s="96"/>
      <c r="H92" s="97"/>
      <c r="I92" s="98" t="s">
        <v>61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62</v>
      </c>
      <c r="AH92" s="96"/>
      <c r="AI92" s="96"/>
      <c r="AJ92" s="96"/>
      <c r="AK92" s="96"/>
      <c r="AL92" s="96"/>
      <c r="AM92" s="96"/>
      <c r="AN92" s="98" t="s">
        <v>63</v>
      </c>
      <c r="AO92" s="96"/>
      <c r="AP92" s="100"/>
      <c r="AQ92" s="101" t="s">
        <v>64</v>
      </c>
      <c r="AR92" s="43"/>
      <c r="AS92" s="102" t="s">
        <v>65</v>
      </c>
      <c r="AT92" s="103" t="s">
        <v>66</v>
      </c>
      <c r="AU92" s="103" t="s">
        <v>67</v>
      </c>
      <c r="AV92" s="103" t="s">
        <v>68</v>
      </c>
      <c r="AW92" s="103" t="s">
        <v>69</v>
      </c>
      <c r="AX92" s="103" t="s">
        <v>70</v>
      </c>
      <c r="AY92" s="103" t="s">
        <v>71</v>
      </c>
      <c r="AZ92" s="103" t="s">
        <v>72</v>
      </c>
      <c r="BA92" s="103" t="s">
        <v>73</v>
      </c>
      <c r="BB92" s="103" t="s">
        <v>74</v>
      </c>
      <c r="BC92" s="103" t="s">
        <v>75</v>
      </c>
      <c r="BD92" s="104" t="s">
        <v>76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77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ROUND(AS95,2)</f>
        <v>0</v>
      </c>
      <c r="AT94" s="116">
        <f>ROUND(SUM(AV94:AW94),2)</f>
        <v>0</v>
      </c>
      <c r="AU94" s="117">
        <f>ROUND(AU95,5)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ROUND(AZ95,2)</f>
        <v>0</v>
      </c>
      <c r="BA94" s="116">
        <f>ROUND(BA95,2)</f>
        <v>0</v>
      </c>
      <c r="BB94" s="116">
        <f>ROUND(BB95,2)</f>
        <v>0</v>
      </c>
      <c r="BC94" s="116">
        <f>ROUND(BC95,2)</f>
        <v>0</v>
      </c>
      <c r="BD94" s="118">
        <f>ROUND(BD95,2)</f>
        <v>0</v>
      </c>
      <c r="BE94" s="6"/>
      <c r="BS94" s="119" t="s">
        <v>78</v>
      </c>
      <c r="BT94" s="119" t="s">
        <v>79</v>
      </c>
      <c r="BV94" s="119" t="s">
        <v>80</v>
      </c>
      <c r="BW94" s="119" t="s">
        <v>5</v>
      </c>
      <c r="BX94" s="119" t="s">
        <v>81</v>
      </c>
      <c r="CL94" s="119" t="s">
        <v>1</v>
      </c>
    </row>
    <row r="95" s="7" customFormat="1" ht="16.5" customHeight="1">
      <c r="A95" s="120" t="s">
        <v>82</v>
      </c>
      <c r="B95" s="121"/>
      <c r="C95" s="122"/>
      <c r="D95" s="123" t="s">
        <v>14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'250423 - ZŠ Vybíralova -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'250423 - ZŠ Vybíralova - ...'!P135</f>
        <v>0</v>
      </c>
      <c r="AV95" s="129">
        <f>'250423 - ZŠ Vybíralova - ...'!J33</f>
        <v>0</v>
      </c>
      <c r="AW95" s="129">
        <f>'250423 - ZŠ Vybíralova - ...'!J34</f>
        <v>0</v>
      </c>
      <c r="AX95" s="129">
        <f>'250423 - ZŠ Vybíralova - ...'!J35</f>
        <v>0</v>
      </c>
      <c r="AY95" s="129">
        <f>'250423 - ZŠ Vybíralova - ...'!J36</f>
        <v>0</v>
      </c>
      <c r="AZ95" s="129">
        <f>'250423 - ZŠ Vybíralova - ...'!F33</f>
        <v>0</v>
      </c>
      <c r="BA95" s="129">
        <f>'250423 - ZŠ Vybíralova - ...'!F34</f>
        <v>0</v>
      </c>
      <c r="BB95" s="129">
        <f>'250423 - ZŠ Vybíralova - ...'!F35</f>
        <v>0</v>
      </c>
      <c r="BC95" s="129">
        <f>'250423 - ZŠ Vybíralova - ...'!F36</f>
        <v>0</v>
      </c>
      <c r="BD95" s="131">
        <f>'250423 - ZŠ Vybíralova - ...'!F37</f>
        <v>0</v>
      </c>
      <c r="BE95" s="7"/>
      <c r="BT95" s="132" t="s">
        <v>84</v>
      </c>
      <c r="BU95" s="132" t="s">
        <v>85</v>
      </c>
      <c r="BV95" s="132" t="s">
        <v>80</v>
      </c>
      <c r="BW95" s="132" t="s">
        <v>5</v>
      </c>
      <c r="BX95" s="132" t="s">
        <v>81</v>
      </c>
      <c r="CL95" s="132" t="s">
        <v>1</v>
      </c>
    </row>
    <row r="96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0"/>
    </row>
    <row r="97" s="2" customFormat="1" ht="30" customHeight="1">
      <c r="A97" s="40"/>
      <c r="B97" s="41"/>
      <c r="C97" s="109" t="s">
        <v>86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112">
        <f>ROUND(SUM(AG98:AG101), 2)</f>
        <v>0</v>
      </c>
      <c r="AH97" s="112"/>
      <c r="AI97" s="112"/>
      <c r="AJ97" s="112"/>
      <c r="AK97" s="112"/>
      <c r="AL97" s="112"/>
      <c r="AM97" s="112"/>
      <c r="AN97" s="112">
        <f>ROUND(SUM(AN98:AN101), 2)</f>
        <v>0</v>
      </c>
      <c r="AO97" s="112"/>
      <c r="AP97" s="112"/>
      <c r="AQ97" s="133"/>
      <c r="AR97" s="43"/>
      <c r="AS97" s="102" t="s">
        <v>87</v>
      </c>
      <c r="AT97" s="103" t="s">
        <v>88</v>
      </c>
      <c r="AU97" s="103" t="s">
        <v>43</v>
      </c>
      <c r="AV97" s="104" t="s">
        <v>66</v>
      </c>
      <c r="AW97" s="40"/>
      <c r="AX97" s="40"/>
      <c r="AY97" s="40"/>
      <c r="AZ97" s="40"/>
      <c r="BA97" s="40"/>
      <c r="BB97" s="40"/>
      <c r="BC97" s="40"/>
      <c r="BD97" s="40"/>
      <c r="BE97" s="40"/>
    </row>
    <row r="98" s="2" customFormat="1" ht="19.92" customHeight="1">
      <c r="A98" s="40"/>
      <c r="B98" s="41"/>
      <c r="C98" s="42"/>
      <c r="D98" s="134" t="s">
        <v>89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42"/>
      <c r="AD98" s="42"/>
      <c r="AE98" s="42"/>
      <c r="AF98" s="42"/>
      <c r="AG98" s="135">
        <f>ROUND(AG94 * AS98, 2)</f>
        <v>0</v>
      </c>
      <c r="AH98" s="136"/>
      <c r="AI98" s="136"/>
      <c r="AJ98" s="136"/>
      <c r="AK98" s="136"/>
      <c r="AL98" s="136"/>
      <c r="AM98" s="136"/>
      <c r="AN98" s="136">
        <f>ROUND(AG98 + AV98, 2)</f>
        <v>0</v>
      </c>
      <c r="AO98" s="136"/>
      <c r="AP98" s="136"/>
      <c r="AQ98" s="42"/>
      <c r="AR98" s="43"/>
      <c r="AS98" s="137">
        <v>0</v>
      </c>
      <c r="AT98" s="138" t="s">
        <v>90</v>
      </c>
      <c r="AU98" s="138" t="s">
        <v>44</v>
      </c>
      <c r="AV98" s="139">
        <f>ROUND(IF(AU98="základní",AG98*L32,IF(AU98="snížená",AG98*L33,0)), 2)</f>
        <v>0</v>
      </c>
      <c r="AW98" s="40"/>
      <c r="AX98" s="40"/>
      <c r="AY98" s="40"/>
      <c r="AZ98" s="40"/>
      <c r="BA98" s="40"/>
      <c r="BB98" s="40"/>
      <c r="BC98" s="40"/>
      <c r="BD98" s="40"/>
      <c r="BE98" s="40"/>
      <c r="BV98" s="17" t="s">
        <v>91</v>
      </c>
      <c r="BY98" s="140">
        <f>IF(AU98="základní",AV98,0)</f>
        <v>0</v>
      </c>
      <c r="BZ98" s="140">
        <f>IF(AU98="snížená",AV98,0)</f>
        <v>0</v>
      </c>
      <c r="CA98" s="140">
        <v>0</v>
      </c>
      <c r="CB98" s="140">
        <v>0</v>
      </c>
      <c r="CC98" s="140">
        <v>0</v>
      </c>
      <c r="CD98" s="140">
        <f>IF(AU98="základní",AG98,0)</f>
        <v>0</v>
      </c>
      <c r="CE98" s="140">
        <f>IF(AU98="snížená",AG98,0)</f>
        <v>0</v>
      </c>
      <c r="CF98" s="140">
        <f>IF(AU98="zákl. přenesená",AG98,0)</f>
        <v>0</v>
      </c>
      <c r="CG98" s="140">
        <f>IF(AU98="sníž. přenesená",AG98,0)</f>
        <v>0</v>
      </c>
      <c r="CH98" s="140">
        <f>IF(AU98="nulová",AG98,0)</f>
        <v>0</v>
      </c>
      <c r="CI98" s="17">
        <f>IF(AU98="základní",1,IF(AU98="snížená",2,IF(AU98="zákl. přenesená",4,IF(AU98="sníž. přenesená",5,3))))</f>
        <v>1</v>
      </c>
      <c r="CJ98" s="17">
        <f>IF(AT98="stavební čast",1,IF(AT98="investiční čast",2,3))</f>
        <v>1</v>
      </c>
      <c r="CK98" s="17" t="str">
        <f>IF(D98="Vyplň vlastní","","x")</f>
        <v>x</v>
      </c>
    </row>
    <row r="99" s="2" customFormat="1" ht="19.92" customHeight="1">
      <c r="A99" s="40"/>
      <c r="B99" s="41"/>
      <c r="C99" s="42"/>
      <c r="D99" s="141" t="s">
        <v>92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42"/>
      <c r="AD99" s="42"/>
      <c r="AE99" s="42"/>
      <c r="AF99" s="42"/>
      <c r="AG99" s="135">
        <f>ROUND(AG94 * AS99, 2)</f>
        <v>0</v>
      </c>
      <c r="AH99" s="136"/>
      <c r="AI99" s="136"/>
      <c r="AJ99" s="136"/>
      <c r="AK99" s="136"/>
      <c r="AL99" s="136"/>
      <c r="AM99" s="136"/>
      <c r="AN99" s="136">
        <f>ROUND(AG99 + AV99, 2)</f>
        <v>0</v>
      </c>
      <c r="AO99" s="136"/>
      <c r="AP99" s="136"/>
      <c r="AQ99" s="42"/>
      <c r="AR99" s="43"/>
      <c r="AS99" s="137">
        <v>0</v>
      </c>
      <c r="AT99" s="138" t="s">
        <v>90</v>
      </c>
      <c r="AU99" s="138" t="s">
        <v>44</v>
      </c>
      <c r="AV99" s="139">
        <f>ROUND(IF(AU99="základní",AG99*L32,IF(AU99="snížená",AG99*L33,0)), 2)</f>
        <v>0</v>
      </c>
      <c r="AW99" s="40"/>
      <c r="AX99" s="40"/>
      <c r="AY99" s="40"/>
      <c r="AZ99" s="40"/>
      <c r="BA99" s="40"/>
      <c r="BB99" s="40"/>
      <c r="BC99" s="40"/>
      <c r="BD99" s="40"/>
      <c r="BE99" s="40"/>
      <c r="BV99" s="17" t="s">
        <v>93</v>
      </c>
      <c r="BY99" s="140">
        <f>IF(AU99="základní",AV99,0)</f>
        <v>0</v>
      </c>
      <c r="BZ99" s="140">
        <f>IF(AU99="snížená",AV99,0)</f>
        <v>0</v>
      </c>
      <c r="CA99" s="140">
        <v>0</v>
      </c>
      <c r="CB99" s="140">
        <v>0</v>
      </c>
      <c r="CC99" s="140">
        <v>0</v>
      </c>
      <c r="CD99" s="140">
        <f>IF(AU99="základní",AG99,0)</f>
        <v>0</v>
      </c>
      <c r="CE99" s="140">
        <f>IF(AU99="snížená",AG99,0)</f>
        <v>0</v>
      </c>
      <c r="CF99" s="140">
        <f>IF(AU99="zákl. přenesená",AG99,0)</f>
        <v>0</v>
      </c>
      <c r="CG99" s="140">
        <f>IF(AU99="sníž. přenesená",AG99,0)</f>
        <v>0</v>
      </c>
      <c r="CH99" s="140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/>
      </c>
    </row>
    <row r="100" s="2" customFormat="1" ht="19.92" customHeight="1">
      <c r="A100" s="40"/>
      <c r="B100" s="41"/>
      <c r="C100" s="42"/>
      <c r="D100" s="141" t="s">
        <v>92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42"/>
      <c r="AD100" s="42"/>
      <c r="AE100" s="42"/>
      <c r="AF100" s="42"/>
      <c r="AG100" s="135">
        <f>ROUND(AG94 * AS100, 2)</f>
        <v>0</v>
      </c>
      <c r="AH100" s="136"/>
      <c r="AI100" s="136"/>
      <c r="AJ100" s="136"/>
      <c r="AK100" s="136"/>
      <c r="AL100" s="136"/>
      <c r="AM100" s="136"/>
      <c r="AN100" s="136">
        <f>ROUND(AG100 + AV100, 2)</f>
        <v>0</v>
      </c>
      <c r="AO100" s="136"/>
      <c r="AP100" s="136"/>
      <c r="AQ100" s="42"/>
      <c r="AR100" s="43"/>
      <c r="AS100" s="137">
        <v>0</v>
      </c>
      <c r="AT100" s="138" t="s">
        <v>90</v>
      </c>
      <c r="AU100" s="138" t="s">
        <v>44</v>
      </c>
      <c r="AV100" s="139">
        <f>ROUND(IF(AU100="základní",AG100*L32,IF(AU100="snížená",AG100*L33,0)),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93</v>
      </c>
      <c r="BY100" s="140">
        <f>IF(AU100="základní",AV100,0)</f>
        <v>0</v>
      </c>
      <c r="BZ100" s="140">
        <f>IF(AU100="snížená",AV100,0)</f>
        <v>0</v>
      </c>
      <c r="CA100" s="140">
        <v>0</v>
      </c>
      <c r="CB100" s="140">
        <v>0</v>
      </c>
      <c r="CC100" s="140">
        <v>0</v>
      </c>
      <c r="CD100" s="140">
        <f>IF(AU100="základní",AG100,0)</f>
        <v>0</v>
      </c>
      <c r="CE100" s="140">
        <f>IF(AU100="snížená",AG100,0)</f>
        <v>0</v>
      </c>
      <c r="CF100" s="140">
        <f>IF(AU100="zákl. přenesená",AG100,0)</f>
        <v>0</v>
      </c>
      <c r="CG100" s="140">
        <f>IF(AU100="sníž. přenesená",AG100,0)</f>
        <v>0</v>
      </c>
      <c r="CH100" s="140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="2" customFormat="1" ht="19.92" customHeight="1">
      <c r="A101" s="40"/>
      <c r="B101" s="41"/>
      <c r="C101" s="42"/>
      <c r="D101" s="141" t="s">
        <v>92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42"/>
      <c r="AD101" s="42"/>
      <c r="AE101" s="42"/>
      <c r="AF101" s="42"/>
      <c r="AG101" s="135">
        <f>ROUND(AG94 * AS101, 2)</f>
        <v>0</v>
      </c>
      <c r="AH101" s="136"/>
      <c r="AI101" s="136"/>
      <c r="AJ101" s="136"/>
      <c r="AK101" s="136"/>
      <c r="AL101" s="136"/>
      <c r="AM101" s="136"/>
      <c r="AN101" s="136">
        <f>ROUND(AG101 + AV101, 2)</f>
        <v>0</v>
      </c>
      <c r="AO101" s="136"/>
      <c r="AP101" s="136"/>
      <c r="AQ101" s="42"/>
      <c r="AR101" s="43"/>
      <c r="AS101" s="142">
        <v>0</v>
      </c>
      <c r="AT101" s="143" t="s">
        <v>90</v>
      </c>
      <c r="AU101" s="143" t="s">
        <v>44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93</v>
      </c>
      <c r="BY101" s="140">
        <f>IF(AU101="základní",AV101,0)</f>
        <v>0</v>
      </c>
      <c r="BZ101" s="140">
        <f>IF(AU101="snížená",AV101,0)</f>
        <v>0</v>
      </c>
      <c r="CA101" s="140">
        <v>0</v>
      </c>
      <c r="CB101" s="140">
        <v>0</v>
      </c>
      <c r="CC101" s="140">
        <v>0</v>
      </c>
      <c r="CD101" s="140">
        <f>IF(AU101="základní",AG101,0)</f>
        <v>0</v>
      </c>
      <c r="CE101" s="140">
        <f>IF(AU101="snížená",AG101,0)</f>
        <v>0</v>
      </c>
      <c r="CF101" s="140">
        <f>IF(AU101="zákl. přenesená",AG101,0)</f>
        <v>0</v>
      </c>
      <c r="CG101" s="140">
        <f>IF(AU101="sníž. přenesená",AG101,0)</f>
        <v>0</v>
      </c>
      <c r="CH101" s="140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0.8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3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="2" customFormat="1" ht="30" customHeight="1">
      <c r="A103" s="40"/>
      <c r="B103" s="41"/>
      <c r="C103" s="145" t="s">
        <v>94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7">
        <f>ROUND(AG94 + AG97, 2)</f>
        <v>0</v>
      </c>
      <c r="AH103" s="147"/>
      <c r="AI103" s="147"/>
      <c r="AJ103" s="147"/>
      <c r="AK103" s="147"/>
      <c r="AL103" s="147"/>
      <c r="AM103" s="147"/>
      <c r="AN103" s="147">
        <f>ROUND(AN94 + AN97, 2)</f>
        <v>0</v>
      </c>
      <c r="AO103" s="147"/>
      <c r="AP103" s="147"/>
      <c r="AQ103" s="146"/>
      <c r="AR103" s="43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</sheetData>
  <sheetProtection sheet="1" formatColumns="0" formatRows="0" objects="1" scenarios="1" spinCount="100000" saltValue="zFptlfL+GY5xoasr7AjRlQL2jp5v+HLGzG9bOQ/R27K1OrQ7a09xRkKU3MJHQYFUmYuJe9hmTqoIEYLbmk/YJg==" hashValue="0DmmIWySGggxj8KjDe5WQd2yn1D0Q6QCuuzY22EyLe6tEPTzxW9hVrs5ArY4bQdHBKAMi7nhH/H9MiUvPJ/qeg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250423 - ZŠ Vybíralova -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0"/>
      <c r="AT3" s="17" t="s">
        <v>95</v>
      </c>
    </row>
    <row r="4" s="1" customFormat="1" ht="24.96" customHeight="1">
      <c r="B4" s="20"/>
      <c r="D4" s="150" t="s">
        <v>96</v>
      </c>
      <c r="L4" s="20"/>
      <c r="M4" s="151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40"/>
      <c r="B6" s="43"/>
      <c r="C6" s="40"/>
      <c r="D6" s="152" t="s">
        <v>16</v>
      </c>
      <c r="E6" s="40"/>
      <c r="F6" s="40"/>
      <c r="G6" s="40"/>
      <c r="H6" s="40"/>
      <c r="I6" s="40"/>
      <c r="J6" s="40"/>
      <c r="K6" s="40"/>
      <c r="L6" s="65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3"/>
      <c r="C7" s="40"/>
      <c r="D7" s="40"/>
      <c r="E7" s="153" t="s">
        <v>17</v>
      </c>
      <c r="F7" s="40"/>
      <c r="G7" s="40"/>
      <c r="H7" s="40"/>
      <c r="I7" s="40"/>
      <c r="J7" s="40"/>
      <c r="K7" s="40"/>
      <c r="L7" s="65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3"/>
      <c r="C8" s="40"/>
      <c r="D8" s="40"/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3"/>
      <c r="C9" s="40"/>
      <c r="D9" s="152" t="s">
        <v>18</v>
      </c>
      <c r="E9" s="40"/>
      <c r="F9" s="154" t="s">
        <v>1</v>
      </c>
      <c r="G9" s="40"/>
      <c r="H9" s="40"/>
      <c r="I9" s="152" t="s">
        <v>19</v>
      </c>
      <c r="J9" s="154" t="s">
        <v>1</v>
      </c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3"/>
      <c r="C10" s="40"/>
      <c r="D10" s="152" t="s">
        <v>20</v>
      </c>
      <c r="E10" s="40"/>
      <c r="F10" s="154" t="s">
        <v>21</v>
      </c>
      <c r="G10" s="40"/>
      <c r="H10" s="40"/>
      <c r="I10" s="152" t="s">
        <v>22</v>
      </c>
      <c r="J10" s="155" t="str">
        <f>'Rekapitulace stavby'!AN8</f>
        <v>23. 4. 2025</v>
      </c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3"/>
      <c r="C11" s="40"/>
      <c r="D11" s="40"/>
      <c r="E11" s="40"/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2" t="s">
        <v>24</v>
      </c>
      <c r="E12" s="40"/>
      <c r="F12" s="40"/>
      <c r="G12" s="40"/>
      <c r="H12" s="40"/>
      <c r="I12" s="152" t="s">
        <v>25</v>
      </c>
      <c r="J12" s="154" t="s">
        <v>26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3"/>
      <c r="C13" s="40"/>
      <c r="D13" s="40"/>
      <c r="E13" s="154" t="s">
        <v>27</v>
      </c>
      <c r="F13" s="40"/>
      <c r="G13" s="40"/>
      <c r="H13" s="40"/>
      <c r="I13" s="152" t="s">
        <v>28</v>
      </c>
      <c r="J13" s="154" t="s">
        <v>29</v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3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3"/>
      <c r="C15" s="40"/>
      <c r="D15" s="152" t="s">
        <v>30</v>
      </c>
      <c r="E15" s="40"/>
      <c r="F15" s="40"/>
      <c r="G15" s="40"/>
      <c r="H15" s="40"/>
      <c r="I15" s="152" t="s">
        <v>25</v>
      </c>
      <c r="J15" s="33" t="str">
        <f>'Rekapitulace stavby'!AN13</f>
        <v>Vyplň údaj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3"/>
      <c r="C16" s="40"/>
      <c r="D16" s="40"/>
      <c r="E16" s="33" t="str">
        <f>'Rekapitulace stavby'!E14</f>
        <v>Vyplň údaj</v>
      </c>
      <c r="F16" s="154"/>
      <c r="G16" s="154"/>
      <c r="H16" s="154"/>
      <c r="I16" s="152" t="s">
        <v>28</v>
      </c>
      <c r="J16" s="33" t="str">
        <f>'Rekapitulace stavby'!AN14</f>
        <v>Vyplň údaj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3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3"/>
      <c r="C18" s="40"/>
      <c r="D18" s="152" t="s">
        <v>32</v>
      </c>
      <c r="E18" s="40"/>
      <c r="F18" s="40"/>
      <c r="G18" s="40"/>
      <c r="H18" s="40"/>
      <c r="I18" s="152" t="s">
        <v>25</v>
      </c>
      <c r="J18" s="154" t="s">
        <v>1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3"/>
      <c r="C19" s="40"/>
      <c r="D19" s="40"/>
      <c r="E19" s="154" t="s">
        <v>33</v>
      </c>
      <c r="F19" s="40"/>
      <c r="G19" s="40"/>
      <c r="H19" s="40"/>
      <c r="I19" s="152" t="s">
        <v>28</v>
      </c>
      <c r="J19" s="154" t="s">
        <v>1</v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3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3"/>
      <c r="C21" s="40"/>
      <c r="D21" s="152" t="s">
        <v>35</v>
      </c>
      <c r="E21" s="40"/>
      <c r="F21" s="40"/>
      <c r="G21" s="40"/>
      <c r="H21" s="40"/>
      <c r="I21" s="152" t="s">
        <v>25</v>
      </c>
      <c r="J21" s="154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3"/>
      <c r="C22" s="40"/>
      <c r="D22" s="40"/>
      <c r="E22" s="154" t="s">
        <v>33</v>
      </c>
      <c r="F22" s="40"/>
      <c r="G22" s="40"/>
      <c r="H22" s="40"/>
      <c r="I22" s="152" t="s">
        <v>28</v>
      </c>
      <c r="J22" s="154" t="s">
        <v>1</v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3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3"/>
      <c r="C24" s="40"/>
      <c r="D24" s="152" t="s">
        <v>36</v>
      </c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16.5" customHeight="1">
      <c r="A25" s="156"/>
      <c r="B25" s="157"/>
      <c r="C25" s="156"/>
      <c r="D25" s="156"/>
      <c r="E25" s="158" t="s">
        <v>1</v>
      </c>
      <c r="F25" s="158"/>
      <c r="G25" s="158"/>
      <c r="H25" s="158"/>
      <c r="I25" s="156"/>
      <c r="J25" s="156"/>
      <c r="K25" s="156"/>
      <c r="L25" s="159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</row>
    <row r="26" s="2" customFormat="1" ht="6.96" customHeight="1">
      <c r="A26" s="40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3"/>
      <c r="C27" s="40"/>
      <c r="D27" s="160"/>
      <c r="E27" s="160"/>
      <c r="F27" s="160"/>
      <c r="G27" s="160"/>
      <c r="H27" s="160"/>
      <c r="I27" s="160"/>
      <c r="J27" s="160"/>
      <c r="K27" s="16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4.4" customHeight="1">
      <c r="A28" s="40"/>
      <c r="B28" s="43"/>
      <c r="C28" s="40"/>
      <c r="D28" s="154" t="s">
        <v>97</v>
      </c>
      <c r="E28" s="40"/>
      <c r="F28" s="40"/>
      <c r="G28" s="40"/>
      <c r="H28" s="40"/>
      <c r="I28" s="40"/>
      <c r="J28" s="161">
        <f>J94</f>
        <v>0</v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14.4" customHeight="1">
      <c r="A29" s="40"/>
      <c r="B29" s="43"/>
      <c r="C29" s="40"/>
      <c r="D29" s="162" t="s">
        <v>89</v>
      </c>
      <c r="E29" s="40"/>
      <c r="F29" s="40"/>
      <c r="G29" s="40"/>
      <c r="H29" s="40"/>
      <c r="I29" s="40"/>
      <c r="J29" s="161">
        <f>J110</f>
        <v>0</v>
      </c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3"/>
      <c r="C30" s="40"/>
      <c r="D30" s="163" t="s">
        <v>39</v>
      </c>
      <c r="E30" s="40"/>
      <c r="F30" s="40"/>
      <c r="G30" s="40"/>
      <c r="H30" s="40"/>
      <c r="I30" s="40"/>
      <c r="J30" s="164">
        <f>ROUND(J28 + J29,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3"/>
      <c r="C31" s="40"/>
      <c r="D31" s="160"/>
      <c r="E31" s="160"/>
      <c r="F31" s="160"/>
      <c r="G31" s="160"/>
      <c r="H31" s="160"/>
      <c r="I31" s="160"/>
      <c r="J31" s="160"/>
      <c r="K31" s="16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3"/>
      <c r="C32" s="40"/>
      <c r="D32" s="40"/>
      <c r="E32" s="40"/>
      <c r="F32" s="165" t="s">
        <v>41</v>
      </c>
      <c r="G32" s="40"/>
      <c r="H32" s="40"/>
      <c r="I32" s="165" t="s">
        <v>40</v>
      </c>
      <c r="J32" s="165" t="s">
        <v>42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3"/>
      <c r="C33" s="40"/>
      <c r="D33" s="166" t="s">
        <v>43</v>
      </c>
      <c r="E33" s="152" t="s">
        <v>44</v>
      </c>
      <c r="F33" s="167">
        <f>ROUND((SUM(BE110:BE117) + SUM(BE135:BE285)),  2)</f>
        <v>0</v>
      </c>
      <c r="G33" s="40"/>
      <c r="H33" s="40"/>
      <c r="I33" s="168">
        <v>0.20999999999999999</v>
      </c>
      <c r="J33" s="167">
        <f>ROUND(((SUM(BE110:BE117) + SUM(BE135:BE285))*I33),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152" t="s">
        <v>45</v>
      </c>
      <c r="F34" s="167">
        <f>ROUND((SUM(BF110:BF117) + SUM(BF135:BF285)),  2)</f>
        <v>0</v>
      </c>
      <c r="G34" s="40"/>
      <c r="H34" s="40"/>
      <c r="I34" s="168">
        <v>0.12</v>
      </c>
      <c r="J34" s="167">
        <f>ROUND(((SUM(BF110:BF117) + SUM(BF135:BF285))*I34),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3"/>
      <c r="C35" s="40"/>
      <c r="D35" s="40"/>
      <c r="E35" s="152" t="s">
        <v>46</v>
      </c>
      <c r="F35" s="167">
        <f>ROUND((SUM(BG110:BG117) + SUM(BG135:BG285)),  2)</f>
        <v>0</v>
      </c>
      <c r="G35" s="40"/>
      <c r="H35" s="40"/>
      <c r="I35" s="168">
        <v>0.20999999999999999</v>
      </c>
      <c r="J35" s="167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3"/>
      <c r="C36" s="40"/>
      <c r="D36" s="40"/>
      <c r="E36" s="152" t="s">
        <v>47</v>
      </c>
      <c r="F36" s="167">
        <f>ROUND((SUM(BH110:BH117) + SUM(BH135:BH285)),  2)</f>
        <v>0</v>
      </c>
      <c r="G36" s="40"/>
      <c r="H36" s="40"/>
      <c r="I36" s="168">
        <v>0.12</v>
      </c>
      <c r="J36" s="167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2" t="s">
        <v>48</v>
      </c>
      <c r="F37" s="167">
        <f>ROUND((SUM(BI110:BI117) + SUM(BI135:BI285)),  2)</f>
        <v>0</v>
      </c>
      <c r="G37" s="40"/>
      <c r="H37" s="40"/>
      <c r="I37" s="168">
        <v>0</v>
      </c>
      <c r="J37" s="167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3"/>
      <c r="C39" s="169"/>
      <c r="D39" s="170" t="s">
        <v>49</v>
      </c>
      <c r="E39" s="171"/>
      <c r="F39" s="171"/>
      <c r="G39" s="172" t="s">
        <v>50</v>
      </c>
      <c r="H39" s="173" t="s">
        <v>51</v>
      </c>
      <c r="I39" s="171"/>
      <c r="J39" s="174">
        <f>SUM(J30:J37)</f>
        <v>0</v>
      </c>
      <c r="K39" s="175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76" t="s">
        <v>52</v>
      </c>
      <c r="E50" s="177"/>
      <c r="F50" s="177"/>
      <c r="G50" s="176" t="s">
        <v>53</v>
      </c>
      <c r="H50" s="177"/>
      <c r="I50" s="177"/>
      <c r="J50" s="177"/>
      <c r="K50" s="177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78" t="s">
        <v>54</v>
      </c>
      <c r="E61" s="179"/>
      <c r="F61" s="180" t="s">
        <v>55</v>
      </c>
      <c r="G61" s="178" t="s">
        <v>54</v>
      </c>
      <c r="H61" s="179"/>
      <c r="I61" s="179"/>
      <c r="J61" s="181" t="s">
        <v>55</v>
      </c>
      <c r="K61" s="179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76" t="s">
        <v>56</v>
      </c>
      <c r="E65" s="182"/>
      <c r="F65" s="182"/>
      <c r="G65" s="176" t="s">
        <v>57</v>
      </c>
      <c r="H65" s="182"/>
      <c r="I65" s="182"/>
      <c r="J65" s="182"/>
      <c r="K65" s="182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78" t="s">
        <v>54</v>
      </c>
      <c r="E76" s="179"/>
      <c r="F76" s="180" t="s">
        <v>55</v>
      </c>
      <c r="G76" s="178" t="s">
        <v>54</v>
      </c>
      <c r="H76" s="179"/>
      <c r="I76" s="179"/>
      <c r="J76" s="181" t="s">
        <v>55</v>
      </c>
      <c r="K76" s="179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98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8" t="str">
        <f>E7</f>
        <v>ZŠ Vybíralova - požární dveře</v>
      </c>
      <c r="F85" s="42"/>
      <c r="G85" s="42"/>
      <c r="H85" s="4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2" t="s">
        <v>20</v>
      </c>
      <c r="D87" s="42"/>
      <c r="E87" s="42"/>
      <c r="F87" s="27" t="str">
        <f>F10</f>
        <v xml:space="preserve"> Vybíralova 964, 198 00  Praha 9</v>
      </c>
      <c r="G87" s="42"/>
      <c r="H87" s="42"/>
      <c r="I87" s="32" t="s">
        <v>22</v>
      </c>
      <c r="J87" s="81" t="str">
        <f>IF(J10="","",J10)</f>
        <v>23. 4. 2025</v>
      </c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2" t="s">
        <v>24</v>
      </c>
      <c r="D89" s="42"/>
      <c r="E89" s="42"/>
      <c r="F89" s="27" t="str">
        <f>E13</f>
        <v>Městská část Praha 14, Bratří Venclíků 1073</v>
      </c>
      <c r="G89" s="42"/>
      <c r="H89" s="42"/>
      <c r="I89" s="32" t="s">
        <v>32</v>
      </c>
      <c r="J89" s="36" t="str">
        <f>E19</f>
        <v xml:space="preserve"> 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2" t="s">
        <v>30</v>
      </c>
      <c r="D90" s="42"/>
      <c r="E90" s="42"/>
      <c r="F90" s="27" t="str">
        <f>IF(E16="","",E16)</f>
        <v>Vyplň údaj</v>
      </c>
      <c r="G90" s="42"/>
      <c r="H90" s="42"/>
      <c r="I90" s="32" t="s">
        <v>35</v>
      </c>
      <c r="J90" s="36" t="str">
        <f>E22</f>
        <v xml:space="preserve"> </v>
      </c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9.28" customHeight="1">
      <c r="A92" s="40"/>
      <c r="B92" s="41"/>
      <c r="C92" s="187" t="s">
        <v>99</v>
      </c>
      <c r="D92" s="146"/>
      <c r="E92" s="146"/>
      <c r="F92" s="146"/>
      <c r="G92" s="146"/>
      <c r="H92" s="146"/>
      <c r="I92" s="146"/>
      <c r="J92" s="188" t="s">
        <v>100</v>
      </c>
      <c r="K92" s="146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2.8" customHeight="1">
      <c r="A94" s="40"/>
      <c r="B94" s="41"/>
      <c r="C94" s="189" t="s">
        <v>101</v>
      </c>
      <c r="D94" s="42"/>
      <c r="E94" s="42"/>
      <c r="F94" s="42"/>
      <c r="G94" s="42"/>
      <c r="H94" s="42"/>
      <c r="I94" s="42"/>
      <c r="J94" s="112">
        <f>J135</f>
        <v>0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U94" s="17" t="s">
        <v>102</v>
      </c>
    </row>
    <row r="95" s="9" customFormat="1" ht="24.96" customHeight="1">
      <c r="A95" s="9"/>
      <c r="B95" s="190"/>
      <c r="C95" s="191"/>
      <c r="D95" s="192" t="s">
        <v>103</v>
      </c>
      <c r="E95" s="193"/>
      <c r="F95" s="193"/>
      <c r="G95" s="193"/>
      <c r="H95" s="193"/>
      <c r="I95" s="193"/>
      <c r="J95" s="194">
        <f>J136</f>
        <v>0</v>
      </c>
      <c r="K95" s="191"/>
      <c r="L95" s="19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6"/>
      <c r="C96" s="197"/>
      <c r="D96" s="198" t="s">
        <v>104</v>
      </c>
      <c r="E96" s="199"/>
      <c r="F96" s="199"/>
      <c r="G96" s="199"/>
      <c r="H96" s="199"/>
      <c r="I96" s="199"/>
      <c r="J96" s="200">
        <f>J137</f>
        <v>0</v>
      </c>
      <c r="K96" s="197"/>
      <c r="L96" s="20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6"/>
      <c r="C97" s="197"/>
      <c r="D97" s="198" t="s">
        <v>105</v>
      </c>
      <c r="E97" s="199"/>
      <c r="F97" s="199"/>
      <c r="G97" s="199"/>
      <c r="H97" s="199"/>
      <c r="I97" s="199"/>
      <c r="J97" s="200">
        <f>J144</f>
        <v>0</v>
      </c>
      <c r="K97" s="197"/>
      <c r="L97" s="20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6"/>
      <c r="C98" s="197"/>
      <c r="D98" s="198" t="s">
        <v>106</v>
      </c>
      <c r="E98" s="199"/>
      <c r="F98" s="199"/>
      <c r="G98" s="199"/>
      <c r="H98" s="199"/>
      <c r="I98" s="199"/>
      <c r="J98" s="200">
        <f>J175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107</v>
      </c>
      <c r="E99" s="199"/>
      <c r="F99" s="199"/>
      <c r="G99" s="199"/>
      <c r="H99" s="199"/>
      <c r="I99" s="199"/>
      <c r="J99" s="200">
        <f>J184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108</v>
      </c>
      <c r="E100" s="193"/>
      <c r="F100" s="193"/>
      <c r="G100" s="193"/>
      <c r="H100" s="193"/>
      <c r="I100" s="193"/>
      <c r="J100" s="194">
        <f>J186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109</v>
      </c>
      <c r="E101" s="199"/>
      <c r="F101" s="199"/>
      <c r="G101" s="199"/>
      <c r="H101" s="199"/>
      <c r="I101" s="199"/>
      <c r="J101" s="200">
        <f>J187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110</v>
      </c>
      <c r="E102" s="199"/>
      <c r="F102" s="199"/>
      <c r="G102" s="199"/>
      <c r="H102" s="199"/>
      <c r="I102" s="199"/>
      <c r="J102" s="200">
        <f>J190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111</v>
      </c>
      <c r="E103" s="199"/>
      <c r="F103" s="199"/>
      <c r="G103" s="199"/>
      <c r="H103" s="199"/>
      <c r="I103" s="199"/>
      <c r="J103" s="200">
        <f>J199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112</v>
      </c>
      <c r="E104" s="199"/>
      <c r="F104" s="199"/>
      <c r="G104" s="199"/>
      <c r="H104" s="199"/>
      <c r="I104" s="199"/>
      <c r="J104" s="200">
        <f>J267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113</v>
      </c>
      <c r="E105" s="199"/>
      <c r="F105" s="199"/>
      <c r="G105" s="199"/>
      <c r="H105" s="199"/>
      <c r="I105" s="199"/>
      <c r="J105" s="200">
        <f>J272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114</v>
      </c>
      <c r="E106" s="193"/>
      <c r="F106" s="193"/>
      <c r="G106" s="193"/>
      <c r="H106" s="193"/>
      <c r="I106" s="193"/>
      <c r="J106" s="194">
        <f>J282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115</v>
      </c>
      <c r="E107" s="193"/>
      <c r="F107" s="193"/>
      <c r="G107" s="193"/>
      <c r="H107" s="193"/>
      <c r="I107" s="193"/>
      <c r="J107" s="194">
        <f>J283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6.96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29.28" customHeight="1">
      <c r="A110" s="40"/>
      <c r="B110" s="41"/>
      <c r="C110" s="189" t="s">
        <v>116</v>
      </c>
      <c r="D110" s="42"/>
      <c r="E110" s="42"/>
      <c r="F110" s="42"/>
      <c r="G110" s="42"/>
      <c r="H110" s="42"/>
      <c r="I110" s="42"/>
      <c r="J110" s="202">
        <f>ROUND(J111 + J112 + J113 + J114 + J115 + J116,2)</f>
        <v>0</v>
      </c>
      <c r="K110" s="42"/>
      <c r="L110" s="65"/>
      <c r="N110" s="203" t="s">
        <v>43</v>
      </c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8" customHeight="1">
      <c r="A111" s="40"/>
      <c r="B111" s="41"/>
      <c r="C111" s="42"/>
      <c r="D111" s="141" t="s">
        <v>117</v>
      </c>
      <c r="E111" s="134"/>
      <c r="F111" s="134"/>
      <c r="G111" s="42"/>
      <c r="H111" s="42"/>
      <c r="I111" s="42"/>
      <c r="J111" s="135">
        <v>0</v>
      </c>
      <c r="K111" s="42"/>
      <c r="L111" s="204"/>
      <c r="M111" s="205"/>
      <c r="N111" s="206" t="s">
        <v>45</v>
      </c>
      <c r="O111" s="205"/>
      <c r="P111" s="205"/>
      <c r="Q111" s="205"/>
      <c r="R111" s="205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5"/>
      <c r="AG111" s="205"/>
      <c r="AH111" s="205"/>
      <c r="AI111" s="205"/>
      <c r="AJ111" s="205"/>
      <c r="AK111" s="205"/>
      <c r="AL111" s="205"/>
      <c r="AM111" s="205"/>
      <c r="AN111" s="205"/>
      <c r="AO111" s="205"/>
      <c r="AP111" s="205"/>
      <c r="AQ111" s="205"/>
      <c r="AR111" s="205"/>
      <c r="AS111" s="205"/>
      <c r="AT111" s="205"/>
      <c r="AU111" s="205"/>
      <c r="AV111" s="205"/>
      <c r="AW111" s="205"/>
      <c r="AX111" s="205"/>
      <c r="AY111" s="208" t="s">
        <v>118</v>
      </c>
      <c r="AZ111" s="205"/>
      <c r="BA111" s="205"/>
      <c r="BB111" s="205"/>
      <c r="BC111" s="205"/>
      <c r="BD111" s="205"/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208" t="s">
        <v>95</v>
      </c>
      <c r="BK111" s="205"/>
      <c r="BL111" s="205"/>
      <c r="BM111" s="205"/>
    </row>
    <row r="112" s="2" customFormat="1" ht="18" customHeight="1">
      <c r="A112" s="40"/>
      <c r="B112" s="41"/>
      <c r="C112" s="42"/>
      <c r="D112" s="141" t="s">
        <v>119</v>
      </c>
      <c r="E112" s="134"/>
      <c r="F112" s="134"/>
      <c r="G112" s="42"/>
      <c r="H112" s="42"/>
      <c r="I112" s="42"/>
      <c r="J112" s="135">
        <v>0</v>
      </c>
      <c r="K112" s="42"/>
      <c r="L112" s="204"/>
      <c r="M112" s="205"/>
      <c r="N112" s="206" t="s">
        <v>45</v>
      </c>
      <c r="O112" s="205"/>
      <c r="P112" s="205"/>
      <c r="Q112" s="205"/>
      <c r="R112" s="205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8" t="s">
        <v>118</v>
      </c>
      <c r="AZ112" s="205"/>
      <c r="BA112" s="205"/>
      <c r="BB112" s="205"/>
      <c r="BC112" s="205"/>
      <c r="BD112" s="205"/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208" t="s">
        <v>95</v>
      </c>
      <c r="BK112" s="205"/>
      <c r="BL112" s="205"/>
      <c r="BM112" s="205"/>
    </row>
    <row r="113" s="2" customFormat="1" ht="18" customHeight="1">
      <c r="A113" s="40"/>
      <c r="B113" s="41"/>
      <c r="C113" s="42"/>
      <c r="D113" s="141" t="s">
        <v>120</v>
      </c>
      <c r="E113" s="134"/>
      <c r="F113" s="134"/>
      <c r="G113" s="42"/>
      <c r="H113" s="42"/>
      <c r="I113" s="42"/>
      <c r="J113" s="135">
        <v>0</v>
      </c>
      <c r="K113" s="42"/>
      <c r="L113" s="204"/>
      <c r="M113" s="205"/>
      <c r="N113" s="206" t="s">
        <v>45</v>
      </c>
      <c r="O113" s="205"/>
      <c r="P113" s="205"/>
      <c r="Q113" s="205"/>
      <c r="R113" s="205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5"/>
      <c r="AG113" s="205"/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8" t="s">
        <v>118</v>
      </c>
      <c r="AZ113" s="205"/>
      <c r="BA113" s="205"/>
      <c r="BB113" s="205"/>
      <c r="BC113" s="205"/>
      <c r="BD113" s="205"/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208" t="s">
        <v>95</v>
      </c>
      <c r="BK113" s="205"/>
      <c r="BL113" s="205"/>
      <c r="BM113" s="205"/>
    </row>
    <row r="114" s="2" customFormat="1" ht="18" customHeight="1">
      <c r="A114" s="40"/>
      <c r="B114" s="41"/>
      <c r="C114" s="42"/>
      <c r="D114" s="141" t="s">
        <v>121</v>
      </c>
      <c r="E114" s="134"/>
      <c r="F114" s="134"/>
      <c r="G114" s="42"/>
      <c r="H114" s="42"/>
      <c r="I114" s="42"/>
      <c r="J114" s="135">
        <v>0</v>
      </c>
      <c r="K114" s="42"/>
      <c r="L114" s="204"/>
      <c r="M114" s="205"/>
      <c r="N114" s="206" t="s">
        <v>45</v>
      </c>
      <c r="O114" s="205"/>
      <c r="P114" s="205"/>
      <c r="Q114" s="205"/>
      <c r="R114" s="205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8" t="s">
        <v>118</v>
      </c>
      <c r="AZ114" s="205"/>
      <c r="BA114" s="205"/>
      <c r="BB114" s="205"/>
      <c r="BC114" s="205"/>
      <c r="BD114" s="205"/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208" t="s">
        <v>95</v>
      </c>
      <c r="BK114" s="205"/>
      <c r="BL114" s="205"/>
      <c r="BM114" s="205"/>
    </row>
    <row r="115" s="2" customFormat="1" ht="18" customHeight="1">
      <c r="A115" s="40"/>
      <c r="B115" s="41"/>
      <c r="C115" s="42"/>
      <c r="D115" s="141" t="s">
        <v>122</v>
      </c>
      <c r="E115" s="134"/>
      <c r="F115" s="134"/>
      <c r="G115" s="42"/>
      <c r="H115" s="42"/>
      <c r="I115" s="42"/>
      <c r="J115" s="135">
        <v>0</v>
      </c>
      <c r="K115" s="42"/>
      <c r="L115" s="204"/>
      <c r="M115" s="205"/>
      <c r="N115" s="206" t="s">
        <v>45</v>
      </c>
      <c r="O115" s="205"/>
      <c r="P115" s="205"/>
      <c r="Q115" s="205"/>
      <c r="R115" s="205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8" t="s">
        <v>118</v>
      </c>
      <c r="AZ115" s="205"/>
      <c r="BA115" s="205"/>
      <c r="BB115" s="205"/>
      <c r="BC115" s="205"/>
      <c r="BD115" s="205"/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208" t="s">
        <v>95</v>
      </c>
      <c r="BK115" s="205"/>
      <c r="BL115" s="205"/>
      <c r="BM115" s="205"/>
    </row>
    <row r="116" s="2" customFormat="1" ht="18" customHeight="1">
      <c r="A116" s="40"/>
      <c r="B116" s="41"/>
      <c r="C116" s="42"/>
      <c r="D116" s="134" t="s">
        <v>123</v>
      </c>
      <c r="E116" s="42"/>
      <c r="F116" s="42"/>
      <c r="G116" s="42"/>
      <c r="H116" s="42"/>
      <c r="I116" s="42"/>
      <c r="J116" s="135">
        <f>ROUND(J28*T116,2)</f>
        <v>0</v>
      </c>
      <c r="K116" s="42"/>
      <c r="L116" s="204"/>
      <c r="M116" s="205"/>
      <c r="N116" s="206" t="s">
        <v>45</v>
      </c>
      <c r="O116" s="205"/>
      <c r="P116" s="205"/>
      <c r="Q116" s="205"/>
      <c r="R116" s="205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8" t="s">
        <v>124</v>
      </c>
      <c r="AZ116" s="205"/>
      <c r="BA116" s="205"/>
      <c r="BB116" s="205"/>
      <c r="BC116" s="205"/>
      <c r="BD116" s="205"/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208" t="s">
        <v>95</v>
      </c>
      <c r="BK116" s="205"/>
      <c r="BL116" s="205"/>
      <c r="BM116" s="205"/>
    </row>
    <row r="117" s="2" customForma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9.28" customHeight="1">
      <c r="A118" s="40"/>
      <c r="B118" s="41"/>
      <c r="C118" s="145" t="s">
        <v>94</v>
      </c>
      <c r="D118" s="146"/>
      <c r="E118" s="146"/>
      <c r="F118" s="146"/>
      <c r="G118" s="146"/>
      <c r="H118" s="146"/>
      <c r="I118" s="146"/>
      <c r="J118" s="147">
        <f>ROUND(J94+J110,2)</f>
        <v>0</v>
      </c>
      <c r="K118" s="146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3" s="2" customFormat="1" ht="6.96" customHeight="1">
      <c r="A123" s="40"/>
      <c r="B123" s="70"/>
      <c r="C123" s="71"/>
      <c r="D123" s="71"/>
      <c r="E123" s="71"/>
      <c r="F123" s="71"/>
      <c r="G123" s="71"/>
      <c r="H123" s="71"/>
      <c r="I123" s="71"/>
      <c r="J123" s="71"/>
      <c r="K123" s="71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24.96" customHeight="1">
      <c r="A124" s="40"/>
      <c r="B124" s="41"/>
      <c r="C124" s="23" t="s">
        <v>125</v>
      </c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6.96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2" customHeight="1">
      <c r="A126" s="40"/>
      <c r="B126" s="41"/>
      <c r="C126" s="32" t="s">
        <v>16</v>
      </c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6.5" customHeight="1">
      <c r="A127" s="40"/>
      <c r="B127" s="41"/>
      <c r="C127" s="42"/>
      <c r="D127" s="42"/>
      <c r="E127" s="78" t="str">
        <f>E7</f>
        <v>ZŠ Vybíralova - požární dveře</v>
      </c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6.96" customHeight="1">
      <c r="A128" s="40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2" customHeight="1">
      <c r="A129" s="40"/>
      <c r="B129" s="41"/>
      <c r="C129" s="32" t="s">
        <v>20</v>
      </c>
      <c r="D129" s="42"/>
      <c r="E129" s="42"/>
      <c r="F129" s="27" t="str">
        <f>F10</f>
        <v xml:space="preserve"> Vybíralova 964, 198 00  Praha 9</v>
      </c>
      <c r="G129" s="42"/>
      <c r="H129" s="42"/>
      <c r="I129" s="32" t="s">
        <v>22</v>
      </c>
      <c r="J129" s="81" t="str">
        <f>IF(J10="","",J10)</f>
        <v>23. 4. 2025</v>
      </c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6.96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5.15" customHeight="1">
      <c r="A131" s="40"/>
      <c r="B131" s="41"/>
      <c r="C131" s="32" t="s">
        <v>24</v>
      </c>
      <c r="D131" s="42"/>
      <c r="E131" s="42"/>
      <c r="F131" s="27" t="str">
        <f>E13</f>
        <v>Městská část Praha 14, Bratří Venclíků 1073</v>
      </c>
      <c r="G131" s="42"/>
      <c r="H131" s="42"/>
      <c r="I131" s="32" t="s">
        <v>32</v>
      </c>
      <c r="J131" s="36" t="str">
        <f>E19</f>
        <v xml:space="preserve"> </v>
      </c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5.15" customHeight="1">
      <c r="A132" s="40"/>
      <c r="B132" s="41"/>
      <c r="C132" s="32" t="s">
        <v>30</v>
      </c>
      <c r="D132" s="42"/>
      <c r="E132" s="42"/>
      <c r="F132" s="27" t="str">
        <f>IF(E16="","",E16)</f>
        <v>Vyplň údaj</v>
      </c>
      <c r="G132" s="42"/>
      <c r="H132" s="42"/>
      <c r="I132" s="32" t="s">
        <v>35</v>
      </c>
      <c r="J132" s="36" t="str">
        <f>E22</f>
        <v xml:space="preserve"> </v>
      </c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0.32" customHeight="1">
      <c r="A133" s="40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11" customFormat="1" ht="29.28" customHeight="1">
      <c r="A134" s="210"/>
      <c r="B134" s="211"/>
      <c r="C134" s="212" t="s">
        <v>126</v>
      </c>
      <c r="D134" s="213" t="s">
        <v>64</v>
      </c>
      <c r="E134" s="213" t="s">
        <v>60</v>
      </c>
      <c r="F134" s="213" t="s">
        <v>61</v>
      </c>
      <c r="G134" s="213" t="s">
        <v>127</v>
      </c>
      <c r="H134" s="213" t="s">
        <v>128</v>
      </c>
      <c r="I134" s="213" t="s">
        <v>129</v>
      </c>
      <c r="J134" s="214" t="s">
        <v>100</v>
      </c>
      <c r="K134" s="215" t="s">
        <v>130</v>
      </c>
      <c r="L134" s="216"/>
      <c r="M134" s="102" t="s">
        <v>1</v>
      </c>
      <c r="N134" s="103" t="s">
        <v>43</v>
      </c>
      <c r="O134" s="103" t="s">
        <v>131</v>
      </c>
      <c r="P134" s="103" t="s">
        <v>132</v>
      </c>
      <c r="Q134" s="103" t="s">
        <v>133</v>
      </c>
      <c r="R134" s="103" t="s">
        <v>134</v>
      </c>
      <c r="S134" s="103" t="s">
        <v>135</v>
      </c>
      <c r="T134" s="104" t="s">
        <v>136</v>
      </c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</row>
    <row r="135" s="2" customFormat="1" ht="22.8" customHeight="1">
      <c r="A135" s="40"/>
      <c r="B135" s="41"/>
      <c r="C135" s="109" t="s">
        <v>137</v>
      </c>
      <c r="D135" s="42"/>
      <c r="E135" s="42"/>
      <c r="F135" s="42"/>
      <c r="G135" s="42"/>
      <c r="H135" s="42"/>
      <c r="I135" s="42"/>
      <c r="J135" s="217">
        <f>BK135</f>
        <v>0</v>
      </c>
      <c r="K135" s="42"/>
      <c r="L135" s="43"/>
      <c r="M135" s="105"/>
      <c r="N135" s="218"/>
      <c r="O135" s="106"/>
      <c r="P135" s="219">
        <f>P136+P186+P282+P283</f>
        <v>0</v>
      </c>
      <c r="Q135" s="106"/>
      <c r="R135" s="219">
        <f>R136+R186+R282+R283</f>
        <v>18.926523200000002</v>
      </c>
      <c r="S135" s="106"/>
      <c r="T135" s="220">
        <f>T136+T186+T282+T283</f>
        <v>20.554286999999999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7" t="s">
        <v>78</v>
      </c>
      <c r="AU135" s="17" t="s">
        <v>102</v>
      </c>
      <c r="BK135" s="221">
        <f>BK136+BK186+BK282+BK283</f>
        <v>0</v>
      </c>
    </row>
    <row r="136" s="12" customFormat="1" ht="25.92" customHeight="1">
      <c r="A136" s="12"/>
      <c r="B136" s="222"/>
      <c r="C136" s="223"/>
      <c r="D136" s="224" t="s">
        <v>78</v>
      </c>
      <c r="E136" s="225" t="s">
        <v>138</v>
      </c>
      <c r="F136" s="225" t="s">
        <v>139</v>
      </c>
      <c r="G136" s="223"/>
      <c r="H136" s="223"/>
      <c r="I136" s="226"/>
      <c r="J136" s="227">
        <f>BK136</f>
        <v>0</v>
      </c>
      <c r="K136" s="223"/>
      <c r="L136" s="228"/>
      <c r="M136" s="229"/>
      <c r="N136" s="230"/>
      <c r="O136" s="230"/>
      <c r="P136" s="231">
        <f>P137+P144+P175+P184</f>
        <v>0</v>
      </c>
      <c r="Q136" s="230"/>
      <c r="R136" s="231">
        <f>R137+R144+R175+R184</f>
        <v>3.8375931999999997</v>
      </c>
      <c r="S136" s="230"/>
      <c r="T136" s="232">
        <f>T137+T144+T175+T184</f>
        <v>19.262619999999998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3" t="s">
        <v>84</v>
      </c>
      <c r="AT136" s="234" t="s">
        <v>78</v>
      </c>
      <c r="AU136" s="234" t="s">
        <v>79</v>
      </c>
      <c r="AY136" s="233" t="s">
        <v>140</v>
      </c>
      <c r="BK136" s="235">
        <f>BK137+BK144+BK175+BK184</f>
        <v>0</v>
      </c>
    </row>
    <row r="137" s="12" customFormat="1" ht="22.8" customHeight="1">
      <c r="A137" s="12"/>
      <c r="B137" s="222"/>
      <c r="C137" s="223"/>
      <c r="D137" s="224" t="s">
        <v>78</v>
      </c>
      <c r="E137" s="236" t="s">
        <v>141</v>
      </c>
      <c r="F137" s="236" t="s">
        <v>142</v>
      </c>
      <c r="G137" s="223"/>
      <c r="H137" s="223"/>
      <c r="I137" s="226"/>
      <c r="J137" s="237">
        <f>BK137</f>
        <v>0</v>
      </c>
      <c r="K137" s="223"/>
      <c r="L137" s="228"/>
      <c r="M137" s="229"/>
      <c r="N137" s="230"/>
      <c r="O137" s="230"/>
      <c r="P137" s="231">
        <f>SUM(P138:P143)</f>
        <v>0</v>
      </c>
      <c r="Q137" s="230"/>
      <c r="R137" s="231">
        <f>SUM(R138:R143)</f>
        <v>3.6202831999999998</v>
      </c>
      <c r="S137" s="230"/>
      <c r="T137" s="232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3" t="s">
        <v>84</v>
      </c>
      <c r="AT137" s="234" t="s">
        <v>78</v>
      </c>
      <c r="AU137" s="234" t="s">
        <v>84</v>
      </c>
      <c r="AY137" s="233" t="s">
        <v>140</v>
      </c>
      <c r="BK137" s="235">
        <f>SUM(BK138:BK143)</f>
        <v>0</v>
      </c>
    </row>
    <row r="138" s="2" customFormat="1" ht="33" customHeight="1">
      <c r="A138" s="40"/>
      <c r="B138" s="41"/>
      <c r="C138" s="238" t="s">
        <v>84</v>
      </c>
      <c r="D138" s="238" t="s">
        <v>143</v>
      </c>
      <c r="E138" s="239" t="s">
        <v>144</v>
      </c>
      <c r="F138" s="240" t="s">
        <v>145</v>
      </c>
      <c r="G138" s="241" t="s">
        <v>146</v>
      </c>
      <c r="H138" s="242">
        <v>8</v>
      </c>
      <c r="I138" s="243"/>
      <c r="J138" s="244">
        <f>ROUND(I138*H138,2)</f>
        <v>0</v>
      </c>
      <c r="K138" s="245"/>
      <c r="L138" s="43"/>
      <c r="M138" s="246" t="s">
        <v>1</v>
      </c>
      <c r="N138" s="247" t="s">
        <v>44</v>
      </c>
      <c r="O138" s="93"/>
      <c r="P138" s="248">
        <f>O138*H138</f>
        <v>0</v>
      </c>
      <c r="Q138" s="248">
        <v>0.033279999999999997</v>
      </c>
      <c r="R138" s="248">
        <f>Q138*H138</f>
        <v>0.26623999999999998</v>
      </c>
      <c r="S138" s="248">
        <v>0</v>
      </c>
      <c r="T138" s="24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50" t="s">
        <v>147</v>
      </c>
      <c r="AT138" s="250" t="s">
        <v>143</v>
      </c>
      <c r="AU138" s="250" t="s">
        <v>95</v>
      </c>
      <c r="AY138" s="17" t="s">
        <v>140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147</v>
      </c>
      <c r="BM138" s="250" t="s">
        <v>148</v>
      </c>
    </row>
    <row r="139" s="2" customFormat="1" ht="21.75" customHeight="1">
      <c r="A139" s="40"/>
      <c r="B139" s="41"/>
      <c r="C139" s="238" t="s">
        <v>95</v>
      </c>
      <c r="D139" s="238" t="s">
        <v>143</v>
      </c>
      <c r="E139" s="239" t="s">
        <v>149</v>
      </c>
      <c r="F139" s="240" t="s">
        <v>150</v>
      </c>
      <c r="G139" s="241" t="s">
        <v>151</v>
      </c>
      <c r="H139" s="242">
        <v>15.76</v>
      </c>
      <c r="I139" s="243"/>
      <c r="J139" s="244">
        <f>ROUND(I139*H139,2)</f>
        <v>0</v>
      </c>
      <c r="K139" s="245"/>
      <c r="L139" s="43"/>
      <c r="M139" s="246" t="s">
        <v>1</v>
      </c>
      <c r="N139" s="247" t="s">
        <v>44</v>
      </c>
      <c r="O139" s="93"/>
      <c r="P139" s="248">
        <f>O139*H139</f>
        <v>0</v>
      </c>
      <c r="Q139" s="248">
        <v>0.21282000000000001</v>
      </c>
      <c r="R139" s="248">
        <f>Q139*H139</f>
        <v>3.3540432</v>
      </c>
      <c r="S139" s="248">
        <v>0</v>
      </c>
      <c r="T139" s="24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50" t="s">
        <v>147</v>
      </c>
      <c r="AT139" s="250" t="s">
        <v>143</v>
      </c>
      <c r="AU139" s="250" t="s">
        <v>95</v>
      </c>
      <c r="AY139" s="17" t="s">
        <v>140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147</v>
      </c>
      <c r="BM139" s="250" t="s">
        <v>152</v>
      </c>
    </row>
    <row r="140" s="13" customFormat="1">
      <c r="A140" s="13"/>
      <c r="B140" s="251"/>
      <c r="C140" s="252"/>
      <c r="D140" s="253" t="s">
        <v>153</v>
      </c>
      <c r="E140" s="254" t="s">
        <v>1</v>
      </c>
      <c r="F140" s="255" t="s">
        <v>154</v>
      </c>
      <c r="G140" s="252"/>
      <c r="H140" s="254" t="s">
        <v>1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1" t="s">
        <v>153</v>
      </c>
      <c r="AU140" s="261" t="s">
        <v>95</v>
      </c>
      <c r="AV140" s="13" t="s">
        <v>84</v>
      </c>
      <c r="AW140" s="13" t="s">
        <v>34</v>
      </c>
      <c r="AX140" s="13" t="s">
        <v>79</v>
      </c>
      <c r="AY140" s="261" t="s">
        <v>140</v>
      </c>
    </row>
    <row r="141" s="13" customFormat="1">
      <c r="A141" s="13"/>
      <c r="B141" s="251"/>
      <c r="C141" s="252"/>
      <c r="D141" s="253" t="s">
        <v>153</v>
      </c>
      <c r="E141" s="254" t="s">
        <v>1</v>
      </c>
      <c r="F141" s="255" t="s">
        <v>155</v>
      </c>
      <c r="G141" s="252"/>
      <c r="H141" s="254" t="s">
        <v>1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1" t="s">
        <v>153</v>
      </c>
      <c r="AU141" s="261" t="s">
        <v>95</v>
      </c>
      <c r="AV141" s="13" t="s">
        <v>84</v>
      </c>
      <c r="AW141" s="13" t="s">
        <v>34</v>
      </c>
      <c r="AX141" s="13" t="s">
        <v>79</v>
      </c>
      <c r="AY141" s="261" t="s">
        <v>140</v>
      </c>
    </row>
    <row r="142" s="14" customFormat="1">
      <c r="A142" s="14"/>
      <c r="B142" s="262"/>
      <c r="C142" s="263"/>
      <c r="D142" s="253" t="s">
        <v>153</v>
      </c>
      <c r="E142" s="264" t="s">
        <v>1</v>
      </c>
      <c r="F142" s="265" t="s">
        <v>156</v>
      </c>
      <c r="G142" s="263"/>
      <c r="H142" s="266">
        <v>15.76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72" t="s">
        <v>153</v>
      </c>
      <c r="AU142" s="272" t="s">
        <v>95</v>
      </c>
      <c r="AV142" s="14" t="s">
        <v>95</v>
      </c>
      <c r="AW142" s="14" t="s">
        <v>34</v>
      </c>
      <c r="AX142" s="14" t="s">
        <v>79</v>
      </c>
      <c r="AY142" s="272" t="s">
        <v>140</v>
      </c>
    </row>
    <row r="143" s="15" customFormat="1">
      <c r="A143" s="15"/>
      <c r="B143" s="273"/>
      <c r="C143" s="274"/>
      <c r="D143" s="253" t="s">
        <v>153</v>
      </c>
      <c r="E143" s="275" t="s">
        <v>1</v>
      </c>
      <c r="F143" s="276" t="s">
        <v>157</v>
      </c>
      <c r="G143" s="274"/>
      <c r="H143" s="277">
        <v>15.76</v>
      </c>
      <c r="I143" s="278"/>
      <c r="J143" s="274"/>
      <c r="K143" s="274"/>
      <c r="L143" s="279"/>
      <c r="M143" s="280"/>
      <c r="N143" s="281"/>
      <c r="O143" s="281"/>
      <c r="P143" s="281"/>
      <c r="Q143" s="281"/>
      <c r="R143" s="281"/>
      <c r="S143" s="281"/>
      <c r="T143" s="28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3" t="s">
        <v>153</v>
      </c>
      <c r="AU143" s="283" t="s">
        <v>95</v>
      </c>
      <c r="AV143" s="15" t="s">
        <v>147</v>
      </c>
      <c r="AW143" s="15" t="s">
        <v>34</v>
      </c>
      <c r="AX143" s="15" t="s">
        <v>84</v>
      </c>
      <c r="AY143" s="283" t="s">
        <v>140</v>
      </c>
    </row>
    <row r="144" s="12" customFormat="1" ht="22.8" customHeight="1">
      <c r="A144" s="12"/>
      <c r="B144" s="222"/>
      <c r="C144" s="223"/>
      <c r="D144" s="224" t="s">
        <v>78</v>
      </c>
      <c r="E144" s="236" t="s">
        <v>158</v>
      </c>
      <c r="F144" s="236" t="s">
        <v>159</v>
      </c>
      <c r="G144" s="223"/>
      <c r="H144" s="223"/>
      <c r="I144" s="226"/>
      <c r="J144" s="237">
        <f>BK144</f>
        <v>0</v>
      </c>
      <c r="K144" s="223"/>
      <c r="L144" s="228"/>
      <c r="M144" s="229"/>
      <c r="N144" s="230"/>
      <c r="O144" s="230"/>
      <c r="P144" s="231">
        <f>SUM(P145:P174)</f>
        <v>0</v>
      </c>
      <c r="Q144" s="230"/>
      <c r="R144" s="231">
        <f>SUM(R145:R174)</f>
        <v>0.21731000000000003</v>
      </c>
      <c r="S144" s="230"/>
      <c r="T144" s="232">
        <f>SUM(T145:T174)</f>
        <v>19.262619999999998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3" t="s">
        <v>84</v>
      </c>
      <c r="AT144" s="234" t="s">
        <v>78</v>
      </c>
      <c r="AU144" s="234" t="s">
        <v>84</v>
      </c>
      <c r="AY144" s="233" t="s">
        <v>140</v>
      </c>
      <c r="BK144" s="235">
        <f>SUM(BK145:BK174)</f>
        <v>0</v>
      </c>
    </row>
    <row r="145" s="2" customFormat="1" ht="16.5" customHeight="1">
      <c r="A145" s="40"/>
      <c r="B145" s="41"/>
      <c r="C145" s="238" t="s">
        <v>141</v>
      </c>
      <c r="D145" s="238" t="s">
        <v>143</v>
      </c>
      <c r="E145" s="239" t="s">
        <v>160</v>
      </c>
      <c r="F145" s="240" t="s">
        <v>161</v>
      </c>
      <c r="G145" s="241" t="s">
        <v>151</v>
      </c>
      <c r="H145" s="242">
        <v>2060</v>
      </c>
      <c r="I145" s="243"/>
      <c r="J145" s="244">
        <f>ROUND(I145*H145,2)</f>
        <v>0</v>
      </c>
      <c r="K145" s="245"/>
      <c r="L145" s="43"/>
      <c r="M145" s="246" t="s">
        <v>1</v>
      </c>
      <c r="N145" s="247" t="s">
        <v>44</v>
      </c>
      <c r="O145" s="93"/>
      <c r="P145" s="248">
        <f>O145*H145</f>
        <v>0</v>
      </c>
      <c r="Q145" s="248">
        <v>9.0000000000000006E-05</v>
      </c>
      <c r="R145" s="248">
        <f>Q145*H145</f>
        <v>0.18540000000000001</v>
      </c>
      <c r="S145" s="248">
        <v>6.0000000000000002E-05</v>
      </c>
      <c r="T145" s="249">
        <f>S145*H145</f>
        <v>0.1236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0" t="s">
        <v>147</v>
      </c>
      <c r="AT145" s="250" t="s">
        <v>143</v>
      </c>
      <c r="AU145" s="250" t="s">
        <v>95</v>
      </c>
      <c r="AY145" s="17" t="s">
        <v>140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147</v>
      </c>
      <c r="BM145" s="250" t="s">
        <v>162</v>
      </c>
    </row>
    <row r="146" s="13" customFormat="1">
      <c r="A146" s="13"/>
      <c r="B146" s="251"/>
      <c r="C146" s="252"/>
      <c r="D146" s="253" t="s">
        <v>153</v>
      </c>
      <c r="E146" s="254" t="s">
        <v>1</v>
      </c>
      <c r="F146" s="255" t="s">
        <v>163</v>
      </c>
      <c r="G146" s="252"/>
      <c r="H146" s="254" t="s">
        <v>1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1" t="s">
        <v>153</v>
      </c>
      <c r="AU146" s="261" t="s">
        <v>95</v>
      </c>
      <c r="AV146" s="13" t="s">
        <v>84</v>
      </c>
      <c r="AW146" s="13" t="s">
        <v>34</v>
      </c>
      <c r="AX146" s="13" t="s">
        <v>79</v>
      </c>
      <c r="AY146" s="261" t="s">
        <v>140</v>
      </c>
    </row>
    <row r="147" s="14" customFormat="1">
      <c r="A147" s="14"/>
      <c r="B147" s="262"/>
      <c r="C147" s="263"/>
      <c r="D147" s="253" t="s">
        <v>153</v>
      </c>
      <c r="E147" s="264" t="s">
        <v>1</v>
      </c>
      <c r="F147" s="265" t="s">
        <v>164</v>
      </c>
      <c r="G147" s="263"/>
      <c r="H147" s="266">
        <v>2060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2" t="s">
        <v>153</v>
      </c>
      <c r="AU147" s="272" t="s">
        <v>95</v>
      </c>
      <c r="AV147" s="14" t="s">
        <v>95</v>
      </c>
      <c r="AW147" s="14" t="s">
        <v>34</v>
      </c>
      <c r="AX147" s="14" t="s">
        <v>84</v>
      </c>
      <c r="AY147" s="272" t="s">
        <v>140</v>
      </c>
    </row>
    <row r="148" s="2" customFormat="1" ht="16.5" customHeight="1">
      <c r="A148" s="40"/>
      <c r="B148" s="41"/>
      <c r="C148" s="238" t="s">
        <v>147</v>
      </c>
      <c r="D148" s="238" t="s">
        <v>143</v>
      </c>
      <c r="E148" s="239" t="s">
        <v>165</v>
      </c>
      <c r="F148" s="240" t="s">
        <v>166</v>
      </c>
      <c r="G148" s="241" t="s">
        <v>167</v>
      </c>
      <c r="H148" s="242">
        <v>25</v>
      </c>
      <c r="I148" s="243"/>
      <c r="J148" s="244">
        <f>ROUND(I148*H148,2)</f>
        <v>0</v>
      </c>
      <c r="K148" s="245"/>
      <c r="L148" s="43"/>
      <c r="M148" s="246" t="s">
        <v>1</v>
      </c>
      <c r="N148" s="247" t="s">
        <v>44</v>
      </c>
      <c r="O148" s="93"/>
      <c r="P148" s="248">
        <f>O148*H148</f>
        <v>0</v>
      </c>
      <c r="Q148" s="248">
        <v>0</v>
      </c>
      <c r="R148" s="248">
        <f>Q148*H148</f>
        <v>0</v>
      </c>
      <c r="S148" s="248">
        <v>0.0089999999999999993</v>
      </c>
      <c r="T148" s="249">
        <f>S148*H148</f>
        <v>0.22499999999999998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0" t="s">
        <v>147</v>
      </c>
      <c r="AT148" s="250" t="s">
        <v>143</v>
      </c>
      <c r="AU148" s="250" t="s">
        <v>95</v>
      </c>
      <c r="AY148" s="17" t="s">
        <v>140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147</v>
      </c>
      <c r="BM148" s="250" t="s">
        <v>168</v>
      </c>
    </row>
    <row r="149" s="2" customFormat="1" ht="33" customHeight="1">
      <c r="A149" s="40"/>
      <c r="B149" s="41"/>
      <c r="C149" s="238" t="s">
        <v>169</v>
      </c>
      <c r="D149" s="238" t="s">
        <v>143</v>
      </c>
      <c r="E149" s="239" t="s">
        <v>170</v>
      </c>
      <c r="F149" s="240" t="s">
        <v>171</v>
      </c>
      <c r="G149" s="241" t="s">
        <v>167</v>
      </c>
      <c r="H149" s="242">
        <v>25</v>
      </c>
      <c r="I149" s="243"/>
      <c r="J149" s="244">
        <f>ROUND(I149*H149,2)</f>
        <v>0</v>
      </c>
      <c r="K149" s="245"/>
      <c r="L149" s="43"/>
      <c r="M149" s="246" t="s">
        <v>1</v>
      </c>
      <c r="N149" s="247" t="s">
        <v>44</v>
      </c>
      <c r="O149" s="93"/>
      <c r="P149" s="248">
        <f>O149*H149</f>
        <v>0</v>
      </c>
      <c r="Q149" s="248">
        <v>0.00042999999999999999</v>
      </c>
      <c r="R149" s="248">
        <f>Q149*H149</f>
        <v>0.010749999999999999</v>
      </c>
      <c r="S149" s="248">
        <v>0</v>
      </c>
      <c r="T149" s="24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50" t="s">
        <v>147</v>
      </c>
      <c r="AT149" s="250" t="s">
        <v>143</v>
      </c>
      <c r="AU149" s="250" t="s">
        <v>95</v>
      </c>
      <c r="AY149" s="17" t="s">
        <v>140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147</v>
      </c>
      <c r="BM149" s="250" t="s">
        <v>172</v>
      </c>
    </row>
    <row r="150" s="2" customFormat="1" ht="24.15" customHeight="1">
      <c r="A150" s="40"/>
      <c r="B150" s="41"/>
      <c r="C150" s="238" t="s">
        <v>173</v>
      </c>
      <c r="D150" s="238" t="s">
        <v>143</v>
      </c>
      <c r="E150" s="239" t="s">
        <v>174</v>
      </c>
      <c r="F150" s="240" t="s">
        <v>175</v>
      </c>
      <c r="G150" s="241" t="s">
        <v>151</v>
      </c>
      <c r="H150" s="242">
        <v>7.7999999999999998</v>
      </c>
      <c r="I150" s="243"/>
      <c r="J150" s="244">
        <f>ROUND(I150*H150,2)</f>
        <v>0</v>
      </c>
      <c r="K150" s="245"/>
      <c r="L150" s="43"/>
      <c r="M150" s="246" t="s">
        <v>1</v>
      </c>
      <c r="N150" s="247" t="s">
        <v>44</v>
      </c>
      <c r="O150" s="93"/>
      <c r="P150" s="248">
        <f>O150*H150</f>
        <v>0</v>
      </c>
      <c r="Q150" s="248">
        <v>0</v>
      </c>
      <c r="R150" s="248">
        <f>Q150*H150</f>
        <v>0</v>
      </c>
      <c r="S150" s="248">
        <v>0.0040000000000000001</v>
      </c>
      <c r="T150" s="249">
        <f>S150*H150</f>
        <v>0.031199999999999999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0" t="s">
        <v>147</v>
      </c>
      <c r="AT150" s="250" t="s">
        <v>143</v>
      </c>
      <c r="AU150" s="250" t="s">
        <v>95</v>
      </c>
      <c r="AY150" s="17" t="s">
        <v>140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147</v>
      </c>
      <c r="BM150" s="250" t="s">
        <v>176</v>
      </c>
    </row>
    <row r="151" s="13" customFormat="1">
      <c r="A151" s="13"/>
      <c r="B151" s="251"/>
      <c r="C151" s="252"/>
      <c r="D151" s="253" t="s">
        <v>153</v>
      </c>
      <c r="E151" s="254" t="s">
        <v>1</v>
      </c>
      <c r="F151" s="255" t="s">
        <v>177</v>
      </c>
      <c r="G151" s="252"/>
      <c r="H151" s="254" t="s">
        <v>1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1" t="s">
        <v>153</v>
      </c>
      <c r="AU151" s="261" t="s">
        <v>95</v>
      </c>
      <c r="AV151" s="13" t="s">
        <v>84</v>
      </c>
      <c r="AW151" s="13" t="s">
        <v>34</v>
      </c>
      <c r="AX151" s="13" t="s">
        <v>79</v>
      </c>
      <c r="AY151" s="261" t="s">
        <v>140</v>
      </c>
    </row>
    <row r="152" s="13" customFormat="1">
      <c r="A152" s="13"/>
      <c r="B152" s="251"/>
      <c r="C152" s="252"/>
      <c r="D152" s="253" t="s">
        <v>153</v>
      </c>
      <c r="E152" s="254" t="s">
        <v>1</v>
      </c>
      <c r="F152" s="255" t="s">
        <v>178</v>
      </c>
      <c r="G152" s="252"/>
      <c r="H152" s="254" t="s">
        <v>1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1" t="s">
        <v>153</v>
      </c>
      <c r="AU152" s="261" t="s">
        <v>95</v>
      </c>
      <c r="AV152" s="13" t="s">
        <v>84</v>
      </c>
      <c r="AW152" s="13" t="s">
        <v>34</v>
      </c>
      <c r="AX152" s="13" t="s">
        <v>79</v>
      </c>
      <c r="AY152" s="261" t="s">
        <v>140</v>
      </c>
    </row>
    <row r="153" s="14" customFormat="1">
      <c r="A153" s="14"/>
      <c r="B153" s="262"/>
      <c r="C153" s="263"/>
      <c r="D153" s="253" t="s">
        <v>153</v>
      </c>
      <c r="E153" s="264" t="s">
        <v>1</v>
      </c>
      <c r="F153" s="265" t="s">
        <v>179</v>
      </c>
      <c r="G153" s="263"/>
      <c r="H153" s="266">
        <v>7.7999999999999998</v>
      </c>
      <c r="I153" s="267"/>
      <c r="J153" s="263"/>
      <c r="K153" s="263"/>
      <c r="L153" s="268"/>
      <c r="M153" s="269"/>
      <c r="N153" s="270"/>
      <c r="O153" s="270"/>
      <c r="P153" s="270"/>
      <c r="Q153" s="270"/>
      <c r="R153" s="270"/>
      <c r="S153" s="270"/>
      <c r="T153" s="27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2" t="s">
        <v>153</v>
      </c>
      <c r="AU153" s="272" t="s">
        <v>95</v>
      </c>
      <c r="AV153" s="14" t="s">
        <v>95</v>
      </c>
      <c r="AW153" s="14" t="s">
        <v>34</v>
      </c>
      <c r="AX153" s="14" t="s">
        <v>84</v>
      </c>
      <c r="AY153" s="272" t="s">
        <v>140</v>
      </c>
    </row>
    <row r="154" s="2" customFormat="1" ht="24.15" customHeight="1">
      <c r="A154" s="40"/>
      <c r="B154" s="41"/>
      <c r="C154" s="238" t="s">
        <v>180</v>
      </c>
      <c r="D154" s="238" t="s">
        <v>143</v>
      </c>
      <c r="E154" s="239" t="s">
        <v>181</v>
      </c>
      <c r="F154" s="240" t="s">
        <v>182</v>
      </c>
      <c r="G154" s="241" t="s">
        <v>151</v>
      </c>
      <c r="H154" s="242">
        <v>7.7999999999999998</v>
      </c>
      <c r="I154" s="243"/>
      <c r="J154" s="244">
        <f>ROUND(I154*H154,2)</f>
        <v>0</v>
      </c>
      <c r="K154" s="245"/>
      <c r="L154" s="43"/>
      <c r="M154" s="246" t="s">
        <v>1</v>
      </c>
      <c r="N154" s="247" t="s">
        <v>44</v>
      </c>
      <c r="O154" s="93"/>
      <c r="P154" s="248">
        <f>O154*H154</f>
        <v>0</v>
      </c>
      <c r="Q154" s="248">
        <v>0</v>
      </c>
      <c r="R154" s="248">
        <f>Q154*H154</f>
        <v>0</v>
      </c>
      <c r="S154" s="248">
        <v>0</v>
      </c>
      <c r="T154" s="24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0" t="s">
        <v>147</v>
      </c>
      <c r="AT154" s="250" t="s">
        <v>143</v>
      </c>
      <c r="AU154" s="250" t="s">
        <v>95</v>
      </c>
      <c r="AY154" s="17" t="s">
        <v>140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147</v>
      </c>
      <c r="BM154" s="250" t="s">
        <v>183</v>
      </c>
    </row>
    <row r="155" s="13" customFormat="1">
      <c r="A155" s="13"/>
      <c r="B155" s="251"/>
      <c r="C155" s="252"/>
      <c r="D155" s="253" t="s">
        <v>153</v>
      </c>
      <c r="E155" s="254" t="s">
        <v>1</v>
      </c>
      <c r="F155" s="255" t="s">
        <v>184</v>
      </c>
      <c r="G155" s="252"/>
      <c r="H155" s="254" t="s">
        <v>1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1" t="s">
        <v>153</v>
      </c>
      <c r="AU155" s="261" t="s">
        <v>95</v>
      </c>
      <c r="AV155" s="13" t="s">
        <v>84</v>
      </c>
      <c r="AW155" s="13" t="s">
        <v>34</v>
      </c>
      <c r="AX155" s="13" t="s">
        <v>79</v>
      </c>
      <c r="AY155" s="261" t="s">
        <v>140</v>
      </c>
    </row>
    <row r="156" s="13" customFormat="1">
      <c r="A156" s="13"/>
      <c r="B156" s="251"/>
      <c r="C156" s="252"/>
      <c r="D156" s="253" t="s">
        <v>153</v>
      </c>
      <c r="E156" s="254" t="s">
        <v>1</v>
      </c>
      <c r="F156" s="255" t="s">
        <v>178</v>
      </c>
      <c r="G156" s="252"/>
      <c r="H156" s="254" t="s">
        <v>1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1" t="s">
        <v>153</v>
      </c>
      <c r="AU156" s="261" t="s">
        <v>95</v>
      </c>
      <c r="AV156" s="13" t="s">
        <v>84</v>
      </c>
      <c r="AW156" s="13" t="s">
        <v>34</v>
      </c>
      <c r="AX156" s="13" t="s">
        <v>79</v>
      </c>
      <c r="AY156" s="261" t="s">
        <v>140</v>
      </c>
    </row>
    <row r="157" s="14" customFormat="1">
      <c r="A157" s="14"/>
      <c r="B157" s="262"/>
      <c r="C157" s="263"/>
      <c r="D157" s="253" t="s">
        <v>153</v>
      </c>
      <c r="E157" s="264" t="s">
        <v>1</v>
      </c>
      <c r="F157" s="265" t="s">
        <v>179</v>
      </c>
      <c r="G157" s="263"/>
      <c r="H157" s="266">
        <v>7.7999999999999998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2" t="s">
        <v>153</v>
      </c>
      <c r="AU157" s="272" t="s">
        <v>95</v>
      </c>
      <c r="AV157" s="14" t="s">
        <v>95</v>
      </c>
      <c r="AW157" s="14" t="s">
        <v>34</v>
      </c>
      <c r="AX157" s="14" t="s">
        <v>84</v>
      </c>
      <c r="AY157" s="272" t="s">
        <v>140</v>
      </c>
    </row>
    <row r="158" s="2" customFormat="1" ht="24.15" customHeight="1">
      <c r="A158" s="40"/>
      <c r="B158" s="41"/>
      <c r="C158" s="238" t="s">
        <v>185</v>
      </c>
      <c r="D158" s="238" t="s">
        <v>143</v>
      </c>
      <c r="E158" s="239" t="s">
        <v>186</v>
      </c>
      <c r="F158" s="240" t="s">
        <v>187</v>
      </c>
      <c r="G158" s="241" t="s">
        <v>146</v>
      </c>
      <c r="H158" s="242">
        <v>57</v>
      </c>
      <c r="I158" s="243"/>
      <c r="J158" s="244">
        <f>ROUND(I158*H158,2)</f>
        <v>0</v>
      </c>
      <c r="K158" s="245"/>
      <c r="L158" s="43"/>
      <c r="M158" s="246" t="s">
        <v>1</v>
      </c>
      <c r="N158" s="247" t="s">
        <v>44</v>
      </c>
      <c r="O158" s="93"/>
      <c r="P158" s="248">
        <f>O158*H158</f>
        <v>0</v>
      </c>
      <c r="Q158" s="248">
        <v>0</v>
      </c>
      <c r="R158" s="248">
        <f>Q158*H158</f>
        <v>0</v>
      </c>
      <c r="S158" s="248">
        <v>0.024</v>
      </c>
      <c r="T158" s="249">
        <f>S158*H158</f>
        <v>1.3680000000000001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50" t="s">
        <v>188</v>
      </c>
      <c r="AT158" s="250" t="s">
        <v>143</v>
      </c>
      <c r="AU158" s="250" t="s">
        <v>95</v>
      </c>
      <c r="AY158" s="17" t="s">
        <v>140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188</v>
      </c>
      <c r="BM158" s="250" t="s">
        <v>189</v>
      </c>
    </row>
    <row r="159" s="2" customFormat="1" ht="24.15" customHeight="1">
      <c r="A159" s="40"/>
      <c r="B159" s="41"/>
      <c r="C159" s="238" t="s">
        <v>158</v>
      </c>
      <c r="D159" s="238" t="s">
        <v>143</v>
      </c>
      <c r="E159" s="239" t="s">
        <v>190</v>
      </c>
      <c r="F159" s="240" t="s">
        <v>191</v>
      </c>
      <c r="G159" s="241" t="s">
        <v>146</v>
      </c>
      <c r="H159" s="242">
        <v>46</v>
      </c>
      <c r="I159" s="243"/>
      <c r="J159" s="244">
        <f>ROUND(I159*H159,2)</f>
        <v>0</v>
      </c>
      <c r="K159" s="245"/>
      <c r="L159" s="43"/>
      <c r="M159" s="246" t="s">
        <v>1</v>
      </c>
      <c r="N159" s="247" t="s">
        <v>44</v>
      </c>
      <c r="O159" s="93"/>
      <c r="P159" s="248">
        <f>O159*H159</f>
        <v>0</v>
      </c>
      <c r="Q159" s="248">
        <v>0</v>
      </c>
      <c r="R159" s="248">
        <f>Q159*H159</f>
        <v>0</v>
      </c>
      <c r="S159" s="248">
        <v>0.028000000000000001</v>
      </c>
      <c r="T159" s="249">
        <f>S159*H159</f>
        <v>1.288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50" t="s">
        <v>188</v>
      </c>
      <c r="AT159" s="250" t="s">
        <v>143</v>
      </c>
      <c r="AU159" s="250" t="s">
        <v>95</v>
      </c>
      <c r="AY159" s="17" t="s">
        <v>140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84</v>
      </c>
      <c r="BK159" s="140">
        <f>ROUND(I159*H159,2)</f>
        <v>0</v>
      </c>
      <c r="BL159" s="17" t="s">
        <v>188</v>
      </c>
      <c r="BM159" s="250" t="s">
        <v>192</v>
      </c>
    </row>
    <row r="160" s="2" customFormat="1" ht="21.75" customHeight="1">
      <c r="A160" s="40"/>
      <c r="B160" s="41"/>
      <c r="C160" s="238" t="s">
        <v>193</v>
      </c>
      <c r="D160" s="238" t="s">
        <v>143</v>
      </c>
      <c r="E160" s="239" t="s">
        <v>194</v>
      </c>
      <c r="F160" s="240" t="s">
        <v>195</v>
      </c>
      <c r="G160" s="241" t="s">
        <v>151</v>
      </c>
      <c r="H160" s="242">
        <v>104.607</v>
      </c>
      <c r="I160" s="243"/>
      <c r="J160" s="244">
        <f>ROUND(I160*H160,2)</f>
        <v>0</v>
      </c>
      <c r="K160" s="245"/>
      <c r="L160" s="43"/>
      <c r="M160" s="246" t="s">
        <v>1</v>
      </c>
      <c r="N160" s="247" t="s">
        <v>44</v>
      </c>
      <c r="O160" s="93"/>
      <c r="P160" s="248">
        <f>O160*H160</f>
        <v>0</v>
      </c>
      <c r="Q160" s="248">
        <v>0</v>
      </c>
      <c r="R160" s="248">
        <f>Q160*H160</f>
        <v>0</v>
      </c>
      <c r="S160" s="248">
        <v>0.075999999999999998</v>
      </c>
      <c r="T160" s="249">
        <f>S160*H160</f>
        <v>7.950132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50" t="s">
        <v>147</v>
      </c>
      <c r="AT160" s="250" t="s">
        <v>143</v>
      </c>
      <c r="AU160" s="250" t="s">
        <v>95</v>
      </c>
      <c r="AY160" s="17" t="s">
        <v>140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84</v>
      </c>
      <c r="BK160" s="140">
        <f>ROUND(I160*H160,2)</f>
        <v>0</v>
      </c>
      <c r="BL160" s="17" t="s">
        <v>147</v>
      </c>
      <c r="BM160" s="250" t="s">
        <v>196</v>
      </c>
    </row>
    <row r="161" s="13" customFormat="1">
      <c r="A161" s="13"/>
      <c r="B161" s="251"/>
      <c r="C161" s="252"/>
      <c r="D161" s="253" t="s">
        <v>153</v>
      </c>
      <c r="E161" s="254" t="s">
        <v>1</v>
      </c>
      <c r="F161" s="255" t="s">
        <v>197</v>
      </c>
      <c r="G161" s="252"/>
      <c r="H161" s="254" t="s">
        <v>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1" t="s">
        <v>153</v>
      </c>
      <c r="AU161" s="261" t="s">
        <v>95</v>
      </c>
      <c r="AV161" s="13" t="s">
        <v>84</v>
      </c>
      <c r="AW161" s="13" t="s">
        <v>34</v>
      </c>
      <c r="AX161" s="13" t="s">
        <v>79</v>
      </c>
      <c r="AY161" s="261" t="s">
        <v>140</v>
      </c>
    </row>
    <row r="162" s="13" customFormat="1">
      <c r="A162" s="13"/>
      <c r="B162" s="251"/>
      <c r="C162" s="252"/>
      <c r="D162" s="253" t="s">
        <v>153</v>
      </c>
      <c r="E162" s="254" t="s">
        <v>1</v>
      </c>
      <c r="F162" s="255" t="s">
        <v>198</v>
      </c>
      <c r="G162" s="252"/>
      <c r="H162" s="254" t="s">
        <v>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1" t="s">
        <v>153</v>
      </c>
      <c r="AU162" s="261" t="s">
        <v>95</v>
      </c>
      <c r="AV162" s="13" t="s">
        <v>84</v>
      </c>
      <c r="AW162" s="13" t="s">
        <v>34</v>
      </c>
      <c r="AX162" s="13" t="s">
        <v>79</v>
      </c>
      <c r="AY162" s="261" t="s">
        <v>140</v>
      </c>
    </row>
    <row r="163" s="13" customFormat="1">
      <c r="A163" s="13"/>
      <c r="B163" s="251"/>
      <c r="C163" s="252"/>
      <c r="D163" s="253" t="s">
        <v>153</v>
      </c>
      <c r="E163" s="254" t="s">
        <v>1</v>
      </c>
      <c r="F163" s="255" t="s">
        <v>199</v>
      </c>
      <c r="G163" s="252"/>
      <c r="H163" s="254" t="s">
        <v>1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1" t="s">
        <v>153</v>
      </c>
      <c r="AU163" s="261" t="s">
        <v>95</v>
      </c>
      <c r="AV163" s="13" t="s">
        <v>84</v>
      </c>
      <c r="AW163" s="13" t="s">
        <v>34</v>
      </c>
      <c r="AX163" s="13" t="s">
        <v>79</v>
      </c>
      <c r="AY163" s="261" t="s">
        <v>140</v>
      </c>
    </row>
    <row r="164" s="14" customFormat="1">
      <c r="A164" s="14"/>
      <c r="B164" s="262"/>
      <c r="C164" s="263"/>
      <c r="D164" s="253" t="s">
        <v>153</v>
      </c>
      <c r="E164" s="264" t="s">
        <v>1</v>
      </c>
      <c r="F164" s="265" t="s">
        <v>200</v>
      </c>
      <c r="G164" s="263"/>
      <c r="H164" s="266">
        <v>104.607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2" t="s">
        <v>153</v>
      </c>
      <c r="AU164" s="272" t="s">
        <v>95</v>
      </c>
      <c r="AV164" s="14" t="s">
        <v>95</v>
      </c>
      <c r="AW164" s="14" t="s">
        <v>34</v>
      </c>
      <c r="AX164" s="14" t="s">
        <v>84</v>
      </c>
      <c r="AY164" s="272" t="s">
        <v>140</v>
      </c>
    </row>
    <row r="165" s="2" customFormat="1" ht="21.75" customHeight="1">
      <c r="A165" s="40"/>
      <c r="B165" s="41"/>
      <c r="C165" s="238" t="s">
        <v>201</v>
      </c>
      <c r="D165" s="238" t="s">
        <v>143</v>
      </c>
      <c r="E165" s="239" t="s">
        <v>202</v>
      </c>
      <c r="F165" s="240" t="s">
        <v>203</v>
      </c>
      <c r="G165" s="241" t="s">
        <v>151</v>
      </c>
      <c r="H165" s="242">
        <v>131.37600000000001</v>
      </c>
      <c r="I165" s="243"/>
      <c r="J165" s="244">
        <f>ROUND(I165*H165,2)</f>
        <v>0</v>
      </c>
      <c r="K165" s="245"/>
      <c r="L165" s="43"/>
      <c r="M165" s="246" t="s">
        <v>1</v>
      </c>
      <c r="N165" s="247" t="s">
        <v>44</v>
      </c>
      <c r="O165" s="93"/>
      <c r="P165" s="248">
        <f>O165*H165</f>
        <v>0</v>
      </c>
      <c r="Q165" s="248">
        <v>0</v>
      </c>
      <c r="R165" s="248">
        <f>Q165*H165</f>
        <v>0</v>
      </c>
      <c r="S165" s="248">
        <v>0.063</v>
      </c>
      <c r="T165" s="249">
        <f>S165*H165</f>
        <v>8.276688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50" t="s">
        <v>147</v>
      </c>
      <c r="AT165" s="250" t="s">
        <v>143</v>
      </c>
      <c r="AU165" s="250" t="s">
        <v>95</v>
      </c>
      <c r="AY165" s="17" t="s">
        <v>140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84</v>
      </c>
      <c r="BK165" s="140">
        <f>ROUND(I165*H165,2)</f>
        <v>0</v>
      </c>
      <c r="BL165" s="17" t="s">
        <v>147</v>
      </c>
      <c r="BM165" s="250" t="s">
        <v>204</v>
      </c>
    </row>
    <row r="166" s="13" customFormat="1">
      <c r="A166" s="13"/>
      <c r="B166" s="251"/>
      <c r="C166" s="252"/>
      <c r="D166" s="253" t="s">
        <v>153</v>
      </c>
      <c r="E166" s="254" t="s">
        <v>1</v>
      </c>
      <c r="F166" s="255" t="s">
        <v>205</v>
      </c>
      <c r="G166" s="252"/>
      <c r="H166" s="254" t="s">
        <v>1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1" t="s">
        <v>153</v>
      </c>
      <c r="AU166" s="261" t="s">
        <v>95</v>
      </c>
      <c r="AV166" s="13" t="s">
        <v>84</v>
      </c>
      <c r="AW166" s="13" t="s">
        <v>34</v>
      </c>
      <c r="AX166" s="13" t="s">
        <v>79</v>
      </c>
      <c r="AY166" s="261" t="s">
        <v>140</v>
      </c>
    </row>
    <row r="167" s="13" customFormat="1">
      <c r="A167" s="13"/>
      <c r="B167" s="251"/>
      <c r="C167" s="252"/>
      <c r="D167" s="253" t="s">
        <v>153</v>
      </c>
      <c r="E167" s="254" t="s">
        <v>1</v>
      </c>
      <c r="F167" s="255" t="s">
        <v>206</v>
      </c>
      <c r="G167" s="252"/>
      <c r="H167" s="254" t="s">
        <v>1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1" t="s">
        <v>153</v>
      </c>
      <c r="AU167" s="261" t="s">
        <v>95</v>
      </c>
      <c r="AV167" s="13" t="s">
        <v>84</v>
      </c>
      <c r="AW167" s="13" t="s">
        <v>34</v>
      </c>
      <c r="AX167" s="13" t="s">
        <v>79</v>
      </c>
      <c r="AY167" s="261" t="s">
        <v>140</v>
      </c>
    </row>
    <row r="168" s="13" customFormat="1">
      <c r="A168" s="13"/>
      <c r="B168" s="251"/>
      <c r="C168" s="252"/>
      <c r="D168" s="253" t="s">
        <v>153</v>
      </c>
      <c r="E168" s="254" t="s">
        <v>1</v>
      </c>
      <c r="F168" s="255" t="s">
        <v>207</v>
      </c>
      <c r="G168" s="252"/>
      <c r="H168" s="254" t="s">
        <v>1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1" t="s">
        <v>153</v>
      </c>
      <c r="AU168" s="261" t="s">
        <v>95</v>
      </c>
      <c r="AV168" s="13" t="s">
        <v>84</v>
      </c>
      <c r="AW168" s="13" t="s">
        <v>34</v>
      </c>
      <c r="AX168" s="13" t="s">
        <v>79</v>
      </c>
      <c r="AY168" s="261" t="s">
        <v>140</v>
      </c>
    </row>
    <row r="169" s="14" customFormat="1">
      <c r="A169" s="14"/>
      <c r="B169" s="262"/>
      <c r="C169" s="263"/>
      <c r="D169" s="253" t="s">
        <v>153</v>
      </c>
      <c r="E169" s="264" t="s">
        <v>1</v>
      </c>
      <c r="F169" s="265" t="s">
        <v>208</v>
      </c>
      <c r="G169" s="263"/>
      <c r="H169" s="266">
        <v>131.37600000000001</v>
      </c>
      <c r="I169" s="267"/>
      <c r="J169" s="263"/>
      <c r="K169" s="263"/>
      <c r="L169" s="268"/>
      <c r="M169" s="269"/>
      <c r="N169" s="270"/>
      <c r="O169" s="270"/>
      <c r="P169" s="270"/>
      <c r="Q169" s="270"/>
      <c r="R169" s="270"/>
      <c r="S169" s="270"/>
      <c r="T169" s="27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2" t="s">
        <v>153</v>
      </c>
      <c r="AU169" s="272" t="s">
        <v>95</v>
      </c>
      <c r="AV169" s="14" t="s">
        <v>95</v>
      </c>
      <c r="AW169" s="14" t="s">
        <v>34</v>
      </c>
      <c r="AX169" s="14" t="s">
        <v>84</v>
      </c>
      <c r="AY169" s="272" t="s">
        <v>140</v>
      </c>
    </row>
    <row r="170" s="2" customFormat="1" ht="24.15" customHeight="1">
      <c r="A170" s="40"/>
      <c r="B170" s="41"/>
      <c r="C170" s="238" t="s">
        <v>8</v>
      </c>
      <c r="D170" s="238" t="s">
        <v>143</v>
      </c>
      <c r="E170" s="239" t="s">
        <v>209</v>
      </c>
      <c r="F170" s="240" t="s">
        <v>210</v>
      </c>
      <c r="G170" s="241" t="s">
        <v>151</v>
      </c>
      <c r="H170" s="242">
        <v>529</v>
      </c>
      <c r="I170" s="243"/>
      <c r="J170" s="244">
        <f>ROUND(I170*H170,2)</f>
        <v>0</v>
      </c>
      <c r="K170" s="245"/>
      <c r="L170" s="43"/>
      <c r="M170" s="246" t="s">
        <v>1</v>
      </c>
      <c r="N170" s="247" t="s">
        <v>44</v>
      </c>
      <c r="O170" s="93"/>
      <c r="P170" s="248">
        <f>O170*H170</f>
        <v>0</v>
      </c>
      <c r="Q170" s="248">
        <v>4.0000000000000003E-05</v>
      </c>
      <c r="R170" s="248">
        <f>Q170*H170</f>
        <v>0.021160000000000002</v>
      </c>
      <c r="S170" s="248">
        <v>0</v>
      </c>
      <c r="T170" s="249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50" t="s">
        <v>211</v>
      </c>
      <c r="AT170" s="250" t="s">
        <v>143</v>
      </c>
      <c r="AU170" s="250" t="s">
        <v>95</v>
      </c>
      <c r="AY170" s="17" t="s">
        <v>140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211</v>
      </c>
      <c r="BM170" s="250" t="s">
        <v>212</v>
      </c>
    </row>
    <row r="171" s="14" customFormat="1">
      <c r="A171" s="14"/>
      <c r="B171" s="262"/>
      <c r="C171" s="263"/>
      <c r="D171" s="253" t="s">
        <v>153</v>
      </c>
      <c r="E171" s="264" t="s">
        <v>1</v>
      </c>
      <c r="F171" s="265" t="s">
        <v>213</v>
      </c>
      <c r="G171" s="263"/>
      <c r="H171" s="266">
        <v>379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2" t="s">
        <v>153</v>
      </c>
      <c r="AU171" s="272" t="s">
        <v>95</v>
      </c>
      <c r="AV171" s="14" t="s">
        <v>95</v>
      </c>
      <c r="AW171" s="14" t="s">
        <v>34</v>
      </c>
      <c r="AX171" s="14" t="s">
        <v>79</v>
      </c>
      <c r="AY171" s="272" t="s">
        <v>140</v>
      </c>
    </row>
    <row r="172" s="14" customFormat="1">
      <c r="A172" s="14"/>
      <c r="B172" s="262"/>
      <c r="C172" s="263"/>
      <c r="D172" s="253" t="s">
        <v>153</v>
      </c>
      <c r="E172" s="264" t="s">
        <v>1</v>
      </c>
      <c r="F172" s="265" t="s">
        <v>214</v>
      </c>
      <c r="G172" s="263"/>
      <c r="H172" s="266">
        <v>150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2" t="s">
        <v>153</v>
      </c>
      <c r="AU172" s="272" t="s">
        <v>95</v>
      </c>
      <c r="AV172" s="14" t="s">
        <v>95</v>
      </c>
      <c r="AW172" s="14" t="s">
        <v>34</v>
      </c>
      <c r="AX172" s="14" t="s">
        <v>79</v>
      </c>
      <c r="AY172" s="272" t="s">
        <v>140</v>
      </c>
    </row>
    <row r="173" s="13" customFormat="1">
      <c r="A173" s="13"/>
      <c r="B173" s="251"/>
      <c r="C173" s="252"/>
      <c r="D173" s="253" t="s">
        <v>153</v>
      </c>
      <c r="E173" s="254" t="s">
        <v>1</v>
      </c>
      <c r="F173" s="255" t="s">
        <v>215</v>
      </c>
      <c r="G173" s="252"/>
      <c r="H173" s="254" t="s">
        <v>1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1" t="s">
        <v>153</v>
      </c>
      <c r="AU173" s="261" t="s">
        <v>95</v>
      </c>
      <c r="AV173" s="13" t="s">
        <v>84</v>
      </c>
      <c r="AW173" s="13" t="s">
        <v>34</v>
      </c>
      <c r="AX173" s="13" t="s">
        <v>79</v>
      </c>
      <c r="AY173" s="261" t="s">
        <v>140</v>
      </c>
    </row>
    <row r="174" s="15" customFormat="1">
      <c r="A174" s="15"/>
      <c r="B174" s="273"/>
      <c r="C174" s="274"/>
      <c r="D174" s="253" t="s">
        <v>153</v>
      </c>
      <c r="E174" s="275" t="s">
        <v>1</v>
      </c>
      <c r="F174" s="276" t="s">
        <v>157</v>
      </c>
      <c r="G174" s="274"/>
      <c r="H174" s="277">
        <v>529</v>
      </c>
      <c r="I174" s="278"/>
      <c r="J174" s="274"/>
      <c r="K174" s="274"/>
      <c r="L174" s="279"/>
      <c r="M174" s="280"/>
      <c r="N174" s="281"/>
      <c r="O174" s="281"/>
      <c r="P174" s="281"/>
      <c r="Q174" s="281"/>
      <c r="R174" s="281"/>
      <c r="S174" s="281"/>
      <c r="T174" s="28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3" t="s">
        <v>153</v>
      </c>
      <c r="AU174" s="283" t="s">
        <v>95</v>
      </c>
      <c r="AV174" s="15" t="s">
        <v>147</v>
      </c>
      <c r="AW174" s="15" t="s">
        <v>34</v>
      </c>
      <c r="AX174" s="15" t="s">
        <v>84</v>
      </c>
      <c r="AY174" s="283" t="s">
        <v>140</v>
      </c>
    </row>
    <row r="175" s="12" customFormat="1" ht="22.8" customHeight="1">
      <c r="A175" s="12"/>
      <c r="B175" s="222"/>
      <c r="C175" s="223"/>
      <c r="D175" s="224" t="s">
        <v>78</v>
      </c>
      <c r="E175" s="236" t="s">
        <v>216</v>
      </c>
      <c r="F175" s="236" t="s">
        <v>217</v>
      </c>
      <c r="G175" s="223"/>
      <c r="H175" s="223"/>
      <c r="I175" s="226"/>
      <c r="J175" s="237">
        <f>BK175</f>
        <v>0</v>
      </c>
      <c r="K175" s="223"/>
      <c r="L175" s="228"/>
      <c r="M175" s="229"/>
      <c r="N175" s="230"/>
      <c r="O175" s="230"/>
      <c r="P175" s="231">
        <f>SUM(P176:P183)</f>
        <v>0</v>
      </c>
      <c r="Q175" s="230"/>
      <c r="R175" s="231">
        <f>SUM(R176:R183)</f>
        <v>0</v>
      </c>
      <c r="S175" s="230"/>
      <c r="T175" s="232">
        <f>SUM(T176:T183)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3" t="s">
        <v>84</v>
      </c>
      <c r="AT175" s="234" t="s">
        <v>78</v>
      </c>
      <c r="AU175" s="234" t="s">
        <v>84</v>
      </c>
      <c r="AY175" s="233" t="s">
        <v>140</v>
      </c>
      <c r="BK175" s="235">
        <f>SUM(BK176:BK183)</f>
        <v>0</v>
      </c>
    </row>
    <row r="176" s="2" customFormat="1" ht="24.15" customHeight="1">
      <c r="A176" s="40"/>
      <c r="B176" s="41"/>
      <c r="C176" s="238" t="s">
        <v>218</v>
      </c>
      <c r="D176" s="238" t="s">
        <v>143</v>
      </c>
      <c r="E176" s="239" t="s">
        <v>219</v>
      </c>
      <c r="F176" s="240" t="s">
        <v>220</v>
      </c>
      <c r="G176" s="241" t="s">
        <v>221</v>
      </c>
      <c r="H176" s="242">
        <v>20.553999999999998</v>
      </c>
      <c r="I176" s="243"/>
      <c r="J176" s="244">
        <f>ROUND(I176*H176,2)</f>
        <v>0</v>
      </c>
      <c r="K176" s="245"/>
      <c r="L176" s="43"/>
      <c r="M176" s="246" t="s">
        <v>1</v>
      </c>
      <c r="N176" s="247" t="s">
        <v>44</v>
      </c>
      <c r="O176" s="93"/>
      <c r="P176" s="248">
        <f>O176*H176</f>
        <v>0</v>
      </c>
      <c r="Q176" s="248">
        <v>0</v>
      </c>
      <c r="R176" s="248">
        <f>Q176*H176</f>
        <v>0</v>
      </c>
      <c r="S176" s="248">
        <v>0</v>
      </c>
      <c r="T176" s="24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0" t="s">
        <v>147</v>
      </c>
      <c r="AT176" s="250" t="s">
        <v>143</v>
      </c>
      <c r="AU176" s="250" t="s">
        <v>95</v>
      </c>
      <c r="AY176" s="17" t="s">
        <v>140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84</v>
      </c>
      <c r="BK176" s="140">
        <f>ROUND(I176*H176,2)</f>
        <v>0</v>
      </c>
      <c r="BL176" s="17" t="s">
        <v>147</v>
      </c>
      <c r="BM176" s="250" t="s">
        <v>222</v>
      </c>
    </row>
    <row r="177" s="2" customFormat="1" ht="33" customHeight="1">
      <c r="A177" s="40"/>
      <c r="B177" s="41"/>
      <c r="C177" s="238" t="s">
        <v>223</v>
      </c>
      <c r="D177" s="238" t="s">
        <v>143</v>
      </c>
      <c r="E177" s="239" t="s">
        <v>224</v>
      </c>
      <c r="F177" s="240" t="s">
        <v>225</v>
      </c>
      <c r="G177" s="241" t="s">
        <v>221</v>
      </c>
      <c r="H177" s="242">
        <v>2033.7000000000001</v>
      </c>
      <c r="I177" s="243"/>
      <c r="J177" s="244">
        <f>ROUND(I177*H177,2)</f>
        <v>0</v>
      </c>
      <c r="K177" s="245"/>
      <c r="L177" s="43"/>
      <c r="M177" s="246" t="s">
        <v>1</v>
      </c>
      <c r="N177" s="247" t="s">
        <v>44</v>
      </c>
      <c r="O177" s="93"/>
      <c r="P177" s="248">
        <f>O177*H177</f>
        <v>0</v>
      </c>
      <c r="Q177" s="248">
        <v>0</v>
      </c>
      <c r="R177" s="248">
        <f>Q177*H177</f>
        <v>0</v>
      </c>
      <c r="S177" s="248">
        <v>0</v>
      </c>
      <c r="T177" s="24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50" t="s">
        <v>147</v>
      </c>
      <c r="AT177" s="250" t="s">
        <v>143</v>
      </c>
      <c r="AU177" s="250" t="s">
        <v>95</v>
      </c>
      <c r="AY177" s="17" t="s">
        <v>140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84</v>
      </c>
      <c r="BK177" s="140">
        <f>ROUND(I177*H177,2)</f>
        <v>0</v>
      </c>
      <c r="BL177" s="17" t="s">
        <v>147</v>
      </c>
      <c r="BM177" s="250" t="s">
        <v>226</v>
      </c>
    </row>
    <row r="178" s="14" customFormat="1">
      <c r="A178" s="14"/>
      <c r="B178" s="262"/>
      <c r="C178" s="263"/>
      <c r="D178" s="253" t="s">
        <v>153</v>
      </c>
      <c r="E178" s="264" t="s">
        <v>1</v>
      </c>
      <c r="F178" s="265" t="s">
        <v>227</v>
      </c>
      <c r="G178" s="263"/>
      <c r="H178" s="266">
        <v>2033.7000000000001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2" t="s">
        <v>153</v>
      </c>
      <c r="AU178" s="272" t="s">
        <v>95</v>
      </c>
      <c r="AV178" s="14" t="s">
        <v>95</v>
      </c>
      <c r="AW178" s="14" t="s">
        <v>34</v>
      </c>
      <c r="AX178" s="14" t="s">
        <v>84</v>
      </c>
      <c r="AY178" s="272" t="s">
        <v>140</v>
      </c>
    </row>
    <row r="179" s="2" customFormat="1" ht="33" customHeight="1">
      <c r="A179" s="40"/>
      <c r="B179" s="41"/>
      <c r="C179" s="238" t="s">
        <v>228</v>
      </c>
      <c r="D179" s="238" t="s">
        <v>143</v>
      </c>
      <c r="E179" s="239" t="s">
        <v>229</v>
      </c>
      <c r="F179" s="240" t="s">
        <v>230</v>
      </c>
      <c r="G179" s="241" t="s">
        <v>221</v>
      </c>
      <c r="H179" s="242">
        <v>20.553999999999998</v>
      </c>
      <c r="I179" s="243"/>
      <c r="J179" s="244">
        <f>ROUND(I179*H179,2)</f>
        <v>0</v>
      </c>
      <c r="K179" s="245"/>
      <c r="L179" s="43"/>
      <c r="M179" s="246" t="s">
        <v>1</v>
      </c>
      <c r="N179" s="247" t="s">
        <v>44</v>
      </c>
      <c r="O179" s="93"/>
      <c r="P179" s="248">
        <f>O179*H179</f>
        <v>0</v>
      </c>
      <c r="Q179" s="248">
        <v>0</v>
      </c>
      <c r="R179" s="248">
        <f>Q179*H179</f>
        <v>0</v>
      </c>
      <c r="S179" s="248">
        <v>0</v>
      </c>
      <c r="T179" s="249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50" t="s">
        <v>147</v>
      </c>
      <c r="AT179" s="250" t="s">
        <v>143</v>
      </c>
      <c r="AU179" s="250" t="s">
        <v>95</v>
      </c>
      <c r="AY179" s="17" t="s">
        <v>140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84</v>
      </c>
      <c r="BK179" s="140">
        <f>ROUND(I179*H179,2)</f>
        <v>0</v>
      </c>
      <c r="BL179" s="17" t="s">
        <v>147</v>
      </c>
      <c r="BM179" s="250" t="s">
        <v>231</v>
      </c>
    </row>
    <row r="180" s="2" customFormat="1" ht="21.75" customHeight="1">
      <c r="A180" s="40"/>
      <c r="B180" s="41"/>
      <c r="C180" s="238" t="s">
        <v>188</v>
      </c>
      <c r="D180" s="238" t="s">
        <v>143</v>
      </c>
      <c r="E180" s="239" t="s">
        <v>232</v>
      </c>
      <c r="F180" s="240" t="s">
        <v>233</v>
      </c>
      <c r="G180" s="241" t="s">
        <v>221</v>
      </c>
      <c r="H180" s="242">
        <v>241.38</v>
      </c>
      <c r="I180" s="243"/>
      <c r="J180" s="244">
        <f>ROUND(I180*H180,2)</f>
        <v>0</v>
      </c>
      <c r="K180" s="245"/>
      <c r="L180" s="43"/>
      <c r="M180" s="246" t="s">
        <v>1</v>
      </c>
      <c r="N180" s="247" t="s">
        <v>44</v>
      </c>
      <c r="O180" s="93"/>
      <c r="P180" s="248">
        <f>O180*H180</f>
        <v>0</v>
      </c>
      <c r="Q180" s="248">
        <v>0</v>
      </c>
      <c r="R180" s="248">
        <f>Q180*H180</f>
        <v>0</v>
      </c>
      <c r="S180" s="248">
        <v>0</v>
      </c>
      <c r="T180" s="24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50" t="s">
        <v>147</v>
      </c>
      <c r="AT180" s="250" t="s">
        <v>143</v>
      </c>
      <c r="AU180" s="250" t="s">
        <v>95</v>
      </c>
      <c r="AY180" s="17" t="s">
        <v>140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147</v>
      </c>
      <c r="BM180" s="250" t="s">
        <v>234</v>
      </c>
    </row>
    <row r="181" s="14" customFormat="1">
      <c r="A181" s="14"/>
      <c r="B181" s="262"/>
      <c r="C181" s="263"/>
      <c r="D181" s="253" t="s">
        <v>153</v>
      </c>
      <c r="E181" s="264" t="s">
        <v>1</v>
      </c>
      <c r="F181" s="265" t="s">
        <v>235</v>
      </c>
      <c r="G181" s="263"/>
      <c r="H181" s="266">
        <v>241.38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2" t="s">
        <v>153</v>
      </c>
      <c r="AU181" s="272" t="s">
        <v>95</v>
      </c>
      <c r="AV181" s="14" t="s">
        <v>95</v>
      </c>
      <c r="AW181" s="14" t="s">
        <v>34</v>
      </c>
      <c r="AX181" s="14" t="s">
        <v>79</v>
      </c>
      <c r="AY181" s="272" t="s">
        <v>140</v>
      </c>
    </row>
    <row r="182" s="15" customFormat="1">
      <c r="A182" s="15"/>
      <c r="B182" s="273"/>
      <c r="C182" s="274"/>
      <c r="D182" s="253" t="s">
        <v>153</v>
      </c>
      <c r="E182" s="275" t="s">
        <v>1</v>
      </c>
      <c r="F182" s="276" t="s">
        <v>157</v>
      </c>
      <c r="G182" s="274"/>
      <c r="H182" s="277">
        <v>241.38</v>
      </c>
      <c r="I182" s="278"/>
      <c r="J182" s="274"/>
      <c r="K182" s="274"/>
      <c r="L182" s="279"/>
      <c r="M182" s="280"/>
      <c r="N182" s="281"/>
      <c r="O182" s="281"/>
      <c r="P182" s="281"/>
      <c r="Q182" s="281"/>
      <c r="R182" s="281"/>
      <c r="S182" s="281"/>
      <c r="T182" s="28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83" t="s">
        <v>153</v>
      </c>
      <c r="AU182" s="283" t="s">
        <v>95</v>
      </c>
      <c r="AV182" s="15" t="s">
        <v>147</v>
      </c>
      <c r="AW182" s="15" t="s">
        <v>34</v>
      </c>
      <c r="AX182" s="15" t="s">
        <v>84</v>
      </c>
      <c r="AY182" s="283" t="s">
        <v>140</v>
      </c>
    </row>
    <row r="183" s="2" customFormat="1" ht="33" customHeight="1">
      <c r="A183" s="40"/>
      <c r="B183" s="41"/>
      <c r="C183" s="238" t="s">
        <v>236</v>
      </c>
      <c r="D183" s="238" t="s">
        <v>143</v>
      </c>
      <c r="E183" s="239" t="s">
        <v>237</v>
      </c>
      <c r="F183" s="240" t="s">
        <v>238</v>
      </c>
      <c r="G183" s="241" t="s">
        <v>221</v>
      </c>
      <c r="H183" s="242">
        <v>20.553999999999998</v>
      </c>
      <c r="I183" s="243"/>
      <c r="J183" s="244">
        <f>ROUND(I183*H183,2)</f>
        <v>0</v>
      </c>
      <c r="K183" s="245"/>
      <c r="L183" s="43"/>
      <c r="M183" s="246" t="s">
        <v>1</v>
      </c>
      <c r="N183" s="247" t="s">
        <v>44</v>
      </c>
      <c r="O183" s="93"/>
      <c r="P183" s="248">
        <f>O183*H183</f>
        <v>0</v>
      </c>
      <c r="Q183" s="248">
        <v>0</v>
      </c>
      <c r="R183" s="248">
        <f>Q183*H183</f>
        <v>0</v>
      </c>
      <c r="S183" s="248">
        <v>0</v>
      </c>
      <c r="T183" s="24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50" t="s">
        <v>147</v>
      </c>
      <c r="AT183" s="250" t="s">
        <v>143</v>
      </c>
      <c r="AU183" s="250" t="s">
        <v>95</v>
      </c>
      <c r="AY183" s="17" t="s">
        <v>140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84</v>
      </c>
      <c r="BK183" s="140">
        <f>ROUND(I183*H183,2)</f>
        <v>0</v>
      </c>
      <c r="BL183" s="17" t="s">
        <v>147</v>
      </c>
      <c r="BM183" s="250" t="s">
        <v>239</v>
      </c>
    </row>
    <row r="184" s="12" customFormat="1" ht="22.8" customHeight="1">
      <c r="A184" s="12"/>
      <c r="B184" s="222"/>
      <c r="C184" s="223"/>
      <c r="D184" s="224" t="s">
        <v>78</v>
      </c>
      <c r="E184" s="236" t="s">
        <v>240</v>
      </c>
      <c r="F184" s="236" t="s">
        <v>241</v>
      </c>
      <c r="G184" s="223"/>
      <c r="H184" s="223"/>
      <c r="I184" s="226"/>
      <c r="J184" s="237">
        <f>BK184</f>
        <v>0</v>
      </c>
      <c r="K184" s="223"/>
      <c r="L184" s="228"/>
      <c r="M184" s="229"/>
      <c r="N184" s="230"/>
      <c r="O184" s="230"/>
      <c r="P184" s="231">
        <f>P185</f>
        <v>0</v>
      </c>
      <c r="Q184" s="230"/>
      <c r="R184" s="231">
        <f>R185</f>
        <v>0</v>
      </c>
      <c r="S184" s="230"/>
      <c r="T184" s="232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3" t="s">
        <v>84</v>
      </c>
      <c r="AT184" s="234" t="s">
        <v>78</v>
      </c>
      <c r="AU184" s="234" t="s">
        <v>84</v>
      </c>
      <c r="AY184" s="233" t="s">
        <v>140</v>
      </c>
      <c r="BK184" s="235">
        <f>BK185</f>
        <v>0</v>
      </c>
    </row>
    <row r="185" s="2" customFormat="1" ht="24.15" customHeight="1">
      <c r="A185" s="40"/>
      <c r="B185" s="41"/>
      <c r="C185" s="238" t="s">
        <v>242</v>
      </c>
      <c r="D185" s="238" t="s">
        <v>143</v>
      </c>
      <c r="E185" s="239" t="s">
        <v>243</v>
      </c>
      <c r="F185" s="240" t="s">
        <v>244</v>
      </c>
      <c r="G185" s="241" t="s">
        <v>221</v>
      </c>
      <c r="H185" s="242">
        <v>11.265000000000001</v>
      </c>
      <c r="I185" s="243"/>
      <c r="J185" s="244">
        <f>ROUND(I185*H185,2)</f>
        <v>0</v>
      </c>
      <c r="K185" s="245"/>
      <c r="L185" s="43"/>
      <c r="M185" s="246" t="s">
        <v>1</v>
      </c>
      <c r="N185" s="247" t="s">
        <v>44</v>
      </c>
      <c r="O185" s="93"/>
      <c r="P185" s="248">
        <f>O185*H185</f>
        <v>0</v>
      </c>
      <c r="Q185" s="248">
        <v>0</v>
      </c>
      <c r="R185" s="248">
        <f>Q185*H185</f>
        <v>0</v>
      </c>
      <c r="S185" s="248">
        <v>0</v>
      </c>
      <c r="T185" s="24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50" t="s">
        <v>147</v>
      </c>
      <c r="AT185" s="250" t="s">
        <v>143</v>
      </c>
      <c r="AU185" s="250" t="s">
        <v>95</v>
      </c>
      <c r="AY185" s="17" t="s">
        <v>140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7" t="s">
        <v>84</v>
      </c>
      <c r="BK185" s="140">
        <f>ROUND(I185*H185,2)</f>
        <v>0</v>
      </c>
      <c r="BL185" s="17" t="s">
        <v>147</v>
      </c>
      <c r="BM185" s="250" t="s">
        <v>245</v>
      </c>
    </row>
    <row r="186" s="12" customFormat="1" ht="25.92" customHeight="1">
      <c r="A186" s="12"/>
      <c r="B186" s="222"/>
      <c r="C186" s="223"/>
      <c r="D186" s="224" t="s">
        <v>78</v>
      </c>
      <c r="E186" s="225" t="s">
        <v>246</v>
      </c>
      <c r="F186" s="225" t="s">
        <v>247</v>
      </c>
      <c r="G186" s="223"/>
      <c r="H186" s="223"/>
      <c r="I186" s="226"/>
      <c r="J186" s="227">
        <f>BK186</f>
        <v>0</v>
      </c>
      <c r="K186" s="223"/>
      <c r="L186" s="228"/>
      <c r="M186" s="229"/>
      <c r="N186" s="230"/>
      <c r="O186" s="230"/>
      <c r="P186" s="231">
        <f>P187+P190+P199+P267+P272</f>
        <v>0</v>
      </c>
      <c r="Q186" s="230"/>
      <c r="R186" s="231">
        <f>R187+R190+R199+R267+R272</f>
        <v>15.088930000000001</v>
      </c>
      <c r="S186" s="230"/>
      <c r="T186" s="232">
        <f>T187+T190+T199+T267+T272</f>
        <v>1.2916669999999999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3" t="s">
        <v>95</v>
      </c>
      <c r="AT186" s="234" t="s">
        <v>78</v>
      </c>
      <c r="AU186" s="234" t="s">
        <v>79</v>
      </c>
      <c r="AY186" s="233" t="s">
        <v>140</v>
      </c>
      <c r="BK186" s="235">
        <f>BK187+BK190+BK199+BK267+BK272</f>
        <v>0</v>
      </c>
    </row>
    <row r="187" s="12" customFormat="1" ht="22.8" customHeight="1">
      <c r="A187" s="12"/>
      <c r="B187" s="222"/>
      <c r="C187" s="223"/>
      <c r="D187" s="224" t="s">
        <v>78</v>
      </c>
      <c r="E187" s="236" t="s">
        <v>248</v>
      </c>
      <c r="F187" s="236" t="s">
        <v>249</v>
      </c>
      <c r="G187" s="223"/>
      <c r="H187" s="223"/>
      <c r="I187" s="226"/>
      <c r="J187" s="237">
        <f>BK187</f>
        <v>0</v>
      </c>
      <c r="K187" s="223"/>
      <c r="L187" s="228"/>
      <c r="M187" s="229"/>
      <c r="N187" s="230"/>
      <c r="O187" s="230"/>
      <c r="P187" s="231">
        <f>SUM(P188:P189)</f>
        <v>0</v>
      </c>
      <c r="Q187" s="230"/>
      <c r="R187" s="231">
        <f>SUM(R188:R189)</f>
        <v>0</v>
      </c>
      <c r="S187" s="230"/>
      <c r="T187" s="232">
        <f>SUM(T188:T189)</f>
        <v>0.00019200000000000001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3" t="s">
        <v>95</v>
      </c>
      <c r="AT187" s="234" t="s">
        <v>78</v>
      </c>
      <c r="AU187" s="234" t="s">
        <v>84</v>
      </c>
      <c r="AY187" s="233" t="s">
        <v>140</v>
      </c>
      <c r="BK187" s="235">
        <f>SUM(BK188:BK189)</f>
        <v>0</v>
      </c>
    </row>
    <row r="188" s="2" customFormat="1" ht="37.8" customHeight="1">
      <c r="A188" s="40"/>
      <c r="B188" s="41"/>
      <c r="C188" s="238" t="s">
        <v>250</v>
      </c>
      <c r="D188" s="238" t="s">
        <v>143</v>
      </c>
      <c r="E188" s="239" t="s">
        <v>251</v>
      </c>
      <c r="F188" s="240" t="s">
        <v>252</v>
      </c>
      <c r="G188" s="241" t="s">
        <v>146</v>
      </c>
      <c r="H188" s="242">
        <v>4</v>
      </c>
      <c r="I188" s="243"/>
      <c r="J188" s="244">
        <f>ROUND(I188*H188,2)</f>
        <v>0</v>
      </c>
      <c r="K188" s="245"/>
      <c r="L188" s="43"/>
      <c r="M188" s="246" t="s">
        <v>1</v>
      </c>
      <c r="N188" s="247" t="s">
        <v>44</v>
      </c>
      <c r="O188" s="93"/>
      <c r="P188" s="248">
        <f>O188*H188</f>
        <v>0</v>
      </c>
      <c r="Q188" s="248">
        <v>0</v>
      </c>
      <c r="R188" s="248">
        <f>Q188*H188</f>
        <v>0</v>
      </c>
      <c r="S188" s="248">
        <v>4.8000000000000001E-05</v>
      </c>
      <c r="T188" s="249">
        <f>S188*H188</f>
        <v>0.00019200000000000001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0" t="s">
        <v>188</v>
      </c>
      <c r="AT188" s="250" t="s">
        <v>143</v>
      </c>
      <c r="AU188" s="250" t="s">
        <v>95</v>
      </c>
      <c r="AY188" s="17" t="s">
        <v>140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84</v>
      </c>
      <c r="BK188" s="140">
        <f>ROUND(I188*H188,2)</f>
        <v>0</v>
      </c>
      <c r="BL188" s="17" t="s">
        <v>188</v>
      </c>
      <c r="BM188" s="250" t="s">
        <v>253</v>
      </c>
    </row>
    <row r="189" s="2" customFormat="1" ht="37.8" customHeight="1">
      <c r="A189" s="40"/>
      <c r="B189" s="41"/>
      <c r="C189" s="238" t="s">
        <v>254</v>
      </c>
      <c r="D189" s="238" t="s">
        <v>143</v>
      </c>
      <c r="E189" s="239" t="s">
        <v>255</v>
      </c>
      <c r="F189" s="240" t="s">
        <v>256</v>
      </c>
      <c r="G189" s="241" t="s">
        <v>146</v>
      </c>
      <c r="H189" s="242">
        <v>4</v>
      </c>
      <c r="I189" s="243"/>
      <c r="J189" s="244">
        <f>ROUND(I189*H189,2)</f>
        <v>0</v>
      </c>
      <c r="K189" s="245"/>
      <c r="L189" s="43"/>
      <c r="M189" s="246" t="s">
        <v>1</v>
      </c>
      <c r="N189" s="247" t="s">
        <v>44</v>
      </c>
      <c r="O189" s="93"/>
      <c r="P189" s="248">
        <f>O189*H189</f>
        <v>0</v>
      </c>
      <c r="Q189" s="248">
        <v>0</v>
      </c>
      <c r="R189" s="248">
        <f>Q189*H189</f>
        <v>0</v>
      </c>
      <c r="S189" s="248">
        <v>0</v>
      </c>
      <c r="T189" s="24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50" t="s">
        <v>188</v>
      </c>
      <c r="AT189" s="250" t="s">
        <v>143</v>
      </c>
      <c r="AU189" s="250" t="s">
        <v>95</v>
      </c>
      <c r="AY189" s="17" t="s">
        <v>140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84</v>
      </c>
      <c r="BK189" s="140">
        <f>ROUND(I189*H189,2)</f>
        <v>0</v>
      </c>
      <c r="BL189" s="17" t="s">
        <v>188</v>
      </c>
      <c r="BM189" s="250" t="s">
        <v>257</v>
      </c>
    </row>
    <row r="190" s="12" customFormat="1" ht="22.8" customHeight="1">
      <c r="A190" s="12"/>
      <c r="B190" s="222"/>
      <c r="C190" s="223"/>
      <c r="D190" s="224" t="s">
        <v>78</v>
      </c>
      <c r="E190" s="236" t="s">
        <v>258</v>
      </c>
      <c r="F190" s="236" t="s">
        <v>259</v>
      </c>
      <c r="G190" s="223"/>
      <c r="H190" s="223"/>
      <c r="I190" s="226"/>
      <c r="J190" s="237">
        <f>BK190</f>
        <v>0</v>
      </c>
      <c r="K190" s="223"/>
      <c r="L190" s="228"/>
      <c r="M190" s="229"/>
      <c r="N190" s="230"/>
      <c r="O190" s="230"/>
      <c r="P190" s="231">
        <f>SUM(P191:P198)</f>
        <v>0</v>
      </c>
      <c r="Q190" s="230"/>
      <c r="R190" s="231">
        <f>SUM(R191:R198)</f>
        <v>0.92589999999999995</v>
      </c>
      <c r="S190" s="230"/>
      <c r="T190" s="232">
        <f>SUM(T191:T198)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3" t="s">
        <v>95</v>
      </c>
      <c r="AT190" s="234" t="s">
        <v>78</v>
      </c>
      <c r="AU190" s="234" t="s">
        <v>84</v>
      </c>
      <c r="AY190" s="233" t="s">
        <v>140</v>
      </c>
      <c r="BK190" s="235">
        <f>SUM(BK191:BK198)</f>
        <v>0</v>
      </c>
    </row>
    <row r="191" s="2" customFormat="1" ht="37.8" customHeight="1">
      <c r="A191" s="40"/>
      <c r="B191" s="41"/>
      <c r="C191" s="238" t="s">
        <v>7</v>
      </c>
      <c r="D191" s="238" t="s">
        <v>143</v>
      </c>
      <c r="E191" s="239" t="s">
        <v>260</v>
      </c>
      <c r="F191" s="240" t="s">
        <v>261</v>
      </c>
      <c r="G191" s="241" t="s">
        <v>151</v>
      </c>
      <c r="H191" s="242">
        <v>37.5</v>
      </c>
      <c r="I191" s="243"/>
      <c r="J191" s="244">
        <f>ROUND(I191*H191,2)</f>
        <v>0</v>
      </c>
      <c r="K191" s="245"/>
      <c r="L191" s="43"/>
      <c r="M191" s="246" t="s">
        <v>1</v>
      </c>
      <c r="N191" s="247" t="s">
        <v>44</v>
      </c>
      <c r="O191" s="93"/>
      <c r="P191" s="248">
        <f>O191*H191</f>
        <v>0</v>
      </c>
      <c r="Q191" s="248">
        <v>0.024680000000000001</v>
      </c>
      <c r="R191" s="248">
        <f>Q191*H191</f>
        <v>0.92549999999999999</v>
      </c>
      <c r="S191" s="248">
        <v>0</v>
      </c>
      <c r="T191" s="249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50" t="s">
        <v>188</v>
      </c>
      <c r="AT191" s="250" t="s">
        <v>143</v>
      </c>
      <c r="AU191" s="250" t="s">
        <v>95</v>
      </c>
      <c r="AY191" s="17" t="s">
        <v>140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84</v>
      </c>
      <c r="BK191" s="140">
        <f>ROUND(I191*H191,2)</f>
        <v>0</v>
      </c>
      <c r="BL191" s="17" t="s">
        <v>188</v>
      </c>
      <c r="BM191" s="250" t="s">
        <v>262</v>
      </c>
    </row>
    <row r="192" s="13" customFormat="1">
      <c r="A192" s="13"/>
      <c r="B192" s="251"/>
      <c r="C192" s="252"/>
      <c r="D192" s="253" t="s">
        <v>153</v>
      </c>
      <c r="E192" s="254" t="s">
        <v>1</v>
      </c>
      <c r="F192" s="255" t="s">
        <v>263</v>
      </c>
      <c r="G192" s="252"/>
      <c r="H192" s="254" t="s">
        <v>1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1" t="s">
        <v>153</v>
      </c>
      <c r="AU192" s="261" t="s">
        <v>95</v>
      </c>
      <c r="AV192" s="13" t="s">
        <v>84</v>
      </c>
      <c r="AW192" s="13" t="s">
        <v>34</v>
      </c>
      <c r="AX192" s="13" t="s">
        <v>79</v>
      </c>
      <c r="AY192" s="261" t="s">
        <v>140</v>
      </c>
    </row>
    <row r="193" s="14" customFormat="1">
      <c r="A193" s="14"/>
      <c r="B193" s="262"/>
      <c r="C193" s="263"/>
      <c r="D193" s="253" t="s">
        <v>153</v>
      </c>
      <c r="E193" s="264" t="s">
        <v>1</v>
      </c>
      <c r="F193" s="265" t="s">
        <v>264</v>
      </c>
      <c r="G193" s="263"/>
      <c r="H193" s="266">
        <v>37.5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2" t="s">
        <v>153</v>
      </c>
      <c r="AU193" s="272" t="s">
        <v>95</v>
      </c>
      <c r="AV193" s="14" t="s">
        <v>95</v>
      </c>
      <c r="AW193" s="14" t="s">
        <v>34</v>
      </c>
      <c r="AX193" s="14" t="s">
        <v>79</v>
      </c>
      <c r="AY193" s="272" t="s">
        <v>140</v>
      </c>
    </row>
    <row r="194" s="15" customFormat="1">
      <c r="A194" s="15"/>
      <c r="B194" s="273"/>
      <c r="C194" s="274"/>
      <c r="D194" s="253" t="s">
        <v>153</v>
      </c>
      <c r="E194" s="275" t="s">
        <v>1</v>
      </c>
      <c r="F194" s="276" t="s">
        <v>157</v>
      </c>
      <c r="G194" s="274"/>
      <c r="H194" s="277">
        <v>37.5</v>
      </c>
      <c r="I194" s="278"/>
      <c r="J194" s="274"/>
      <c r="K194" s="274"/>
      <c r="L194" s="279"/>
      <c r="M194" s="280"/>
      <c r="N194" s="281"/>
      <c r="O194" s="281"/>
      <c r="P194" s="281"/>
      <c r="Q194" s="281"/>
      <c r="R194" s="281"/>
      <c r="S194" s="281"/>
      <c r="T194" s="28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83" t="s">
        <v>153</v>
      </c>
      <c r="AU194" s="283" t="s">
        <v>95</v>
      </c>
      <c r="AV194" s="15" t="s">
        <v>147</v>
      </c>
      <c r="AW194" s="15" t="s">
        <v>34</v>
      </c>
      <c r="AX194" s="15" t="s">
        <v>84</v>
      </c>
      <c r="AY194" s="283" t="s">
        <v>140</v>
      </c>
    </row>
    <row r="195" s="2" customFormat="1" ht="33" customHeight="1">
      <c r="A195" s="40"/>
      <c r="B195" s="41"/>
      <c r="C195" s="238" t="s">
        <v>265</v>
      </c>
      <c r="D195" s="238" t="s">
        <v>143</v>
      </c>
      <c r="E195" s="239" t="s">
        <v>266</v>
      </c>
      <c r="F195" s="240" t="s">
        <v>267</v>
      </c>
      <c r="G195" s="241" t="s">
        <v>146</v>
      </c>
      <c r="H195" s="242">
        <v>8</v>
      </c>
      <c r="I195" s="243"/>
      <c r="J195" s="244">
        <f>ROUND(I195*H195,2)</f>
        <v>0</v>
      </c>
      <c r="K195" s="245"/>
      <c r="L195" s="43"/>
      <c r="M195" s="246" t="s">
        <v>1</v>
      </c>
      <c r="N195" s="247" t="s">
        <v>44</v>
      </c>
      <c r="O195" s="93"/>
      <c r="P195" s="248">
        <f>O195*H195</f>
        <v>0</v>
      </c>
      <c r="Q195" s="248">
        <v>5.0000000000000002E-05</v>
      </c>
      <c r="R195" s="248">
        <f>Q195*H195</f>
        <v>0.00040000000000000002</v>
      </c>
      <c r="S195" s="248">
        <v>0</v>
      </c>
      <c r="T195" s="24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50" t="s">
        <v>188</v>
      </c>
      <c r="AT195" s="250" t="s">
        <v>143</v>
      </c>
      <c r="AU195" s="250" t="s">
        <v>95</v>
      </c>
      <c r="AY195" s="17" t="s">
        <v>140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84</v>
      </c>
      <c r="BK195" s="140">
        <f>ROUND(I195*H195,2)</f>
        <v>0</v>
      </c>
      <c r="BL195" s="17" t="s">
        <v>188</v>
      </c>
      <c r="BM195" s="250" t="s">
        <v>268</v>
      </c>
    </row>
    <row r="196" s="14" customFormat="1">
      <c r="A196" s="14"/>
      <c r="B196" s="262"/>
      <c r="C196" s="263"/>
      <c r="D196" s="253" t="s">
        <v>153</v>
      </c>
      <c r="E196" s="264" t="s">
        <v>1</v>
      </c>
      <c r="F196" s="265" t="s">
        <v>269</v>
      </c>
      <c r="G196" s="263"/>
      <c r="H196" s="266">
        <v>8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2" t="s">
        <v>153</v>
      </c>
      <c r="AU196" s="272" t="s">
        <v>95</v>
      </c>
      <c r="AV196" s="14" t="s">
        <v>95</v>
      </c>
      <c r="AW196" s="14" t="s">
        <v>34</v>
      </c>
      <c r="AX196" s="14" t="s">
        <v>79</v>
      </c>
      <c r="AY196" s="272" t="s">
        <v>140</v>
      </c>
    </row>
    <row r="197" s="15" customFormat="1">
      <c r="A197" s="15"/>
      <c r="B197" s="273"/>
      <c r="C197" s="274"/>
      <c r="D197" s="253" t="s">
        <v>153</v>
      </c>
      <c r="E197" s="275" t="s">
        <v>1</v>
      </c>
      <c r="F197" s="276" t="s">
        <v>157</v>
      </c>
      <c r="G197" s="274"/>
      <c r="H197" s="277">
        <v>8</v>
      </c>
      <c r="I197" s="278"/>
      <c r="J197" s="274"/>
      <c r="K197" s="274"/>
      <c r="L197" s="279"/>
      <c r="M197" s="280"/>
      <c r="N197" s="281"/>
      <c r="O197" s="281"/>
      <c r="P197" s="281"/>
      <c r="Q197" s="281"/>
      <c r="R197" s="281"/>
      <c r="S197" s="281"/>
      <c r="T197" s="28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83" t="s">
        <v>153</v>
      </c>
      <c r="AU197" s="283" t="s">
        <v>95</v>
      </c>
      <c r="AV197" s="15" t="s">
        <v>147</v>
      </c>
      <c r="AW197" s="15" t="s">
        <v>34</v>
      </c>
      <c r="AX197" s="15" t="s">
        <v>84</v>
      </c>
      <c r="AY197" s="283" t="s">
        <v>140</v>
      </c>
    </row>
    <row r="198" s="2" customFormat="1" ht="24.15" customHeight="1">
      <c r="A198" s="40"/>
      <c r="B198" s="41"/>
      <c r="C198" s="284" t="s">
        <v>270</v>
      </c>
      <c r="D198" s="284" t="s">
        <v>271</v>
      </c>
      <c r="E198" s="285" t="s">
        <v>272</v>
      </c>
      <c r="F198" s="286" t="s">
        <v>273</v>
      </c>
      <c r="G198" s="287" t="s">
        <v>146</v>
      </c>
      <c r="H198" s="288">
        <v>8</v>
      </c>
      <c r="I198" s="289"/>
      <c r="J198" s="290">
        <f>ROUND(I198*H198,2)</f>
        <v>0</v>
      </c>
      <c r="K198" s="291"/>
      <c r="L198" s="292"/>
      <c r="M198" s="293" t="s">
        <v>1</v>
      </c>
      <c r="N198" s="294" t="s">
        <v>44</v>
      </c>
      <c r="O198" s="93"/>
      <c r="P198" s="248">
        <f>O198*H198</f>
        <v>0</v>
      </c>
      <c r="Q198" s="248">
        <v>0</v>
      </c>
      <c r="R198" s="248">
        <f>Q198*H198</f>
        <v>0</v>
      </c>
      <c r="S198" s="248">
        <v>0</v>
      </c>
      <c r="T198" s="249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0" t="s">
        <v>274</v>
      </c>
      <c r="AT198" s="250" t="s">
        <v>271</v>
      </c>
      <c r="AU198" s="250" t="s">
        <v>95</v>
      </c>
      <c r="AY198" s="17" t="s">
        <v>140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84</v>
      </c>
      <c r="BK198" s="140">
        <f>ROUND(I198*H198,2)</f>
        <v>0</v>
      </c>
      <c r="BL198" s="17" t="s">
        <v>188</v>
      </c>
      <c r="BM198" s="250" t="s">
        <v>275</v>
      </c>
    </row>
    <row r="199" s="12" customFormat="1" ht="22.8" customHeight="1">
      <c r="A199" s="12"/>
      <c r="B199" s="222"/>
      <c r="C199" s="223"/>
      <c r="D199" s="224" t="s">
        <v>78</v>
      </c>
      <c r="E199" s="236" t="s">
        <v>276</v>
      </c>
      <c r="F199" s="236" t="s">
        <v>277</v>
      </c>
      <c r="G199" s="223"/>
      <c r="H199" s="223"/>
      <c r="I199" s="226"/>
      <c r="J199" s="237">
        <f>BK199</f>
        <v>0</v>
      </c>
      <c r="K199" s="223"/>
      <c r="L199" s="228"/>
      <c r="M199" s="229"/>
      <c r="N199" s="230"/>
      <c r="O199" s="230"/>
      <c r="P199" s="231">
        <f>SUM(P200:P266)</f>
        <v>0</v>
      </c>
      <c r="Q199" s="230"/>
      <c r="R199" s="231">
        <f>SUM(R200:R266)</f>
        <v>14.139250000000001</v>
      </c>
      <c r="S199" s="230"/>
      <c r="T199" s="232">
        <f>SUM(T200:T266)</f>
        <v>0.92437499999999995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3" t="s">
        <v>95</v>
      </c>
      <c r="AT199" s="234" t="s">
        <v>78</v>
      </c>
      <c r="AU199" s="234" t="s">
        <v>84</v>
      </c>
      <c r="AY199" s="233" t="s">
        <v>140</v>
      </c>
      <c r="BK199" s="235">
        <f>SUM(BK200:BK266)</f>
        <v>0</v>
      </c>
    </row>
    <row r="200" s="2" customFormat="1" ht="24.15" customHeight="1">
      <c r="A200" s="40"/>
      <c r="B200" s="41"/>
      <c r="C200" s="238" t="s">
        <v>278</v>
      </c>
      <c r="D200" s="238" t="s">
        <v>143</v>
      </c>
      <c r="E200" s="239" t="s">
        <v>279</v>
      </c>
      <c r="F200" s="240" t="s">
        <v>280</v>
      </c>
      <c r="G200" s="241" t="s">
        <v>151</v>
      </c>
      <c r="H200" s="242">
        <v>37.5</v>
      </c>
      <c r="I200" s="243"/>
      <c r="J200" s="244">
        <f>ROUND(I200*H200,2)</f>
        <v>0</v>
      </c>
      <c r="K200" s="245"/>
      <c r="L200" s="43"/>
      <c r="M200" s="246" t="s">
        <v>1</v>
      </c>
      <c r="N200" s="247" t="s">
        <v>44</v>
      </c>
      <c r="O200" s="93"/>
      <c r="P200" s="248">
        <f>O200*H200</f>
        <v>0</v>
      </c>
      <c r="Q200" s="248">
        <v>0</v>
      </c>
      <c r="R200" s="248">
        <f>Q200*H200</f>
        <v>0</v>
      </c>
      <c r="S200" s="248">
        <v>0.024649999999999998</v>
      </c>
      <c r="T200" s="249">
        <f>S200*H200</f>
        <v>0.92437499999999995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0" t="s">
        <v>188</v>
      </c>
      <c r="AT200" s="250" t="s">
        <v>143</v>
      </c>
      <c r="AU200" s="250" t="s">
        <v>95</v>
      </c>
      <c r="AY200" s="17" t="s">
        <v>140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84</v>
      </c>
      <c r="BK200" s="140">
        <f>ROUND(I200*H200,2)</f>
        <v>0</v>
      </c>
      <c r="BL200" s="17" t="s">
        <v>188</v>
      </c>
      <c r="BM200" s="250" t="s">
        <v>281</v>
      </c>
    </row>
    <row r="201" s="13" customFormat="1">
      <c r="A201" s="13"/>
      <c r="B201" s="251"/>
      <c r="C201" s="252"/>
      <c r="D201" s="253" t="s">
        <v>153</v>
      </c>
      <c r="E201" s="254" t="s">
        <v>1</v>
      </c>
      <c r="F201" s="255" t="s">
        <v>282</v>
      </c>
      <c r="G201" s="252"/>
      <c r="H201" s="254" t="s">
        <v>1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1" t="s">
        <v>153</v>
      </c>
      <c r="AU201" s="261" t="s">
        <v>95</v>
      </c>
      <c r="AV201" s="13" t="s">
        <v>84</v>
      </c>
      <c r="AW201" s="13" t="s">
        <v>34</v>
      </c>
      <c r="AX201" s="13" t="s">
        <v>79</v>
      </c>
      <c r="AY201" s="261" t="s">
        <v>140</v>
      </c>
    </row>
    <row r="202" s="13" customFormat="1">
      <c r="A202" s="13"/>
      <c r="B202" s="251"/>
      <c r="C202" s="252"/>
      <c r="D202" s="253" t="s">
        <v>153</v>
      </c>
      <c r="E202" s="254" t="s">
        <v>1</v>
      </c>
      <c r="F202" s="255" t="s">
        <v>283</v>
      </c>
      <c r="G202" s="252"/>
      <c r="H202" s="254" t="s">
        <v>1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1" t="s">
        <v>153</v>
      </c>
      <c r="AU202" s="261" t="s">
        <v>95</v>
      </c>
      <c r="AV202" s="13" t="s">
        <v>84</v>
      </c>
      <c r="AW202" s="13" t="s">
        <v>34</v>
      </c>
      <c r="AX202" s="13" t="s">
        <v>79</v>
      </c>
      <c r="AY202" s="261" t="s">
        <v>140</v>
      </c>
    </row>
    <row r="203" s="14" customFormat="1">
      <c r="A203" s="14"/>
      <c r="B203" s="262"/>
      <c r="C203" s="263"/>
      <c r="D203" s="253" t="s">
        <v>153</v>
      </c>
      <c r="E203" s="264" t="s">
        <v>1</v>
      </c>
      <c r="F203" s="265" t="s">
        <v>284</v>
      </c>
      <c r="G203" s="263"/>
      <c r="H203" s="266">
        <v>37.5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2" t="s">
        <v>153</v>
      </c>
      <c r="AU203" s="272" t="s">
        <v>95</v>
      </c>
      <c r="AV203" s="14" t="s">
        <v>95</v>
      </c>
      <c r="AW203" s="14" t="s">
        <v>34</v>
      </c>
      <c r="AX203" s="14" t="s">
        <v>84</v>
      </c>
      <c r="AY203" s="272" t="s">
        <v>140</v>
      </c>
    </row>
    <row r="204" s="2" customFormat="1" ht="21.75" customHeight="1">
      <c r="A204" s="40"/>
      <c r="B204" s="41"/>
      <c r="C204" s="238" t="s">
        <v>285</v>
      </c>
      <c r="D204" s="238" t="s">
        <v>143</v>
      </c>
      <c r="E204" s="239" t="s">
        <v>286</v>
      </c>
      <c r="F204" s="240" t="s">
        <v>287</v>
      </c>
      <c r="G204" s="241" t="s">
        <v>146</v>
      </c>
      <c r="H204" s="242">
        <v>58</v>
      </c>
      <c r="I204" s="243"/>
      <c r="J204" s="244">
        <f>ROUND(I204*H204,2)</f>
        <v>0</v>
      </c>
      <c r="K204" s="245"/>
      <c r="L204" s="43"/>
      <c r="M204" s="246" t="s">
        <v>1</v>
      </c>
      <c r="N204" s="247" t="s">
        <v>44</v>
      </c>
      <c r="O204" s="93"/>
      <c r="P204" s="248">
        <f>O204*H204</f>
        <v>0</v>
      </c>
      <c r="Q204" s="248">
        <v>0.056439999999999997</v>
      </c>
      <c r="R204" s="248">
        <f>Q204*H204</f>
        <v>3.27352</v>
      </c>
      <c r="S204" s="248">
        <v>0</v>
      </c>
      <c r="T204" s="249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50" t="s">
        <v>147</v>
      </c>
      <c r="AT204" s="250" t="s">
        <v>143</v>
      </c>
      <c r="AU204" s="250" t="s">
        <v>95</v>
      </c>
      <c r="AY204" s="17" t="s">
        <v>140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84</v>
      </c>
      <c r="BK204" s="140">
        <f>ROUND(I204*H204,2)</f>
        <v>0</v>
      </c>
      <c r="BL204" s="17" t="s">
        <v>147</v>
      </c>
      <c r="BM204" s="250" t="s">
        <v>288</v>
      </c>
    </row>
    <row r="205" s="13" customFormat="1">
      <c r="A205" s="13"/>
      <c r="B205" s="251"/>
      <c r="C205" s="252"/>
      <c r="D205" s="253" t="s">
        <v>153</v>
      </c>
      <c r="E205" s="254" t="s">
        <v>1</v>
      </c>
      <c r="F205" s="255" t="s">
        <v>289</v>
      </c>
      <c r="G205" s="252"/>
      <c r="H205" s="254" t="s">
        <v>1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1" t="s">
        <v>153</v>
      </c>
      <c r="AU205" s="261" t="s">
        <v>95</v>
      </c>
      <c r="AV205" s="13" t="s">
        <v>84</v>
      </c>
      <c r="AW205" s="13" t="s">
        <v>34</v>
      </c>
      <c r="AX205" s="13" t="s">
        <v>79</v>
      </c>
      <c r="AY205" s="261" t="s">
        <v>140</v>
      </c>
    </row>
    <row r="206" s="14" customFormat="1">
      <c r="A206" s="14"/>
      <c r="B206" s="262"/>
      <c r="C206" s="263"/>
      <c r="D206" s="253" t="s">
        <v>153</v>
      </c>
      <c r="E206" s="264" t="s">
        <v>1</v>
      </c>
      <c r="F206" s="265" t="s">
        <v>290</v>
      </c>
      <c r="G206" s="263"/>
      <c r="H206" s="266">
        <v>58</v>
      </c>
      <c r="I206" s="267"/>
      <c r="J206" s="263"/>
      <c r="K206" s="263"/>
      <c r="L206" s="268"/>
      <c r="M206" s="269"/>
      <c r="N206" s="270"/>
      <c r="O206" s="270"/>
      <c r="P206" s="270"/>
      <c r="Q206" s="270"/>
      <c r="R206" s="270"/>
      <c r="S206" s="270"/>
      <c r="T206" s="27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2" t="s">
        <v>153</v>
      </c>
      <c r="AU206" s="272" t="s">
        <v>95</v>
      </c>
      <c r="AV206" s="14" t="s">
        <v>95</v>
      </c>
      <c r="AW206" s="14" t="s">
        <v>34</v>
      </c>
      <c r="AX206" s="14" t="s">
        <v>79</v>
      </c>
      <c r="AY206" s="272" t="s">
        <v>140</v>
      </c>
    </row>
    <row r="207" s="15" customFormat="1">
      <c r="A207" s="15"/>
      <c r="B207" s="273"/>
      <c r="C207" s="274"/>
      <c r="D207" s="253" t="s">
        <v>153</v>
      </c>
      <c r="E207" s="275" t="s">
        <v>1</v>
      </c>
      <c r="F207" s="276" t="s">
        <v>157</v>
      </c>
      <c r="G207" s="274"/>
      <c r="H207" s="277">
        <v>58</v>
      </c>
      <c r="I207" s="278"/>
      <c r="J207" s="274"/>
      <c r="K207" s="274"/>
      <c r="L207" s="279"/>
      <c r="M207" s="280"/>
      <c r="N207" s="281"/>
      <c r="O207" s="281"/>
      <c r="P207" s="281"/>
      <c r="Q207" s="281"/>
      <c r="R207" s="281"/>
      <c r="S207" s="281"/>
      <c r="T207" s="28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83" t="s">
        <v>153</v>
      </c>
      <c r="AU207" s="283" t="s">
        <v>95</v>
      </c>
      <c r="AV207" s="15" t="s">
        <v>147</v>
      </c>
      <c r="AW207" s="15" t="s">
        <v>34</v>
      </c>
      <c r="AX207" s="15" t="s">
        <v>84</v>
      </c>
      <c r="AY207" s="283" t="s">
        <v>140</v>
      </c>
    </row>
    <row r="208" s="2" customFormat="1" ht="33" customHeight="1">
      <c r="A208" s="40"/>
      <c r="B208" s="41"/>
      <c r="C208" s="284" t="s">
        <v>291</v>
      </c>
      <c r="D208" s="284" t="s">
        <v>271</v>
      </c>
      <c r="E208" s="285" t="s">
        <v>292</v>
      </c>
      <c r="F208" s="286" t="s">
        <v>293</v>
      </c>
      <c r="G208" s="287" t="s">
        <v>146</v>
      </c>
      <c r="H208" s="288">
        <v>2</v>
      </c>
      <c r="I208" s="289"/>
      <c r="J208" s="290">
        <f>ROUND(I208*H208,2)</f>
        <v>0</v>
      </c>
      <c r="K208" s="291"/>
      <c r="L208" s="292"/>
      <c r="M208" s="293" t="s">
        <v>1</v>
      </c>
      <c r="N208" s="294" t="s">
        <v>44</v>
      </c>
      <c r="O208" s="93"/>
      <c r="P208" s="248">
        <f>O208*H208</f>
        <v>0</v>
      </c>
      <c r="Q208" s="248">
        <v>0.014890000000000001</v>
      </c>
      <c r="R208" s="248">
        <f>Q208*H208</f>
        <v>0.029780000000000001</v>
      </c>
      <c r="S208" s="248">
        <v>0</v>
      </c>
      <c r="T208" s="249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50" t="s">
        <v>294</v>
      </c>
      <c r="AT208" s="250" t="s">
        <v>271</v>
      </c>
      <c r="AU208" s="250" t="s">
        <v>95</v>
      </c>
      <c r="AY208" s="17" t="s">
        <v>140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294</v>
      </c>
      <c r="BM208" s="250" t="s">
        <v>295</v>
      </c>
    </row>
    <row r="209" s="2" customFormat="1" ht="33" customHeight="1">
      <c r="A209" s="40"/>
      <c r="B209" s="41"/>
      <c r="C209" s="284" t="s">
        <v>296</v>
      </c>
      <c r="D209" s="284" t="s">
        <v>271</v>
      </c>
      <c r="E209" s="285" t="s">
        <v>297</v>
      </c>
      <c r="F209" s="286" t="s">
        <v>298</v>
      </c>
      <c r="G209" s="287" t="s">
        <v>146</v>
      </c>
      <c r="H209" s="288">
        <v>51</v>
      </c>
      <c r="I209" s="289"/>
      <c r="J209" s="290">
        <f>ROUND(I209*H209,2)</f>
        <v>0</v>
      </c>
      <c r="K209" s="291"/>
      <c r="L209" s="292"/>
      <c r="M209" s="293" t="s">
        <v>1</v>
      </c>
      <c r="N209" s="294" t="s">
        <v>44</v>
      </c>
      <c r="O209" s="93"/>
      <c r="P209" s="248">
        <f>O209*H209</f>
        <v>0</v>
      </c>
      <c r="Q209" s="248">
        <v>0.01521</v>
      </c>
      <c r="R209" s="248">
        <f>Q209*H209</f>
        <v>0.77571000000000001</v>
      </c>
      <c r="S209" s="248">
        <v>0</v>
      </c>
      <c r="T209" s="24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50" t="s">
        <v>294</v>
      </c>
      <c r="AT209" s="250" t="s">
        <v>271</v>
      </c>
      <c r="AU209" s="250" t="s">
        <v>95</v>
      </c>
      <c r="AY209" s="17" t="s">
        <v>140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84</v>
      </c>
      <c r="BK209" s="140">
        <f>ROUND(I209*H209,2)</f>
        <v>0</v>
      </c>
      <c r="BL209" s="17" t="s">
        <v>294</v>
      </c>
      <c r="BM209" s="250" t="s">
        <v>299</v>
      </c>
    </row>
    <row r="210" s="14" customFormat="1">
      <c r="A210" s="14"/>
      <c r="B210" s="262"/>
      <c r="C210" s="263"/>
      <c r="D210" s="253" t="s">
        <v>153</v>
      </c>
      <c r="E210" s="264" t="s">
        <v>1</v>
      </c>
      <c r="F210" s="265" t="s">
        <v>300</v>
      </c>
      <c r="G210" s="263"/>
      <c r="H210" s="266">
        <v>51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2" t="s">
        <v>153</v>
      </c>
      <c r="AU210" s="272" t="s">
        <v>95</v>
      </c>
      <c r="AV210" s="14" t="s">
        <v>95</v>
      </c>
      <c r="AW210" s="14" t="s">
        <v>34</v>
      </c>
      <c r="AX210" s="14" t="s">
        <v>79</v>
      </c>
      <c r="AY210" s="272" t="s">
        <v>140</v>
      </c>
    </row>
    <row r="211" s="15" customFormat="1">
      <c r="A211" s="15"/>
      <c r="B211" s="273"/>
      <c r="C211" s="274"/>
      <c r="D211" s="253" t="s">
        <v>153</v>
      </c>
      <c r="E211" s="275" t="s">
        <v>1</v>
      </c>
      <c r="F211" s="276" t="s">
        <v>157</v>
      </c>
      <c r="G211" s="274"/>
      <c r="H211" s="277">
        <v>51</v>
      </c>
      <c r="I211" s="278"/>
      <c r="J211" s="274"/>
      <c r="K211" s="274"/>
      <c r="L211" s="279"/>
      <c r="M211" s="280"/>
      <c r="N211" s="281"/>
      <c r="O211" s="281"/>
      <c r="P211" s="281"/>
      <c r="Q211" s="281"/>
      <c r="R211" s="281"/>
      <c r="S211" s="281"/>
      <c r="T211" s="282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83" t="s">
        <v>153</v>
      </c>
      <c r="AU211" s="283" t="s">
        <v>95</v>
      </c>
      <c r="AV211" s="15" t="s">
        <v>147</v>
      </c>
      <c r="AW211" s="15" t="s">
        <v>34</v>
      </c>
      <c r="AX211" s="15" t="s">
        <v>84</v>
      </c>
      <c r="AY211" s="283" t="s">
        <v>140</v>
      </c>
    </row>
    <row r="212" s="2" customFormat="1" ht="33" customHeight="1">
      <c r="A212" s="40"/>
      <c r="B212" s="41"/>
      <c r="C212" s="284" t="s">
        <v>301</v>
      </c>
      <c r="D212" s="284" t="s">
        <v>271</v>
      </c>
      <c r="E212" s="285" t="s">
        <v>302</v>
      </c>
      <c r="F212" s="286" t="s">
        <v>303</v>
      </c>
      <c r="G212" s="287" t="s">
        <v>146</v>
      </c>
      <c r="H212" s="288">
        <v>5</v>
      </c>
      <c r="I212" s="289"/>
      <c r="J212" s="290">
        <f>ROUND(I212*H212,2)</f>
        <v>0</v>
      </c>
      <c r="K212" s="291"/>
      <c r="L212" s="292"/>
      <c r="M212" s="293" t="s">
        <v>1</v>
      </c>
      <c r="N212" s="294" t="s">
        <v>44</v>
      </c>
      <c r="O212" s="93"/>
      <c r="P212" s="248">
        <f>O212*H212</f>
        <v>0</v>
      </c>
      <c r="Q212" s="248">
        <v>0.01553</v>
      </c>
      <c r="R212" s="248">
        <f>Q212*H212</f>
        <v>0.077649999999999997</v>
      </c>
      <c r="S212" s="248">
        <v>0</v>
      </c>
      <c r="T212" s="24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50" t="s">
        <v>294</v>
      </c>
      <c r="AT212" s="250" t="s">
        <v>271</v>
      </c>
      <c r="AU212" s="250" t="s">
        <v>95</v>
      </c>
      <c r="AY212" s="17" t="s">
        <v>140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294</v>
      </c>
      <c r="BM212" s="250" t="s">
        <v>304</v>
      </c>
    </row>
    <row r="213" s="2" customFormat="1" ht="21.75" customHeight="1">
      <c r="A213" s="40"/>
      <c r="B213" s="41"/>
      <c r="C213" s="238" t="s">
        <v>305</v>
      </c>
      <c r="D213" s="238" t="s">
        <v>143</v>
      </c>
      <c r="E213" s="239" t="s">
        <v>306</v>
      </c>
      <c r="F213" s="240" t="s">
        <v>307</v>
      </c>
      <c r="G213" s="241" t="s">
        <v>146</v>
      </c>
      <c r="H213" s="242">
        <v>46</v>
      </c>
      <c r="I213" s="243"/>
      <c r="J213" s="244">
        <f>ROUND(I213*H213,2)</f>
        <v>0</v>
      </c>
      <c r="K213" s="245"/>
      <c r="L213" s="43"/>
      <c r="M213" s="246" t="s">
        <v>1</v>
      </c>
      <c r="N213" s="247" t="s">
        <v>44</v>
      </c>
      <c r="O213" s="93"/>
      <c r="P213" s="248">
        <f>O213*H213</f>
        <v>0</v>
      </c>
      <c r="Q213" s="248">
        <v>0.090660000000000004</v>
      </c>
      <c r="R213" s="248">
        <f>Q213*H213</f>
        <v>4.1703600000000005</v>
      </c>
      <c r="S213" s="248">
        <v>0</v>
      </c>
      <c r="T213" s="24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0" t="s">
        <v>147</v>
      </c>
      <c r="AT213" s="250" t="s">
        <v>143</v>
      </c>
      <c r="AU213" s="250" t="s">
        <v>95</v>
      </c>
      <c r="AY213" s="17" t="s">
        <v>140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147</v>
      </c>
      <c r="BM213" s="250" t="s">
        <v>308</v>
      </c>
    </row>
    <row r="214" s="13" customFormat="1">
      <c r="A214" s="13"/>
      <c r="B214" s="251"/>
      <c r="C214" s="252"/>
      <c r="D214" s="253" t="s">
        <v>153</v>
      </c>
      <c r="E214" s="254" t="s">
        <v>1</v>
      </c>
      <c r="F214" s="255" t="s">
        <v>309</v>
      </c>
      <c r="G214" s="252"/>
      <c r="H214" s="254" t="s">
        <v>1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1" t="s">
        <v>153</v>
      </c>
      <c r="AU214" s="261" t="s">
        <v>95</v>
      </c>
      <c r="AV214" s="13" t="s">
        <v>84</v>
      </c>
      <c r="AW214" s="13" t="s">
        <v>34</v>
      </c>
      <c r="AX214" s="13" t="s">
        <v>79</v>
      </c>
      <c r="AY214" s="261" t="s">
        <v>140</v>
      </c>
    </row>
    <row r="215" s="14" customFormat="1">
      <c r="A215" s="14"/>
      <c r="B215" s="262"/>
      <c r="C215" s="263"/>
      <c r="D215" s="253" t="s">
        <v>153</v>
      </c>
      <c r="E215" s="264" t="s">
        <v>1</v>
      </c>
      <c r="F215" s="265" t="s">
        <v>310</v>
      </c>
      <c r="G215" s="263"/>
      <c r="H215" s="266">
        <v>46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2" t="s">
        <v>153</v>
      </c>
      <c r="AU215" s="272" t="s">
        <v>95</v>
      </c>
      <c r="AV215" s="14" t="s">
        <v>95</v>
      </c>
      <c r="AW215" s="14" t="s">
        <v>34</v>
      </c>
      <c r="AX215" s="14" t="s">
        <v>79</v>
      </c>
      <c r="AY215" s="272" t="s">
        <v>140</v>
      </c>
    </row>
    <row r="216" s="15" customFormat="1">
      <c r="A216" s="15"/>
      <c r="B216" s="273"/>
      <c r="C216" s="274"/>
      <c r="D216" s="253" t="s">
        <v>153</v>
      </c>
      <c r="E216" s="275" t="s">
        <v>1</v>
      </c>
      <c r="F216" s="276" t="s">
        <v>157</v>
      </c>
      <c r="G216" s="274"/>
      <c r="H216" s="277">
        <v>46</v>
      </c>
      <c r="I216" s="278"/>
      <c r="J216" s="274"/>
      <c r="K216" s="274"/>
      <c r="L216" s="279"/>
      <c r="M216" s="280"/>
      <c r="N216" s="281"/>
      <c r="O216" s="281"/>
      <c r="P216" s="281"/>
      <c r="Q216" s="281"/>
      <c r="R216" s="281"/>
      <c r="S216" s="281"/>
      <c r="T216" s="28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83" t="s">
        <v>153</v>
      </c>
      <c r="AU216" s="283" t="s">
        <v>95</v>
      </c>
      <c r="AV216" s="15" t="s">
        <v>147</v>
      </c>
      <c r="AW216" s="15" t="s">
        <v>34</v>
      </c>
      <c r="AX216" s="15" t="s">
        <v>84</v>
      </c>
      <c r="AY216" s="283" t="s">
        <v>140</v>
      </c>
    </row>
    <row r="217" s="2" customFormat="1" ht="33" customHeight="1">
      <c r="A217" s="40"/>
      <c r="B217" s="41"/>
      <c r="C217" s="284" t="s">
        <v>311</v>
      </c>
      <c r="D217" s="284" t="s">
        <v>271</v>
      </c>
      <c r="E217" s="285" t="s">
        <v>312</v>
      </c>
      <c r="F217" s="286" t="s">
        <v>313</v>
      </c>
      <c r="G217" s="287" t="s">
        <v>146</v>
      </c>
      <c r="H217" s="288">
        <v>45</v>
      </c>
      <c r="I217" s="289"/>
      <c r="J217" s="290">
        <f>ROUND(I217*H217,2)</f>
        <v>0</v>
      </c>
      <c r="K217" s="291"/>
      <c r="L217" s="292"/>
      <c r="M217" s="293" t="s">
        <v>1</v>
      </c>
      <c r="N217" s="294" t="s">
        <v>44</v>
      </c>
      <c r="O217" s="93"/>
      <c r="P217" s="248">
        <f>O217*H217</f>
        <v>0</v>
      </c>
      <c r="Q217" s="248">
        <v>0.018679999999999999</v>
      </c>
      <c r="R217" s="248">
        <f>Q217*H217</f>
        <v>0.8405999999999999</v>
      </c>
      <c r="S217" s="248">
        <v>0</v>
      </c>
      <c r="T217" s="24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50" t="s">
        <v>294</v>
      </c>
      <c r="AT217" s="250" t="s">
        <v>271</v>
      </c>
      <c r="AU217" s="250" t="s">
        <v>95</v>
      </c>
      <c r="AY217" s="17" t="s">
        <v>140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84</v>
      </c>
      <c r="BK217" s="140">
        <f>ROUND(I217*H217,2)</f>
        <v>0</v>
      </c>
      <c r="BL217" s="17" t="s">
        <v>294</v>
      </c>
      <c r="BM217" s="250" t="s">
        <v>314</v>
      </c>
    </row>
    <row r="218" s="2" customFormat="1" ht="37.8" customHeight="1">
      <c r="A218" s="40"/>
      <c r="B218" s="41"/>
      <c r="C218" s="284" t="s">
        <v>315</v>
      </c>
      <c r="D218" s="284" t="s">
        <v>271</v>
      </c>
      <c r="E218" s="285" t="s">
        <v>316</v>
      </c>
      <c r="F218" s="286" t="s">
        <v>317</v>
      </c>
      <c r="G218" s="287" t="s">
        <v>146</v>
      </c>
      <c r="H218" s="288">
        <v>1</v>
      </c>
      <c r="I218" s="289"/>
      <c r="J218" s="290">
        <f>ROUND(I218*H218,2)</f>
        <v>0</v>
      </c>
      <c r="K218" s="291"/>
      <c r="L218" s="292"/>
      <c r="M218" s="293" t="s">
        <v>1</v>
      </c>
      <c r="N218" s="294" t="s">
        <v>44</v>
      </c>
      <c r="O218" s="93"/>
      <c r="P218" s="248">
        <f>O218*H218</f>
        <v>0</v>
      </c>
      <c r="Q218" s="248">
        <v>0.018679999999999999</v>
      </c>
      <c r="R218" s="248">
        <f>Q218*H218</f>
        <v>0.018679999999999999</v>
      </c>
      <c r="S218" s="248">
        <v>0</v>
      </c>
      <c r="T218" s="249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50" t="s">
        <v>274</v>
      </c>
      <c r="AT218" s="250" t="s">
        <v>271</v>
      </c>
      <c r="AU218" s="250" t="s">
        <v>95</v>
      </c>
      <c r="AY218" s="17" t="s">
        <v>140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7" t="s">
        <v>84</v>
      </c>
      <c r="BK218" s="140">
        <f>ROUND(I218*H218,2)</f>
        <v>0</v>
      </c>
      <c r="BL218" s="17" t="s">
        <v>188</v>
      </c>
      <c r="BM218" s="250" t="s">
        <v>318</v>
      </c>
    </row>
    <row r="219" s="2" customFormat="1" ht="33" customHeight="1">
      <c r="A219" s="40"/>
      <c r="B219" s="41"/>
      <c r="C219" s="238" t="s">
        <v>274</v>
      </c>
      <c r="D219" s="238" t="s">
        <v>143</v>
      </c>
      <c r="E219" s="239" t="s">
        <v>319</v>
      </c>
      <c r="F219" s="240" t="s">
        <v>320</v>
      </c>
      <c r="G219" s="241" t="s">
        <v>146</v>
      </c>
      <c r="H219" s="242">
        <v>58</v>
      </c>
      <c r="I219" s="243"/>
      <c r="J219" s="244">
        <f>ROUND(I219*H219,2)</f>
        <v>0</v>
      </c>
      <c r="K219" s="245"/>
      <c r="L219" s="43"/>
      <c r="M219" s="246" t="s">
        <v>1</v>
      </c>
      <c r="N219" s="247" t="s">
        <v>44</v>
      </c>
      <c r="O219" s="93"/>
      <c r="P219" s="248">
        <f>O219*H219</f>
        <v>0</v>
      </c>
      <c r="Q219" s="248">
        <v>0</v>
      </c>
      <c r="R219" s="248">
        <f>Q219*H219</f>
        <v>0</v>
      </c>
      <c r="S219" s="248">
        <v>0</v>
      </c>
      <c r="T219" s="24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50" t="s">
        <v>188</v>
      </c>
      <c r="AT219" s="250" t="s">
        <v>143</v>
      </c>
      <c r="AU219" s="250" t="s">
        <v>95</v>
      </c>
      <c r="AY219" s="17" t="s">
        <v>140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84</v>
      </c>
      <c r="BK219" s="140">
        <f>ROUND(I219*H219,2)</f>
        <v>0</v>
      </c>
      <c r="BL219" s="17" t="s">
        <v>188</v>
      </c>
      <c r="BM219" s="250" t="s">
        <v>321</v>
      </c>
    </row>
    <row r="220" s="14" customFormat="1">
      <c r="A220" s="14"/>
      <c r="B220" s="262"/>
      <c r="C220" s="263"/>
      <c r="D220" s="253" t="s">
        <v>153</v>
      </c>
      <c r="E220" s="264" t="s">
        <v>1</v>
      </c>
      <c r="F220" s="265" t="s">
        <v>322</v>
      </c>
      <c r="G220" s="263"/>
      <c r="H220" s="266">
        <v>58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2" t="s">
        <v>153</v>
      </c>
      <c r="AU220" s="272" t="s">
        <v>95</v>
      </c>
      <c r="AV220" s="14" t="s">
        <v>95</v>
      </c>
      <c r="AW220" s="14" t="s">
        <v>34</v>
      </c>
      <c r="AX220" s="14" t="s">
        <v>79</v>
      </c>
      <c r="AY220" s="272" t="s">
        <v>140</v>
      </c>
    </row>
    <row r="221" s="15" customFormat="1">
      <c r="A221" s="15"/>
      <c r="B221" s="273"/>
      <c r="C221" s="274"/>
      <c r="D221" s="253" t="s">
        <v>153</v>
      </c>
      <c r="E221" s="275" t="s">
        <v>1</v>
      </c>
      <c r="F221" s="276" t="s">
        <v>157</v>
      </c>
      <c r="G221" s="274"/>
      <c r="H221" s="277">
        <v>58</v>
      </c>
      <c r="I221" s="278"/>
      <c r="J221" s="274"/>
      <c r="K221" s="274"/>
      <c r="L221" s="279"/>
      <c r="M221" s="280"/>
      <c r="N221" s="281"/>
      <c r="O221" s="281"/>
      <c r="P221" s="281"/>
      <c r="Q221" s="281"/>
      <c r="R221" s="281"/>
      <c r="S221" s="281"/>
      <c r="T221" s="28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83" t="s">
        <v>153</v>
      </c>
      <c r="AU221" s="283" t="s">
        <v>95</v>
      </c>
      <c r="AV221" s="15" t="s">
        <v>147</v>
      </c>
      <c r="AW221" s="15" t="s">
        <v>34</v>
      </c>
      <c r="AX221" s="15" t="s">
        <v>84</v>
      </c>
      <c r="AY221" s="283" t="s">
        <v>140</v>
      </c>
    </row>
    <row r="222" s="2" customFormat="1" ht="33" customHeight="1">
      <c r="A222" s="40"/>
      <c r="B222" s="41"/>
      <c r="C222" s="284" t="s">
        <v>323</v>
      </c>
      <c r="D222" s="284" t="s">
        <v>271</v>
      </c>
      <c r="E222" s="285" t="s">
        <v>324</v>
      </c>
      <c r="F222" s="286" t="s">
        <v>325</v>
      </c>
      <c r="G222" s="287" t="s">
        <v>146</v>
      </c>
      <c r="H222" s="288">
        <v>2</v>
      </c>
      <c r="I222" s="289"/>
      <c r="J222" s="290">
        <f>ROUND(I222*H222,2)</f>
        <v>0</v>
      </c>
      <c r="K222" s="291"/>
      <c r="L222" s="292"/>
      <c r="M222" s="293" t="s">
        <v>1</v>
      </c>
      <c r="N222" s="294" t="s">
        <v>44</v>
      </c>
      <c r="O222" s="93"/>
      <c r="P222" s="248">
        <f>O222*H222</f>
        <v>0</v>
      </c>
      <c r="Q222" s="248">
        <v>0.0189</v>
      </c>
      <c r="R222" s="248">
        <f>Q222*H222</f>
        <v>0.0378</v>
      </c>
      <c r="S222" s="248">
        <v>0</v>
      </c>
      <c r="T222" s="24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50" t="s">
        <v>274</v>
      </c>
      <c r="AT222" s="250" t="s">
        <v>271</v>
      </c>
      <c r="AU222" s="250" t="s">
        <v>95</v>
      </c>
      <c r="AY222" s="17" t="s">
        <v>140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84</v>
      </c>
      <c r="BK222" s="140">
        <f>ROUND(I222*H222,2)</f>
        <v>0</v>
      </c>
      <c r="BL222" s="17" t="s">
        <v>188</v>
      </c>
      <c r="BM222" s="250" t="s">
        <v>326</v>
      </c>
    </row>
    <row r="223" s="13" customFormat="1">
      <c r="A223" s="13"/>
      <c r="B223" s="251"/>
      <c r="C223" s="252"/>
      <c r="D223" s="253" t="s">
        <v>153</v>
      </c>
      <c r="E223" s="254" t="s">
        <v>1</v>
      </c>
      <c r="F223" s="255" t="s">
        <v>327</v>
      </c>
      <c r="G223" s="252"/>
      <c r="H223" s="254" t="s">
        <v>1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1" t="s">
        <v>153</v>
      </c>
      <c r="AU223" s="261" t="s">
        <v>95</v>
      </c>
      <c r="AV223" s="13" t="s">
        <v>84</v>
      </c>
      <c r="AW223" s="13" t="s">
        <v>34</v>
      </c>
      <c r="AX223" s="13" t="s">
        <v>79</v>
      </c>
      <c r="AY223" s="261" t="s">
        <v>140</v>
      </c>
    </row>
    <row r="224" s="14" customFormat="1">
      <c r="A224" s="14"/>
      <c r="B224" s="262"/>
      <c r="C224" s="263"/>
      <c r="D224" s="253" t="s">
        <v>153</v>
      </c>
      <c r="E224" s="264" t="s">
        <v>1</v>
      </c>
      <c r="F224" s="265" t="s">
        <v>95</v>
      </c>
      <c r="G224" s="263"/>
      <c r="H224" s="266">
        <v>2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2" t="s">
        <v>153</v>
      </c>
      <c r="AU224" s="272" t="s">
        <v>95</v>
      </c>
      <c r="AV224" s="14" t="s">
        <v>95</v>
      </c>
      <c r="AW224" s="14" t="s">
        <v>34</v>
      </c>
      <c r="AX224" s="14" t="s">
        <v>79</v>
      </c>
      <c r="AY224" s="272" t="s">
        <v>140</v>
      </c>
    </row>
    <row r="225" s="15" customFormat="1">
      <c r="A225" s="15"/>
      <c r="B225" s="273"/>
      <c r="C225" s="274"/>
      <c r="D225" s="253" t="s">
        <v>153</v>
      </c>
      <c r="E225" s="275" t="s">
        <v>1</v>
      </c>
      <c r="F225" s="276" t="s">
        <v>157</v>
      </c>
      <c r="G225" s="274"/>
      <c r="H225" s="277">
        <v>2</v>
      </c>
      <c r="I225" s="278"/>
      <c r="J225" s="274"/>
      <c r="K225" s="274"/>
      <c r="L225" s="279"/>
      <c r="M225" s="280"/>
      <c r="N225" s="281"/>
      <c r="O225" s="281"/>
      <c r="P225" s="281"/>
      <c r="Q225" s="281"/>
      <c r="R225" s="281"/>
      <c r="S225" s="281"/>
      <c r="T225" s="28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83" t="s">
        <v>153</v>
      </c>
      <c r="AU225" s="283" t="s">
        <v>95</v>
      </c>
      <c r="AV225" s="15" t="s">
        <v>147</v>
      </c>
      <c r="AW225" s="15" t="s">
        <v>34</v>
      </c>
      <c r="AX225" s="15" t="s">
        <v>84</v>
      </c>
      <c r="AY225" s="283" t="s">
        <v>140</v>
      </c>
    </row>
    <row r="226" s="2" customFormat="1" ht="33" customHeight="1">
      <c r="A226" s="40"/>
      <c r="B226" s="41"/>
      <c r="C226" s="284" t="s">
        <v>328</v>
      </c>
      <c r="D226" s="284" t="s">
        <v>271</v>
      </c>
      <c r="E226" s="285" t="s">
        <v>329</v>
      </c>
      <c r="F226" s="286" t="s">
        <v>330</v>
      </c>
      <c r="G226" s="287" t="s">
        <v>146</v>
      </c>
      <c r="H226" s="288">
        <v>29</v>
      </c>
      <c r="I226" s="289"/>
      <c r="J226" s="290">
        <f>ROUND(I226*H226,2)</f>
        <v>0</v>
      </c>
      <c r="K226" s="291"/>
      <c r="L226" s="292"/>
      <c r="M226" s="293" t="s">
        <v>1</v>
      </c>
      <c r="N226" s="294" t="s">
        <v>44</v>
      </c>
      <c r="O226" s="93"/>
      <c r="P226" s="248">
        <f>O226*H226</f>
        <v>0</v>
      </c>
      <c r="Q226" s="248">
        <v>0.021600000000000001</v>
      </c>
      <c r="R226" s="248">
        <f>Q226*H226</f>
        <v>0.62640000000000007</v>
      </c>
      <c r="S226" s="248">
        <v>0</v>
      </c>
      <c r="T226" s="24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50" t="s">
        <v>294</v>
      </c>
      <c r="AT226" s="250" t="s">
        <v>271</v>
      </c>
      <c r="AU226" s="250" t="s">
        <v>95</v>
      </c>
      <c r="AY226" s="17" t="s">
        <v>140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84</v>
      </c>
      <c r="BK226" s="140">
        <f>ROUND(I226*H226,2)</f>
        <v>0</v>
      </c>
      <c r="BL226" s="17" t="s">
        <v>294</v>
      </c>
      <c r="BM226" s="250" t="s">
        <v>331</v>
      </c>
    </row>
    <row r="227" s="2" customFormat="1" ht="33" customHeight="1">
      <c r="A227" s="40"/>
      <c r="B227" s="41"/>
      <c r="C227" s="284" t="s">
        <v>332</v>
      </c>
      <c r="D227" s="284" t="s">
        <v>271</v>
      </c>
      <c r="E227" s="285" t="s">
        <v>333</v>
      </c>
      <c r="F227" s="286" t="s">
        <v>334</v>
      </c>
      <c r="G227" s="287" t="s">
        <v>146</v>
      </c>
      <c r="H227" s="288">
        <v>22</v>
      </c>
      <c r="I227" s="289"/>
      <c r="J227" s="290">
        <f>ROUND(I227*H227,2)</f>
        <v>0</v>
      </c>
      <c r="K227" s="291"/>
      <c r="L227" s="292"/>
      <c r="M227" s="293" t="s">
        <v>1</v>
      </c>
      <c r="N227" s="294" t="s">
        <v>44</v>
      </c>
      <c r="O227" s="93"/>
      <c r="P227" s="248">
        <f>O227*H227</f>
        <v>0</v>
      </c>
      <c r="Q227" s="248">
        <v>0.0608</v>
      </c>
      <c r="R227" s="248">
        <f>Q227*H227</f>
        <v>1.3375999999999999</v>
      </c>
      <c r="S227" s="248">
        <v>0</v>
      </c>
      <c r="T227" s="24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50" t="s">
        <v>294</v>
      </c>
      <c r="AT227" s="250" t="s">
        <v>271</v>
      </c>
      <c r="AU227" s="250" t="s">
        <v>95</v>
      </c>
      <c r="AY227" s="17" t="s">
        <v>140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84</v>
      </c>
      <c r="BK227" s="140">
        <f>ROUND(I227*H227,2)</f>
        <v>0</v>
      </c>
      <c r="BL227" s="17" t="s">
        <v>294</v>
      </c>
      <c r="BM227" s="250" t="s">
        <v>335</v>
      </c>
    </row>
    <row r="228" s="13" customFormat="1">
      <c r="A228" s="13"/>
      <c r="B228" s="251"/>
      <c r="C228" s="252"/>
      <c r="D228" s="253" t="s">
        <v>153</v>
      </c>
      <c r="E228" s="254" t="s">
        <v>1</v>
      </c>
      <c r="F228" s="255" t="s">
        <v>336</v>
      </c>
      <c r="G228" s="252"/>
      <c r="H228" s="254" t="s">
        <v>1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1" t="s">
        <v>153</v>
      </c>
      <c r="AU228" s="261" t="s">
        <v>95</v>
      </c>
      <c r="AV228" s="13" t="s">
        <v>84</v>
      </c>
      <c r="AW228" s="13" t="s">
        <v>34</v>
      </c>
      <c r="AX228" s="13" t="s">
        <v>79</v>
      </c>
      <c r="AY228" s="261" t="s">
        <v>140</v>
      </c>
    </row>
    <row r="229" s="13" customFormat="1">
      <c r="A229" s="13"/>
      <c r="B229" s="251"/>
      <c r="C229" s="252"/>
      <c r="D229" s="253" t="s">
        <v>153</v>
      </c>
      <c r="E229" s="254" t="s">
        <v>1</v>
      </c>
      <c r="F229" s="255" t="s">
        <v>337</v>
      </c>
      <c r="G229" s="252"/>
      <c r="H229" s="254" t="s">
        <v>1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1" t="s">
        <v>153</v>
      </c>
      <c r="AU229" s="261" t="s">
        <v>95</v>
      </c>
      <c r="AV229" s="13" t="s">
        <v>84</v>
      </c>
      <c r="AW229" s="13" t="s">
        <v>34</v>
      </c>
      <c r="AX229" s="13" t="s">
        <v>79</v>
      </c>
      <c r="AY229" s="261" t="s">
        <v>140</v>
      </c>
    </row>
    <row r="230" s="14" customFormat="1">
      <c r="A230" s="14"/>
      <c r="B230" s="262"/>
      <c r="C230" s="263"/>
      <c r="D230" s="253" t="s">
        <v>153</v>
      </c>
      <c r="E230" s="264" t="s">
        <v>1</v>
      </c>
      <c r="F230" s="265" t="s">
        <v>265</v>
      </c>
      <c r="G230" s="263"/>
      <c r="H230" s="266">
        <v>22</v>
      </c>
      <c r="I230" s="267"/>
      <c r="J230" s="263"/>
      <c r="K230" s="263"/>
      <c r="L230" s="268"/>
      <c r="M230" s="269"/>
      <c r="N230" s="270"/>
      <c r="O230" s="270"/>
      <c r="P230" s="270"/>
      <c r="Q230" s="270"/>
      <c r="R230" s="270"/>
      <c r="S230" s="270"/>
      <c r="T230" s="27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72" t="s">
        <v>153</v>
      </c>
      <c r="AU230" s="272" t="s">
        <v>95</v>
      </c>
      <c r="AV230" s="14" t="s">
        <v>95</v>
      </c>
      <c r="AW230" s="14" t="s">
        <v>34</v>
      </c>
      <c r="AX230" s="14" t="s">
        <v>79</v>
      </c>
      <c r="AY230" s="272" t="s">
        <v>140</v>
      </c>
    </row>
    <row r="231" s="15" customFormat="1">
      <c r="A231" s="15"/>
      <c r="B231" s="273"/>
      <c r="C231" s="274"/>
      <c r="D231" s="253" t="s">
        <v>153</v>
      </c>
      <c r="E231" s="275" t="s">
        <v>1</v>
      </c>
      <c r="F231" s="276" t="s">
        <v>157</v>
      </c>
      <c r="G231" s="274"/>
      <c r="H231" s="277">
        <v>22</v>
      </c>
      <c r="I231" s="278"/>
      <c r="J231" s="274"/>
      <c r="K231" s="274"/>
      <c r="L231" s="279"/>
      <c r="M231" s="280"/>
      <c r="N231" s="281"/>
      <c r="O231" s="281"/>
      <c r="P231" s="281"/>
      <c r="Q231" s="281"/>
      <c r="R231" s="281"/>
      <c r="S231" s="281"/>
      <c r="T231" s="28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3" t="s">
        <v>153</v>
      </c>
      <c r="AU231" s="283" t="s">
        <v>95</v>
      </c>
      <c r="AV231" s="15" t="s">
        <v>147</v>
      </c>
      <c r="AW231" s="15" t="s">
        <v>34</v>
      </c>
      <c r="AX231" s="15" t="s">
        <v>84</v>
      </c>
      <c r="AY231" s="283" t="s">
        <v>140</v>
      </c>
    </row>
    <row r="232" s="2" customFormat="1" ht="33" customHeight="1">
      <c r="A232" s="40"/>
      <c r="B232" s="41"/>
      <c r="C232" s="284" t="s">
        <v>338</v>
      </c>
      <c r="D232" s="284" t="s">
        <v>271</v>
      </c>
      <c r="E232" s="285" t="s">
        <v>339</v>
      </c>
      <c r="F232" s="286" t="s">
        <v>340</v>
      </c>
      <c r="G232" s="287" t="s">
        <v>146</v>
      </c>
      <c r="H232" s="288">
        <v>5</v>
      </c>
      <c r="I232" s="289"/>
      <c r="J232" s="290">
        <f>ROUND(I232*H232,2)</f>
        <v>0</v>
      </c>
      <c r="K232" s="291"/>
      <c r="L232" s="292"/>
      <c r="M232" s="293" t="s">
        <v>1</v>
      </c>
      <c r="N232" s="294" t="s">
        <v>44</v>
      </c>
      <c r="O232" s="93"/>
      <c r="P232" s="248">
        <f>O232*H232</f>
        <v>0</v>
      </c>
      <c r="Q232" s="248">
        <v>0.024299999999999999</v>
      </c>
      <c r="R232" s="248">
        <f>Q232*H232</f>
        <v>0.1215</v>
      </c>
      <c r="S232" s="248">
        <v>0</v>
      </c>
      <c r="T232" s="249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50" t="s">
        <v>294</v>
      </c>
      <c r="AT232" s="250" t="s">
        <v>271</v>
      </c>
      <c r="AU232" s="250" t="s">
        <v>95</v>
      </c>
      <c r="AY232" s="17" t="s">
        <v>140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84</v>
      </c>
      <c r="BK232" s="140">
        <f>ROUND(I232*H232,2)</f>
        <v>0</v>
      </c>
      <c r="BL232" s="17" t="s">
        <v>294</v>
      </c>
      <c r="BM232" s="250" t="s">
        <v>341</v>
      </c>
    </row>
    <row r="233" s="13" customFormat="1">
      <c r="A233" s="13"/>
      <c r="B233" s="251"/>
      <c r="C233" s="252"/>
      <c r="D233" s="253" t="s">
        <v>153</v>
      </c>
      <c r="E233" s="254" t="s">
        <v>1</v>
      </c>
      <c r="F233" s="255" t="s">
        <v>342</v>
      </c>
      <c r="G233" s="252"/>
      <c r="H233" s="254" t="s">
        <v>1</v>
      </c>
      <c r="I233" s="256"/>
      <c r="J233" s="252"/>
      <c r="K233" s="252"/>
      <c r="L233" s="257"/>
      <c r="M233" s="258"/>
      <c r="N233" s="259"/>
      <c r="O233" s="259"/>
      <c r="P233" s="259"/>
      <c r="Q233" s="259"/>
      <c r="R233" s="259"/>
      <c r="S233" s="259"/>
      <c r="T233" s="26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1" t="s">
        <v>153</v>
      </c>
      <c r="AU233" s="261" t="s">
        <v>95</v>
      </c>
      <c r="AV233" s="13" t="s">
        <v>84</v>
      </c>
      <c r="AW233" s="13" t="s">
        <v>34</v>
      </c>
      <c r="AX233" s="13" t="s">
        <v>79</v>
      </c>
      <c r="AY233" s="261" t="s">
        <v>140</v>
      </c>
    </row>
    <row r="234" s="13" customFormat="1">
      <c r="A234" s="13"/>
      <c r="B234" s="251"/>
      <c r="C234" s="252"/>
      <c r="D234" s="253" t="s">
        <v>153</v>
      </c>
      <c r="E234" s="254" t="s">
        <v>1</v>
      </c>
      <c r="F234" s="255" t="s">
        <v>343</v>
      </c>
      <c r="G234" s="252"/>
      <c r="H234" s="254" t="s">
        <v>1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1" t="s">
        <v>153</v>
      </c>
      <c r="AU234" s="261" t="s">
        <v>95</v>
      </c>
      <c r="AV234" s="13" t="s">
        <v>84</v>
      </c>
      <c r="AW234" s="13" t="s">
        <v>34</v>
      </c>
      <c r="AX234" s="13" t="s">
        <v>79</v>
      </c>
      <c r="AY234" s="261" t="s">
        <v>140</v>
      </c>
    </row>
    <row r="235" s="14" customFormat="1">
      <c r="A235" s="14"/>
      <c r="B235" s="262"/>
      <c r="C235" s="263"/>
      <c r="D235" s="253" t="s">
        <v>153</v>
      </c>
      <c r="E235" s="264" t="s">
        <v>1</v>
      </c>
      <c r="F235" s="265" t="s">
        <v>169</v>
      </c>
      <c r="G235" s="263"/>
      <c r="H235" s="266">
        <v>5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2" t="s">
        <v>153</v>
      </c>
      <c r="AU235" s="272" t="s">
        <v>95</v>
      </c>
      <c r="AV235" s="14" t="s">
        <v>95</v>
      </c>
      <c r="AW235" s="14" t="s">
        <v>34</v>
      </c>
      <c r="AX235" s="14" t="s">
        <v>84</v>
      </c>
      <c r="AY235" s="272" t="s">
        <v>140</v>
      </c>
    </row>
    <row r="236" s="2" customFormat="1" ht="24.15" customHeight="1">
      <c r="A236" s="40"/>
      <c r="B236" s="41"/>
      <c r="C236" s="238" t="s">
        <v>344</v>
      </c>
      <c r="D236" s="238" t="s">
        <v>143</v>
      </c>
      <c r="E236" s="239" t="s">
        <v>345</v>
      </c>
      <c r="F236" s="240" t="s">
        <v>346</v>
      </c>
      <c r="G236" s="241" t="s">
        <v>146</v>
      </c>
      <c r="H236" s="242">
        <v>46</v>
      </c>
      <c r="I236" s="243"/>
      <c r="J236" s="244">
        <f>ROUND(I236*H236,2)</f>
        <v>0</v>
      </c>
      <c r="K236" s="245"/>
      <c r="L236" s="43"/>
      <c r="M236" s="246" t="s">
        <v>1</v>
      </c>
      <c r="N236" s="247" t="s">
        <v>44</v>
      </c>
      <c r="O236" s="93"/>
      <c r="P236" s="248">
        <f>O236*H236</f>
        <v>0</v>
      </c>
      <c r="Q236" s="248">
        <v>0</v>
      </c>
      <c r="R236" s="248">
        <f>Q236*H236</f>
        <v>0</v>
      </c>
      <c r="S236" s="248">
        <v>0</v>
      </c>
      <c r="T236" s="249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50" t="s">
        <v>188</v>
      </c>
      <c r="AT236" s="250" t="s">
        <v>143</v>
      </c>
      <c r="AU236" s="250" t="s">
        <v>95</v>
      </c>
      <c r="AY236" s="17" t="s">
        <v>140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84</v>
      </c>
      <c r="BK236" s="140">
        <f>ROUND(I236*H236,2)</f>
        <v>0</v>
      </c>
      <c r="BL236" s="17" t="s">
        <v>188</v>
      </c>
      <c r="BM236" s="250" t="s">
        <v>347</v>
      </c>
    </row>
    <row r="237" s="14" customFormat="1">
      <c r="A237" s="14"/>
      <c r="B237" s="262"/>
      <c r="C237" s="263"/>
      <c r="D237" s="253" t="s">
        <v>153</v>
      </c>
      <c r="E237" s="264" t="s">
        <v>1</v>
      </c>
      <c r="F237" s="265" t="s">
        <v>310</v>
      </c>
      <c r="G237" s="263"/>
      <c r="H237" s="266">
        <v>46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2" t="s">
        <v>153</v>
      </c>
      <c r="AU237" s="272" t="s">
        <v>95</v>
      </c>
      <c r="AV237" s="14" t="s">
        <v>95</v>
      </c>
      <c r="AW237" s="14" t="s">
        <v>34</v>
      </c>
      <c r="AX237" s="14" t="s">
        <v>79</v>
      </c>
      <c r="AY237" s="272" t="s">
        <v>140</v>
      </c>
    </row>
    <row r="238" s="15" customFormat="1">
      <c r="A238" s="15"/>
      <c r="B238" s="273"/>
      <c r="C238" s="274"/>
      <c r="D238" s="253" t="s">
        <v>153</v>
      </c>
      <c r="E238" s="275" t="s">
        <v>1</v>
      </c>
      <c r="F238" s="276" t="s">
        <v>157</v>
      </c>
      <c r="G238" s="274"/>
      <c r="H238" s="277">
        <v>46</v>
      </c>
      <c r="I238" s="278"/>
      <c r="J238" s="274"/>
      <c r="K238" s="274"/>
      <c r="L238" s="279"/>
      <c r="M238" s="280"/>
      <c r="N238" s="281"/>
      <c r="O238" s="281"/>
      <c r="P238" s="281"/>
      <c r="Q238" s="281"/>
      <c r="R238" s="281"/>
      <c r="S238" s="281"/>
      <c r="T238" s="28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83" t="s">
        <v>153</v>
      </c>
      <c r="AU238" s="283" t="s">
        <v>95</v>
      </c>
      <c r="AV238" s="15" t="s">
        <v>147</v>
      </c>
      <c r="AW238" s="15" t="s">
        <v>34</v>
      </c>
      <c r="AX238" s="15" t="s">
        <v>84</v>
      </c>
      <c r="AY238" s="283" t="s">
        <v>140</v>
      </c>
    </row>
    <row r="239" s="2" customFormat="1" ht="33" customHeight="1">
      <c r="A239" s="40"/>
      <c r="B239" s="41"/>
      <c r="C239" s="284" t="s">
        <v>348</v>
      </c>
      <c r="D239" s="284" t="s">
        <v>271</v>
      </c>
      <c r="E239" s="285" t="s">
        <v>349</v>
      </c>
      <c r="F239" s="286" t="s">
        <v>350</v>
      </c>
      <c r="G239" s="287" t="s">
        <v>146</v>
      </c>
      <c r="H239" s="288">
        <v>11</v>
      </c>
      <c r="I239" s="289"/>
      <c r="J239" s="290">
        <f>ROUND(I239*H239,2)</f>
        <v>0</v>
      </c>
      <c r="K239" s="291"/>
      <c r="L239" s="292"/>
      <c r="M239" s="293" t="s">
        <v>1</v>
      </c>
      <c r="N239" s="294" t="s">
        <v>44</v>
      </c>
      <c r="O239" s="93"/>
      <c r="P239" s="248">
        <f>O239*H239</f>
        <v>0</v>
      </c>
      <c r="Q239" s="248">
        <v>0.047559999999999998</v>
      </c>
      <c r="R239" s="248">
        <f>Q239*H239</f>
        <v>0.52315999999999996</v>
      </c>
      <c r="S239" s="248">
        <v>0</v>
      </c>
      <c r="T239" s="24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50" t="s">
        <v>274</v>
      </c>
      <c r="AT239" s="250" t="s">
        <v>271</v>
      </c>
      <c r="AU239" s="250" t="s">
        <v>95</v>
      </c>
      <c r="AY239" s="17" t="s">
        <v>140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84</v>
      </c>
      <c r="BK239" s="140">
        <f>ROUND(I239*H239,2)</f>
        <v>0</v>
      </c>
      <c r="BL239" s="17" t="s">
        <v>188</v>
      </c>
      <c r="BM239" s="250" t="s">
        <v>351</v>
      </c>
    </row>
    <row r="240" s="13" customFormat="1">
      <c r="A240" s="13"/>
      <c r="B240" s="251"/>
      <c r="C240" s="252"/>
      <c r="D240" s="253" t="s">
        <v>153</v>
      </c>
      <c r="E240" s="254" t="s">
        <v>1</v>
      </c>
      <c r="F240" s="255" t="s">
        <v>352</v>
      </c>
      <c r="G240" s="252"/>
      <c r="H240" s="254" t="s">
        <v>1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1" t="s">
        <v>153</v>
      </c>
      <c r="AU240" s="261" t="s">
        <v>95</v>
      </c>
      <c r="AV240" s="13" t="s">
        <v>84</v>
      </c>
      <c r="AW240" s="13" t="s">
        <v>34</v>
      </c>
      <c r="AX240" s="13" t="s">
        <v>79</v>
      </c>
      <c r="AY240" s="261" t="s">
        <v>140</v>
      </c>
    </row>
    <row r="241" s="13" customFormat="1">
      <c r="A241" s="13"/>
      <c r="B241" s="251"/>
      <c r="C241" s="252"/>
      <c r="D241" s="253" t="s">
        <v>153</v>
      </c>
      <c r="E241" s="254" t="s">
        <v>1</v>
      </c>
      <c r="F241" s="255" t="s">
        <v>353</v>
      </c>
      <c r="G241" s="252"/>
      <c r="H241" s="254" t="s">
        <v>1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1" t="s">
        <v>153</v>
      </c>
      <c r="AU241" s="261" t="s">
        <v>95</v>
      </c>
      <c r="AV241" s="13" t="s">
        <v>84</v>
      </c>
      <c r="AW241" s="13" t="s">
        <v>34</v>
      </c>
      <c r="AX241" s="13" t="s">
        <v>79</v>
      </c>
      <c r="AY241" s="261" t="s">
        <v>140</v>
      </c>
    </row>
    <row r="242" s="14" customFormat="1">
      <c r="A242" s="14"/>
      <c r="B242" s="262"/>
      <c r="C242" s="263"/>
      <c r="D242" s="253" t="s">
        <v>153</v>
      </c>
      <c r="E242" s="264" t="s">
        <v>1</v>
      </c>
      <c r="F242" s="265" t="s">
        <v>201</v>
      </c>
      <c r="G242" s="263"/>
      <c r="H242" s="266">
        <v>11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72" t="s">
        <v>153</v>
      </c>
      <c r="AU242" s="272" t="s">
        <v>95</v>
      </c>
      <c r="AV242" s="14" t="s">
        <v>95</v>
      </c>
      <c r="AW242" s="14" t="s">
        <v>34</v>
      </c>
      <c r="AX242" s="14" t="s">
        <v>79</v>
      </c>
      <c r="AY242" s="272" t="s">
        <v>140</v>
      </c>
    </row>
    <row r="243" s="15" customFormat="1">
      <c r="A243" s="15"/>
      <c r="B243" s="273"/>
      <c r="C243" s="274"/>
      <c r="D243" s="253" t="s">
        <v>153</v>
      </c>
      <c r="E243" s="275" t="s">
        <v>1</v>
      </c>
      <c r="F243" s="276" t="s">
        <v>157</v>
      </c>
      <c r="G243" s="274"/>
      <c r="H243" s="277">
        <v>11</v>
      </c>
      <c r="I243" s="278"/>
      <c r="J243" s="274"/>
      <c r="K243" s="274"/>
      <c r="L243" s="279"/>
      <c r="M243" s="280"/>
      <c r="N243" s="281"/>
      <c r="O243" s="281"/>
      <c r="P243" s="281"/>
      <c r="Q243" s="281"/>
      <c r="R243" s="281"/>
      <c r="S243" s="281"/>
      <c r="T243" s="28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83" t="s">
        <v>153</v>
      </c>
      <c r="AU243" s="283" t="s">
        <v>95</v>
      </c>
      <c r="AV243" s="15" t="s">
        <v>147</v>
      </c>
      <c r="AW243" s="15" t="s">
        <v>34</v>
      </c>
      <c r="AX243" s="15" t="s">
        <v>84</v>
      </c>
      <c r="AY243" s="283" t="s">
        <v>140</v>
      </c>
    </row>
    <row r="244" s="2" customFormat="1" ht="33" customHeight="1">
      <c r="A244" s="40"/>
      <c r="B244" s="41"/>
      <c r="C244" s="284" t="s">
        <v>354</v>
      </c>
      <c r="D244" s="284" t="s">
        <v>271</v>
      </c>
      <c r="E244" s="285" t="s">
        <v>355</v>
      </c>
      <c r="F244" s="286" t="s">
        <v>356</v>
      </c>
      <c r="G244" s="287" t="s">
        <v>146</v>
      </c>
      <c r="H244" s="288">
        <v>1</v>
      </c>
      <c r="I244" s="289"/>
      <c r="J244" s="290">
        <f>ROUND(I244*H244,2)</f>
        <v>0</v>
      </c>
      <c r="K244" s="291"/>
      <c r="L244" s="292"/>
      <c r="M244" s="293" t="s">
        <v>1</v>
      </c>
      <c r="N244" s="294" t="s">
        <v>44</v>
      </c>
      <c r="O244" s="93"/>
      <c r="P244" s="248">
        <f>O244*H244</f>
        <v>0</v>
      </c>
      <c r="Q244" s="248">
        <v>0.13600000000000001</v>
      </c>
      <c r="R244" s="248">
        <f>Q244*H244</f>
        <v>0.13600000000000001</v>
      </c>
      <c r="S244" s="248">
        <v>0</v>
      </c>
      <c r="T244" s="249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50" t="s">
        <v>274</v>
      </c>
      <c r="AT244" s="250" t="s">
        <v>271</v>
      </c>
      <c r="AU244" s="250" t="s">
        <v>95</v>
      </c>
      <c r="AY244" s="17" t="s">
        <v>140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84</v>
      </c>
      <c r="BK244" s="140">
        <f>ROUND(I244*H244,2)</f>
        <v>0</v>
      </c>
      <c r="BL244" s="17" t="s">
        <v>188</v>
      </c>
      <c r="BM244" s="250" t="s">
        <v>357</v>
      </c>
    </row>
    <row r="245" s="13" customFormat="1">
      <c r="A245" s="13"/>
      <c r="B245" s="251"/>
      <c r="C245" s="252"/>
      <c r="D245" s="253" t="s">
        <v>153</v>
      </c>
      <c r="E245" s="254" t="s">
        <v>1</v>
      </c>
      <c r="F245" s="255" t="s">
        <v>358</v>
      </c>
      <c r="G245" s="252"/>
      <c r="H245" s="254" t="s">
        <v>1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1" t="s">
        <v>153</v>
      </c>
      <c r="AU245" s="261" t="s">
        <v>95</v>
      </c>
      <c r="AV245" s="13" t="s">
        <v>84</v>
      </c>
      <c r="AW245" s="13" t="s">
        <v>34</v>
      </c>
      <c r="AX245" s="13" t="s">
        <v>79</v>
      </c>
      <c r="AY245" s="261" t="s">
        <v>140</v>
      </c>
    </row>
    <row r="246" s="14" customFormat="1">
      <c r="A246" s="14"/>
      <c r="B246" s="262"/>
      <c r="C246" s="263"/>
      <c r="D246" s="253" t="s">
        <v>153</v>
      </c>
      <c r="E246" s="264" t="s">
        <v>1</v>
      </c>
      <c r="F246" s="265" t="s">
        <v>84</v>
      </c>
      <c r="G246" s="263"/>
      <c r="H246" s="266">
        <v>1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2" t="s">
        <v>153</v>
      </c>
      <c r="AU246" s="272" t="s">
        <v>95</v>
      </c>
      <c r="AV246" s="14" t="s">
        <v>95</v>
      </c>
      <c r="AW246" s="14" t="s">
        <v>34</v>
      </c>
      <c r="AX246" s="14" t="s">
        <v>84</v>
      </c>
      <c r="AY246" s="272" t="s">
        <v>140</v>
      </c>
    </row>
    <row r="247" s="2" customFormat="1" ht="37.8" customHeight="1">
      <c r="A247" s="40"/>
      <c r="B247" s="41"/>
      <c r="C247" s="284" t="s">
        <v>359</v>
      </c>
      <c r="D247" s="284" t="s">
        <v>271</v>
      </c>
      <c r="E247" s="285" t="s">
        <v>360</v>
      </c>
      <c r="F247" s="286" t="s">
        <v>361</v>
      </c>
      <c r="G247" s="287" t="s">
        <v>146</v>
      </c>
      <c r="H247" s="288">
        <v>34</v>
      </c>
      <c r="I247" s="289"/>
      <c r="J247" s="290">
        <f>ROUND(I247*H247,2)</f>
        <v>0</v>
      </c>
      <c r="K247" s="291"/>
      <c r="L247" s="292"/>
      <c r="M247" s="293" t="s">
        <v>1</v>
      </c>
      <c r="N247" s="294" t="s">
        <v>44</v>
      </c>
      <c r="O247" s="93"/>
      <c r="P247" s="248">
        <f>O247*H247</f>
        <v>0</v>
      </c>
      <c r="Q247" s="248">
        <v>0.047559999999999998</v>
      </c>
      <c r="R247" s="248">
        <f>Q247*H247</f>
        <v>1.61704</v>
      </c>
      <c r="S247" s="248">
        <v>0</v>
      </c>
      <c r="T247" s="24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50" t="s">
        <v>274</v>
      </c>
      <c r="AT247" s="250" t="s">
        <v>271</v>
      </c>
      <c r="AU247" s="250" t="s">
        <v>95</v>
      </c>
      <c r="AY247" s="17" t="s">
        <v>140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84</v>
      </c>
      <c r="BK247" s="140">
        <f>ROUND(I247*H247,2)</f>
        <v>0</v>
      </c>
      <c r="BL247" s="17" t="s">
        <v>188</v>
      </c>
      <c r="BM247" s="250" t="s">
        <v>362</v>
      </c>
    </row>
    <row r="248" s="13" customFormat="1">
      <c r="A248" s="13"/>
      <c r="B248" s="251"/>
      <c r="C248" s="252"/>
      <c r="D248" s="253" t="s">
        <v>153</v>
      </c>
      <c r="E248" s="254" t="s">
        <v>1</v>
      </c>
      <c r="F248" s="255" t="s">
        <v>363</v>
      </c>
      <c r="G248" s="252"/>
      <c r="H248" s="254" t="s">
        <v>1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1" t="s">
        <v>153</v>
      </c>
      <c r="AU248" s="261" t="s">
        <v>95</v>
      </c>
      <c r="AV248" s="13" t="s">
        <v>84</v>
      </c>
      <c r="AW248" s="13" t="s">
        <v>34</v>
      </c>
      <c r="AX248" s="13" t="s">
        <v>79</v>
      </c>
      <c r="AY248" s="261" t="s">
        <v>140</v>
      </c>
    </row>
    <row r="249" s="13" customFormat="1">
      <c r="A249" s="13"/>
      <c r="B249" s="251"/>
      <c r="C249" s="252"/>
      <c r="D249" s="253" t="s">
        <v>153</v>
      </c>
      <c r="E249" s="254" t="s">
        <v>1</v>
      </c>
      <c r="F249" s="255" t="s">
        <v>364</v>
      </c>
      <c r="G249" s="252"/>
      <c r="H249" s="254" t="s">
        <v>1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1" t="s">
        <v>153</v>
      </c>
      <c r="AU249" s="261" t="s">
        <v>95</v>
      </c>
      <c r="AV249" s="13" t="s">
        <v>84</v>
      </c>
      <c r="AW249" s="13" t="s">
        <v>34</v>
      </c>
      <c r="AX249" s="13" t="s">
        <v>79</v>
      </c>
      <c r="AY249" s="261" t="s">
        <v>140</v>
      </c>
    </row>
    <row r="250" s="14" customFormat="1">
      <c r="A250" s="14"/>
      <c r="B250" s="262"/>
      <c r="C250" s="263"/>
      <c r="D250" s="253" t="s">
        <v>153</v>
      </c>
      <c r="E250" s="264" t="s">
        <v>1</v>
      </c>
      <c r="F250" s="265" t="s">
        <v>328</v>
      </c>
      <c r="G250" s="263"/>
      <c r="H250" s="266">
        <v>34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2" t="s">
        <v>153</v>
      </c>
      <c r="AU250" s="272" t="s">
        <v>95</v>
      </c>
      <c r="AV250" s="14" t="s">
        <v>95</v>
      </c>
      <c r="AW250" s="14" t="s">
        <v>34</v>
      </c>
      <c r="AX250" s="14" t="s">
        <v>79</v>
      </c>
      <c r="AY250" s="272" t="s">
        <v>140</v>
      </c>
    </row>
    <row r="251" s="15" customFormat="1">
      <c r="A251" s="15"/>
      <c r="B251" s="273"/>
      <c r="C251" s="274"/>
      <c r="D251" s="253" t="s">
        <v>153</v>
      </c>
      <c r="E251" s="275" t="s">
        <v>1</v>
      </c>
      <c r="F251" s="276" t="s">
        <v>157</v>
      </c>
      <c r="G251" s="274"/>
      <c r="H251" s="277">
        <v>34</v>
      </c>
      <c r="I251" s="278"/>
      <c r="J251" s="274"/>
      <c r="K251" s="274"/>
      <c r="L251" s="279"/>
      <c r="M251" s="280"/>
      <c r="N251" s="281"/>
      <c r="O251" s="281"/>
      <c r="P251" s="281"/>
      <c r="Q251" s="281"/>
      <c r="R251" s="281"/>
      <c r="S251" s="281"/>
      <c r="T251" s="282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83" t="s">
        <v>153</v>
      </c>
      <c r="AU251" s="283" t="s">
        <v>95</v>
      </c>
      <c r="AV251" s="15" t="s">
        <v>147</v>
      </c>
      <c r="AW251" s="15" t="s">
        <v>34</v>
      </c>
      <c r="AX251" s="15" t="s">
        <v>84</v>
      </c>
      <c r="AY251" s="283" t="s">
        <v>140</v>
      </c>
    </row>
    <row r="252" s="2" customFormat="1" ht="24.15" customHeight="1">
      <c r="A252" s="40"/>
      <c r="B252" s="41"/>
      <c r="C252" s="238" t="s">
        <v>365</v>
      </c>
      <c r="D252" s="238" t="s">
        <v>143</v>
      </c>
      <c r="E252" s="239" t="s">
        <v>366</v>
      </c>
      <c r="F252" s="240" t="s">
        <v>367</v>
      </c>
      <c r="G252" s="241" t="s">
        <v>146</v>
      </c>
      <c r="H252" s="242">
        <v>103</v>
      </c>
      <c r="I252" s="243"/>
      <c r="J252" s="244">
        <f>ROUND(I252*H252,2)</f>
        <v>0</v>
      </c>
      <c r="K252" s="245"/>
      <c r="L252" s="43"/>
      <c r="M252" s="246" t="s">
        <v>1</v>
      </c>
      <c r="N252" s="247" t="s">
        <v>44</v>
      </c>
      <c r="O252" s="93"/>
      <c r="P252" s="248">
        <f>O252*H252</f>
        <v>0</v>
      </c>
      <c r="Q252" s="248">
        <v>0</v>
      </c>
      <c r="R252" s="248">
        <f>Q252*H252</f>
        <v>0</v>
      </c>
      <c r="S252" s="248">
        <v>0</v>
      </c>
      <c r="T252" s="249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0" t="s">
        <v>188</v>
      </c>
      <c r="AT252" s="250" t="s">
        <v>143</v>
      </c>
      <c r="AU252" s="250" t="s">
        <v>95</v>
      </c>
      <c r="AY252" s="17" t="s">
        <v>140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84</v>
      </c>
      <c r="BK252" s="140">
        <f>ROUND(I252*H252,2)</f>
        <v>0</v>
      </c>
      <c r="BL252" s="17" t="s">
        <v>188</v>
      </c>
      <c r="BM252" s="250" t="s">
        <v>368</v>
      </c>
    </row>
    <row r="253" s="13" customFormat="1">
      <c r="A253" s="13"/>
      <c r="B253" s="251"/>
      <c r="C253" s="252"/>
      <c r="D253" s="253" t="s">
        <v>153</v>
      </c>
      <c r="E253" s="254" t="s">
        <v>1</v>
      </c>
      <c r="F253" s="255" t="s">
        <v>369</v>
      </c>
      <c r="G253" s="252"/>
      <c r="H253" s="254" t="s">
        <v>1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1" t="s">
        <v>153</v>
      </c>
      <c r="AU253" s="261" t="s">
        <v>95</v>
      </c>
      <c r="AV253" s="13" t="s">
        <v>84</v>
      </c>
      <c r="AW253" s="13" t="s">
        <v>34</v>
      </c>
      <c r="AX253" s="13" t="s">
        <v>79</v>
      </c>
      <c r="AY253" s="261" t="s">
        <v>140</v>
      </c>
    </row>
    <row r="254" s="14" customFormat="1">
      <c r="A254" s="14"/>
      <c r="B254" s="262"/>
      <c r="C254" s="263"/>
      <c r="D254" s="253" t="s">
        <v>153</v>
      </c>
      <c r="E254" s="264" t="s">
        <v>1</v>
      </c>
      <c r="F254" s="265" t="s">
        <v>370</v>
      </c>
      <c r="G254" s="263"/>
      <c r="H254" s="266">
        <v>103</v>
      </c>
      <c r="I254" s="267"/>
      <c r="J254" s="263"/>
      <c r="K254" s="263"/>
      <c r="L254" s="268"/>
      <c r="M254" s="269"/>
      <c r="N254" s="270"/>
      <c r="O254" s="270"/>
      <c r="P254" s="270"/>
      <c r="Q254" s="270"/>
      <c r="R254" s="270"/>
      <c r="S254" s="270"/>
      <c r="T254" s="27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72" t="s">
        <v>153</v>
      </c>
      <c r="AU254" s="272" t="s">
        <v>95</v>
      </c>
      <c r="AV254" s="14" t="s">
        <v>95</v>
      </c>
      <c r="AW254" s="14" t="s">
        <v>34</v>
      </c>
      <c r="AX254" s="14" t="s">
        <v>79</v>
      </c>
      <c r="AY254" s="272" t="s">
        <v>140</v>
      </c>
    </row>
    <row r="255" s="15" customFormat="1">
      <c r="A255" s="15"/>
      <c r="B255" s="273"/>
      <c r="C255" s="274"/>
      <c r="D255" s="253" t="s">
        <v>153</v>
      </c>
      <c r="E255" s="275" t="s">
        <v>1</v>
      </c>
      <c r="F255" s="276" t="s">
        <v>157</v>
      </c>
      <c r="G255" s="274"/>
      <c r="H255" s="277">
        <v>103</v>
      </c>
      <c r="I255" s="278"/>
      <c r="J255" s="274"/>
      <c r="K255" s="274"/>
      <c r="L255" s="279"/>
      <c r="M255" s="280"/>
      <c r="N255" s="281"/>
      <c r="O255" s="281"/>
      <c r="P255" s="281"/>
      <c r="Q255" s="281"/>
      <c r="R255" s="281"/>
      <c r="S255" s="281"/>
      <c r="T255" s="28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83" t="s">
        <v>153</v>
      </c>
      <c r="AU255" s="283" t="s">
        <v>95</v>
      </c>
      <c r="AV255" s="15" t="s">
        <v>147</v>
      </c>
      <c r="AW255" s="15" t="s">
        <v>34</v>
      </c>
      <c r="AX255" s="15" t="s">
        <v>84</v>
      </c>
      <c r="AY255" s="283" t="s">
        <v>140</v>
      </c>
    </row>
    <row r="256" s="2" customFormat="1" ht="16.5" customHeight="1">
      <c r="A256" s="40"/>
      <c r="B256" s="41"/>
      <c r="C256" s="284" t="s">
        <v>371</v>
      </c>
      <c r="D256" s="284" t="s">
        <v>271</v>
      </c>
      <c r="E256" s="285" t="s">
        <v>372</v>
      </c>
      <c r="F256" s="286" t="s">
        <v>373</v>
      </c>
      <c r="G256" s="287" t="s">
        <v>146</v>
      </c>
      <c r="H256" s="288">
        <v>103</v>
      </c>
      <c r="I256" s="289"/>
      <c r="J256" s="290">
        <f>ROUND(I256*H256,2)</f>
        <v>0</v>
      </c>
      <c r="K256" s="291"/>
      <c r="L256" s="292"/>
      <c r="M256" s="293" t="s">
        <v>1</v>
      </c>
      <c r="N256" s="294" t="s">
        <v>44</v>
      </c>
      <c r="O256" s="93"/>
      <c r="P256" s="248">
        <f>O256*H256</f>
        <v>0</v>
      </c>
      <c r="Q256" s="248">
        <v>0.0023999999999999998</v>
      </c>
      <c r="R256" s="248">
        <f>Q256*H256</f>
        <v>0.24719999999999998</v>
      </c>
      <c r="S256" s="248">
        <v>0</v>
      </c>
      <c r="T256" s="249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50" t="s">
        <v>274</v>
      </c>
      <c r="AT256" s="250" t="s">
        <v>271</v>
      </c>
      <c r="AU256" s="250" t="s">
        <v>95</v>
      </c>
      <c r="AY256" s="17" t="s">
        <v>140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84</v>
      </c>
      <c r="BK256" s="140">
        <f>ROUND(I256*H256,2)</f>
        <v>0</v>
      </c>
      <c r="BL256" s="17" t="s">
        <v>188</v>
      </c>
      <c r="BM256" s="250" t="s">
        <v>374</v>
      </c>
    </row>
    <row r="257" s="2" customFormat="1" ht="16.5" customHeight="1">
      <c r="A257" s="40"/>
      <c r="B257" s="41"/>
      <c r="C257" s="284" t="s">
        <v>375</v>
      </c>
      <c r="D257" s="284" t="s">
        <v>271</v>
      </c>
      <c r="E257" s="285" t="s">
        <v>376</v>
      </c>
      <c r="F257" s="286" t="s">
        <v>377</v>
      </c>
      <c r="G257" s="287" t="s">
        <v>146</v>
      </c>
      <c r="H257" s="288">
        <v>103</v>
      </c>
      <c r="I257" s="289"/>
      <c r="J257" s="290">
        <f>ROUND(I257*H257,2)</f>
        <v>0</v>
      </c>
      <c r="K257" s="291"/>
      <c r="L257" s="292"/>
      <c r="M257" s="293" t="s">
        <v>1</v>
      </c>
      <c r="N257" s="294" t="s">
        <v>44</v>
      </c>
      <c r="O257" s="93"/>
      <c r="P257" s="248">
        <f>O257*H257</f>
        <v>0</v>
      </c>
      <c r="Q257" s="248">
        <v>0.0022000000000000001</v>
      </c>
      <c r="R257" s="248">
        <f>Q257*H257</f>
        <v>0.22660000000000002</v>
      </c>
      <c r="S257" s="248">
        <v>0</v>
      </c>
      <c r="T257" s="24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50" t="s">
        <v>294</v>
      </c>
      <c r="AT257" s="250" t="s">
        <v>271</v>
      </c>
      <c r="AU257" s="250" t="s">
        <v>95</v>
      </c>
      <c r="AY257" s="17" t="s">
        <v>140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84</v>
      </c>
      <c r="BK257" s="140">
        <f>ROUND(I257*H257,2)</f>
        <v>0</v>
      </c>
      <c r="BL257" s="17" t="s">
        <v>294</v>
      </c>
      <c r="BM257" s="250" t="s">
        <v>378</v>
      </c>
    </row>
    <row r="258" s="2" customFormat="1" ht="16.5" customHeight="1">
      <c r="A258" s="40"/>
      <c r="B258" s="41"/>
      <c r="C258" s="284" t="s">
        <v>379</v>
      </c>
      <c r="D258" s="284" t="s">
        <v>271</v>
      </c>
      <c r="E258" s="285" t="s">
        <v>380</v>
      </c>
      <c r="F258" s="286" t="s">
        <v>381</v>
      </c>
      <c r="G258" s="287" t="s">
        <v>146</v>
      </c>
      <c r="H258" s="288">
        <v>103</v>
      </c>
      <c r="I258" s="289"/>
      <c r="J258" s="290">
        <f>ROUND(I258*H258,2)</f>
        <v>0</v>
      </c>
      <c r="K258" s="291"/>
      <c r="L258" s="292"/>
      <c r="M258" s="293" t="s">
        <v>1</v>
      </c>
      <c r="N258" s="294" t="s">
        <v>44</v>
      </c>
      <c r="O258" s="93"/>
      <c r="P258" s="248">
        <f>O258*H258</f>
        <v>0</v>
      </c>
      <c r="Q258" s="248">
        <v>0.00014999999999999999</v>
      </c>
      <c r="R258" s="248">
        <f>Q258*H258</f>
        <v>0.015449999999999999</v>
      </c>
      <c r="S258" s="248">
        <v>0</v>
      </c>
      <c r="T258" s="24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0" t="s">
        <v>294</v>
      </c>
      <c r="AT258" s="250" t="s">
        <v>271</v>
      </c>
      <c r="AU258" s="250" t="s">
        <v>95</v>
      </c>
      <c r="AY258" s="17" t="s">
        <v>140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84</v>
      </c>
      <c r="BK258" s="140">
        <f>ROUND(I258*H258,2)</f>
        <v>0</v>
      </c>
      <c r="BL258" s="17" t="s">
        <v>294</v>
      </c>
      <c r="BM258" s="250" t="s">
        <v>382</v>
      </c>
    </row>
    <row r="259" s="2" customFormat="1" ht="21.75" customHeight="1">
      <c r="A259" s="40"/>
      <c r="B259" s="41"/>
      <c r="C259" s="238" t="s">
        <v>383</v>
      </c>
      <c r="D259" s="238" t="s">
        <v>143</v>
      </c>
      <c r="E259" s="239" t="s">
        <v>384</v>
      </c>
      <c r="F259" s="240" t="s">
        <v>385</v>
      </c>
      <c r="G259" s="241" t="s">
        <v>146</v>
      </c>
      <c r="H259" s="242">
        <v>24</v>
      </c>
      <c r="I259" s="243"/>
      <c r="J259" s="244">
        <f>ROUND(I259*H259,2)</f>
        <v>0</v>
      </c>
      <c r="K259" s="245"/>
      <c r="L259" s="43"/>
      <c r="M259" s="246" t="s">
        <v>1</v>
      </c>
      <c r="N259" s="247" t="s">
        <v>44</v>
      </c>
      <c r="O259" s="93"/>
      <c r="P259" s="248">
        <f>O259*H259</f>
        <v>0</v>
      </c>
      <c r="Q259" s="248">
        <v>0</v>
      </c>
      <c r="R259" s="248">
        <f>Q259*H259</f>
        <v>0</v>
      </c>
      <c r="S259" s="248">
        <v>0</v>
      </c>
      <c r="T259" s="24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50" t="s">
        <v>188</v>
      </c>
      <c r="AT259" s="250" t="s">
        <v>143</v>
      </c>
      <c r="AU259" s="250" t="s">
        <v>95</v>
      </c>
      <c r="AY259" s="17" t="s">
        <v>140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84</v>
      </c>
      <c r="BK259" s="140">
        <f>ROUND(I259*H259,2)</f>
        <v>0</v>
      </c>
      <c r="BL259" s="17" t="s">
        <v>188</v>
      </c>
      <c r="BM259" s="250" t="s">
        <v>386</v>
      </c>
    </row>
    <row r="260" s="13" customFormat="1">
      <c r="A260" s="13"/>
      <c r="B260" s="251"/>
      <c r="C260" s="252"/>
      <c r="D260" s="253" t="s">
        <v>153</v>
      </c>
      <c r="E260" s="254" t="s">
        <v>1</v>
      </c>
      <c r="F260" s="255" t="s">
        <v>342</v>
      </c>
      <c r="G260" s="252"/>
      <c r="H260" s="254" t="s">
        <v>1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1" t="s">
        <v>153</v>
      </c>
      <c r="AU260" s="261" t="s">
        <v>95</v>
      </c>
      <c r="AV260" s="13" t="s">
        <v>84</v>
      </c>
      <c r="AW260" s="13" t="s">
        <v>34</v>
      </c>
      <c r="AX260" s="13" t="s">
        <v>79</v>
      </c>
      <c r="AY260" s="261" t="s">
        <v>140</v>
      </c>
    </row>
    <row r="261" s="13" customFormat="1">
      <c r="A261" s="13"/>
      <c r="B261" s="251"/>
      <c r="C261" s="252"/>
      <c r="D261" s="253" t="s">
        <v>153</v>
      </c>
      <c r="E261" s="254" t="s">
        <v>1</v>
      </c>
      <c r="F261" s="255" t="s">
        <v>387</v>
      </c>
      <c r="G261" s="252"/>
      <c r="H261" s="254" t="s">
        <v>1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1" t="s">
        <v>153</v>
      </c>
      <c r="AU261" s="261" t="s">
        <v>95</v>
      </c>
      <c r="AV261" s="13" t="s">
        <v>84</v>
      </c>
      <c r="AW261" s="13" t="s">
        <v>34</v>
      </c>
      <c r="AX261" s="13" t="s">
        <v>79</v>
      </c>
      <c r="AY261" s="261" t="s">
        <v>140</v>
      </c>
    </row>
    <row r="262" s="14" customFormat="1">
      <c r="A262" s="14"/>
      <c r="B262" s="262"/>
      <c r="C262" s="263"/>
      <c r="D262" s="253" t="s">
        <v>153</v>
      </c>
      <c r="E262" s="264" t="s">
        <v>1</v>
      </c>
      <c r="F262" s="265" t="s">
        <v>278</v>
      </c>
      <c r="G262" s="263"/>
      <c r="H262" s="266">
        <v>24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2" t="s">
        <v>153</v>
      </c>
      <c r="AU262" s="272" t="s">
        <v>95</v>
      </c>
      <c r="AV262" s="14" t="s">
        <v>95</v>
      </c>
      <c r="AW262" s="14" t="s">
        <v>34</v>
      </c>
      <c r="AX262" s="14" t="s">
        <v>79</v>
      </c>
      <c r="AY262" s="272" t="s">
        <v>140</v>
      </c>
    </row>
    <row r="263" s="15" customFormat="1">
      <c r="A263" s="15"/>
      <c r="B263" s="273"/>
      <c r="C263" s="274"/>
      <c r="D263" s="253" t="s">
        <v>153</v>
      </c>
      <c r="E263" s="275" t="s">
        <v>1</v>
      </c>
      <c r="F263" s="276" t="s">
        <v>157</v>
      </c>
      <c r="G263" s="274"/>
      <c r="H263" s="277">
        <v>24</v>
      </c>
      <c r="I263" s="278"/>
      <c r="J263" s="274"/>
      <c r="K263" s="274"/>
      <c r="L263" s="279"/>
      <c r="M263" s="280"/>
      <c r="N263" s="281"/>
      <c r="O263" s="281"/>
      <c r="P263" s="281"/>
      <c r="Q263" s="281"/>
      <c r="R263" s="281"/>
      <c r="S263" s="281"/>
      <c r="T263" s="282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83" t="s">
        <v>153</v>
      </c>
      <c r="AU263" s="283" t="s">
        <v>95</v>
      </c>
      <c r="AV263" s="15" t="s">
        <v>147</v>
      </c>
      <c r="AW263" s="15" t="s">
        <v>34</v>
      </c>
      <c r="AX263" s="15" t="s">
        <v>84</v>
      </c>
      <c r="AY263" s="283" t="s">
        <v>140</v>
      </c>
    </row>
    <row r="264" s="2" customFormat="1" ht="16.5" customHeight="1">
      <c r="A264" s="40"/>
      <c r="B264" s="41"/>
      <c r="C264" s="284" t="s">
        <v>388</v>
      </c>
      <c r="D264" s="284" t="s">
        <v>271</v>
      </c>
      <c r="E264" s="285" t="s">
        <v>389</v>
      </c>
      <c r="F264" s="286" t="s">
        <v>390</v>
      </c>
      <c r="G264" s="287" t="s">
        <v>146</v>
      </c>
      <c r="H264" s="288">
        <v>24</v>
      </c>
      <c r="I264" s="289"/>
      <c r="J264" s="290">
        <f>ROUND(I264*H264,2)</f>
        <v>0</v>
      </c>
      <c r="K264" s="291"/>
      <c r="L264" s="292"/>
      <c r="M264" s="293" t="s">
        <v>1</v>
      </c>
      <c r="N264" s="294" t="s">
        <v>44</v>
      </c>
      <c r="O264" s="93"/>
      <c r="P264" s="248">
        <f>O264*H264</f>
        <v>0</v>
      </c>
      <c r="Q264" s="248">
        <v>0.0022000000000000001</v>
      </c>
      <c r="R264" s="248">
        <f>Q264*H264</f>
        <v>0.0528</v>
      </c>
      <c r="S264" s="248">
        <v>0</v>
      </c>
      <c r="T264" s="249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50" t="s">
        <v>274</v>
      </c>
      <c r="AT264" s="250" t="s">
        <v>271</v>
      </c>
      <c r="AU264" s="250" t="s">
        <v>95</v>
      </c>
      <c r="AY264" s="17" t="s">
        <v>140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7" t="s">
        <v>84</v>
      </c>
      <c r="BK264" s="140">
        <f>ROUND(I264*H264,2)</f>
        <v>0</v>
      </c>
      <c r="BL264" s="17" t="s">
        <v>188</v>
      </c>
      <c r="BM264" s="250" t="s">
        <v>391</v>
      </c>
    </row>
    <row r="265" s="2" customFormat="1" ht="24.15" customHeight="1">
      <c r="A265" s="40"/>
      <c r="B265" s="41"/>
      <c r="C265" s="238" t="s">
        <v>392</v>
      </c>
      <c r="D265" s="238" t="s">
        <v>143</v>
      </c>
      <c r="E265" s="239" t="s">
        <v>393</v>
      </c>
      <c r="F265" s="240" t="s">
        <v>394</v>
      </c>
      <c r="G265" s="241" t="s">
        <v>146</v>
      </c>
      <c r="H265" s="242">
        <v>57</v>
      </c>
      <c r="I265" s="243"/>
      <c r="J265" s="244">
        <f>ROUND(I265*H265,2)</f>
        <v>0</v>
      </c>
      <c r="K265" s="245"/>
      <c r="L265" s="43"/>
      <c r="M265" s="246" t="s">
        <v>1</v>
      </c>
      <c r="N265" s="247" t="s">
        <v>44</v>
      </c>
      <c r="O265" s="93"/>
      <c r="P265" s="248">
        <f>O265*H265</f>
        <v>0</v>
      </c>
      <c r="Q265" s="248">
        <v>0</v>
      </c>
      <c r="R265" s="248">
        <f>Q265*H265</f>
        <v>0</v>
      </c>
      <c r="S265" s="248">
        <v>0</v>
      </c>
      <c r="T265" s="24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0" t="s">
        <v>188</v>
      </c>
      <c r="AT265" s="250" t="s">
        <v>143</v>
      </c>
      <c r="AU265" s="250" t="s">
        <v>95</v>
      </c>
      <c r="AY265" s="17" t="s">
        <v>140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84</v>
      </c>
      <c r="BK265" s="140">
        <f>ROUND(I265*H265,2)</f>
        <v>0</v>
      </c>
      <c r="BL265" s="17" t="s">
        <v>188</v>
      </c>
      <c r="BM265" s="250" t="s">
        <v>395</v>
      </c>
    </row>
    <row r="266" s="2" customFormat="1" ht="24.15" customHeight="1">
      <c r="A266" s="40"/>
      <c r="B266" s="41"/>
      <c r="C266" s="284" t="s">
        <v>396</v>
      </c>
      <c r="D266" s="284" t="s">
        <v>271</v>
      </c>
      <c r="E266" s="285" t="s">
        <v>397</v>
      </c>
      <c r="F266" s="286" t="s">
        <v>398</v>
      </c>
      <c r="G266" s="287" t="s">
        <v>146</v>
      </c>
      <c r="H266" s="288">
        <v>57</v>
      </c>
      <c r="I266" s="289"/>
      <c r="J266" s="290">
        <f>ROUND(I266*H266,2)</f>
        <v>0</v>
      </c>
      <c r="K266" s="291"/>
      <c r="L266" s="292"/>
      <c r="M266" s="293" t="s">
        <v>1</v>
      </c>
      <c r="N266" s="294" t="s">
        <v>44</v>
      </c>
      <c r="O266" s="93"/>
      <c r="P266" s="248">
        <f>O266*H266</f>
        <v>0</v>
      </c>
      <c r="Q266" s="248">
        <v>0.00020000000000000001</v>
      </c>
      <c r="R266" s="248">
        <f>Q266*H266</f>
        <v>0.0114</v>
      </c>
      <c r="S266" s="248">
        <v>0</v>
      </c>
      <c r="T266" s="24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50" t="s">
        <v>294</v>
      </c>
      <c r="AT266" s="250" t="s">
        <v>271</v>
      </c>
      <c r="AU266" s="250" t="s">
        <v>95</v>
      </c>
      <c r="AY266" s="17" t="s">
        <v>140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84</v>
      </c>
      <c r="BK266" s="140">
        <f>ROUND(I266*H266,2)</f>
        <v>0</v>
      </c>
      <c r="BL266" s="17" t="s">
        <v>294</v>
      </c>
      <c r="BM266" s="250" t="s">
        <v>399</v>
      </c>
    </row>
    <row r="267" s="12" customFormat="1" ht="22.8" customHeight="1">
      <c r="A267" s="12"/>
      <c r="B267" s="222"/>
      <c r="C267" s="223"/>
      <c r="D267" s="224" t="s">
        <v>78</v>
      </c>
      <c r="E267" s="236" t="s">
        <v>400</v>
      </c>
      <c r="F267" s="236" t="s">
        <v>401</v>
      </c>
      <c r="G267" s="223"/>
      <c r="H267" s="223"/>
      <c r="I267" s="226"/>
      <c r="J267" s="237">
        <f>BK267</f>
        <v>0</v>
      </c>
      <c r="K267" s="223"/>
      <c r="L267" s="228"/>
      <c r="M267" s="229"/>
      <c r="N267" s="230"/>
      <c r="O267" s="230"/>
      <c r="P267" s="231">
        <f>SUM(P268:P271)</f>
        <v>0</v>
      </c>
      <c r="Q267" s="230"/>
      <c r="R267" s="231">
        <f>SUM(R268:R271)</f>
        <v>0</v>
      </c>
      <c r="S267" s="230"/>
      <c r="T267" s="232">
        <f>SUM(T268:T271)</f>
        <v>0.28560000000000002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33" t="s">
        <v>95</v>
      </c>
      <c r="AT267" s="234" t="s">
        <v>78</v>
      </c>
      <c r="AU267" s="234" t="s">
        <v>84</v>
      </c>
      <c r="AY267" s="233" t="s">
        <v>140</v>
      </c>
      <c r="BK267" s="235">
        <f>SUM(BK268:BK271)</f>
        <v>0</v>
      </c>
    </row>
    <row r="268" s="2" customFormat="1" ht="16.5" customHeight="1">
      <c r="A268" s="40"/>
      <c r="B268" s="41"/>
      <c r="C268" s="238" t="s">
        <v>402</v>
      </c>
      <c r="D268" s="238" t="s">
        <v>143</v>
      </c>
      <c r="E268" s="239" t="s">
        <v>403</v>
      </c>
      <c r="F268" s="240" t="s">
        <v>404</v>
      </c>
      <c r="G268" s="241" t="s">
        <v>151</v>
      </c>
      <c r="H268" s="242">
        <v>14.279999999999999</v>
      </c>
      <c r="I268" s="243"/>
      <c r="J268" s="244">
        <f>ROUND(I268*H268,2)</f>
        <v>0</v>
      </c>
      <c r="K268" s="245"/>
      <c r="L268" s="43"/>
      <c r="M268" s="246" t="s">
        <v>1</v>
      </c>
      <c r="N268" s="247" t="s">
        <v>44</v>
      </c>
      <c r="O268" s="93"/>
      <c r="P268" s="248">
        <f>O268*H268</f>
        <v>0</v>
      </c>
      <c r="Q268" s="248">
        <v>0</v>
      </c>
      <c r="R268" s="248">
        <f>Q268*H268</f>
        <v>0</v>
      </c>
      <c r="S268" s="248">
        <v>0.02</v>
      </c>
      <c r="T268" s="249">
        <f>S268*H268</f>
        <v>0.28560000000000002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50" t="s">
        <v>188</v>
      </c>
      <c r="AT268" s="250" t="s">
        <v>143</v>
      </c>
      <c r="AU268" s="250" t="s">
        <v>95</v>
      </c>
      <c r="AY268" s="17" t="s">
        <v>140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84</v>
      </c>
      <c r="BK268" s="140">
        <f>ROUND(I268*H268,2)</f>
        <v>0</v>
      </c>
      <c r="BL268" s="17" t="s">
        <v>188</v>
      </c>
      <c r="BM268" s="250" t="s">
        <v>405</v>
      </c>
    </row>
    <row r="269" s="13" customFormat="1">
      <c r="A269" s="13"/>
      <c r="B269" s="251"/>
      <c r="C269" s="252"/>
      <c r="D269" s="253" t="s">
        <v>153</v>
      </c>
      <c r="E269" s="254" t="s">
        <v>1</v>
      </c>
      <c r="F269" s="255" t="s">
        <v>406</v>
      </c>
      <c r="G269" s="252"/>
      <c r="H269" s="254" t="s">
        <v>1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1" t="s">
        <v>153</v>
      </c>
      <c r="AU269" s="261" t="s">
        <v>95</v>
      </c>
      <c r="AV269" s="13" t="s">
        <v>84</v>
      </c>
      <c r="AW269" s="13" t="s">
        <v>34</v>
      </c>
      <c r="AX269" s="13" t="s">
        <v>79</v>
      </c>
      <c r="AY269" s="261" t="s">
        <v>140</v>
      </c>
    </row>
    <row r="270" s="14" customFormat="1">
      <c r="A270" s="14"/>
      <c r="B270" s="262"/>
      <c r="C270" s="263"/>
      <c r="D270" s="253" t="s">
        <v>153</v>
      </c>
      <c r="E270" s="264" t="s">
        <v>1</v>
      </c>
      <c r="F270" s="265" t="s">
        <v>407</v>
      </c>
      <c r="G270" s="263"/>
      <c r="H270" s="266">
        <v>14.279999999999999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2" t="s">
        <v>153</v>
      </c>
      <c r="AU270" s="272" t="s">
        <v>95</v>
      </c>
      <c r="AV270" s="14" t="s">
        <v>95</v>
      </c>
      <c r="AW270" s="14" t="s">
        <v>34</v>
      </c>
      <c r="AX270" s="14" t="s">
        <v>79</v>
      </c>
      <c r="AY270" s="272" t="s">
        <v>140</v>
      </c>
    </row>
    <row r="271" s="15" customFormat="1">
      <c r="A271" s="15"/>
      <c r="B271" s="273"/>
      <c r="C271" s="274"/>
      <c r="D271" s="253" t="s">
        <v>153</v>
      </c>
      <c r="E271" s="275" t="s">
        <v>1</v>
      </c>
      <c r="F271" s="276" t="s">
        <v>157</v>
      </c>
      <c r="G271" s="274"/>
      <c r="H271" s="277">
        <v>14.279999999999999</v>
      </c>
      <c r="I271" s="278"/>
      <c r="J271" s="274"/>
      <c r="K271" s="274"/>
      <c r="L271" s="279"/>
      <c r="M271" s="280"/>
      <c r="N271" s="281"/>
      <c r="O271" s="281"/>
      <c r="P271" s="281"/>
      <c r="Q271" s="281"/>
      <c r="R271" s="281"/>
      <c r="S271" s="281"/>
      <c r="T271" s="28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83" t="s">
        <v>153</v>
      </c>
      <c r="AU271" s="283" t="s">
        <v>95</v>
      </c>
      <c r="AV271" s="15" t="s">
        <v>147</v>
      </c>
      <c r="AW271" s="15" t="s">
        <v>34</v>
      </c>
      <c r="AX271" s="15" t="s">
        <v>84</v>
      </c>
      <c r="AY271" s="283" t="s">
        <v>140</v>
      </c>
    </row>
    <row r="272" s="12" customFormat="1" ht="22.8" customHeight="1">
      <c r="A272" s="12"/>
      <c r="B272" s="222"/>
      <c r="C272" s="223"/>
      <c r="D272" s="224" t="s">
        <v>78</v>
      </c>
      <c r="E272" s="236" t="s">
        <v>408</v>
      </c>
      <c r="F272" s="236" t="s">
        <v>409</v>
      </c>
      <c r="G272" s="223"/>
      <c r="H272" s="223"/>
      <c r="I272" s="226"/>
      <c r="J272" s="237">
        <f>BK272</f>
        <v>0</v>
      </c>
      <c r="K272" s="223"/>
      <c r="L272" s="228"/>
      <c r="M272" s="229"/>
      <c r="N272" s="230"/>
      <c r="O272" s="230"/>
      <c r="P272" s="231">
        <f>SUM(P273:P281)</f>
        <v>0</v>
      </c>
      <c r="Q272" s="230"/>
      <c r="R272" s="231">
        <f>SUM(R273:R281)</f>
        <v>0.023780000000000003</v>
      </c>
      <c r="S272" s="230"/>
      <c r="T272" s="232">
        <f>SUM(T273:T281)</f>
        <v>0.081500000000000003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33" t="s">
        <v>95</v>
      </c>
      <c r="AT272" s="234" t="s">
        <v>78</v>
      </c>
      <c r="AU272" s="234" t="s">
        <v>84</v>
      </c>
      <c r="AY272" s="233" t="s">
        <v>140</v>
      </c>
      <c r="BK272" s="235">
        <f>SUM(BK273:BK281)</f>
        <v>0</v>
      </c>
    </row>
    <row r="273" s="2" customFormat="1" ht="24.15" customHeight="1">
      <c r="A273" s="40"/>
      <c r="B273" s="41"/>
      <c r="C273" s="238" t="s">
        <v>410</v>
      </c>
      <c r="D273" s="238" t="s">
        <v>143</v>
      </c>
      <c r="E273" s="239" t="s">
        <v>411</v>
      </c>
      <c r="F273" s="240" t="s">
        <v>412</v>
      </c>
      <c r="G273" s="241" t="s">
        <v>151</v>
      </c>
      <c r="H273" s="242">
        <v>1</v>
      </c>
      <c r="I273" s="243"/>
      <c r="J273" s="244">
        <f>ROUND(I273*H273,2)</f>
        <v>0</v>
      </c>
      <c r="K273" s="245"/>
      <c r="L273" s="43"/>
      <c r="M273" s="246" t="s">
        <v>1</v>
      </c>
      <c r="N273" s="247" t="s">
        <v>44</v>
      </c>
      <c r="O273" s="93"/>
      <c r="P273" s="248">
        <f>O273*H273</f>
        <v>0</v>
      </c>
      <c r="Q273" s="248">
        <v>0</v>
      </c>
      <c r="R273" s="248">
        <f>Q273*H273</f>
        <v>0</v>
      </c>
      <c r="S273" s="248">
        <v>0.081500000000000003</v>
      </c>
      <c r="T273" s="249">
        <f>S273*H273</f>
        <v>0.081500000000000003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50" t="s">
        <v>188</v>
      </c>
      <c r="AT273" s="250" t="s">
        <v>143</v>
      </c>
      <c r="AU273" s="250" t="s">
        <v>95</v>
      </c>
      <c r="AY273" s="17" t="s">
        <v>140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84</v>
      </c>
      <c r="BK273" s="140">
        <f>ROUND(I273*H273,2)</f>
        <v>0</v>
      </c>
      <c r="BL273" s="17" t="s">
        <v>188</v>
      </c>
      <c r="BM273" s="250" t="s">
        <v>413</v>
      </c>
    </row>
    <row r="274" s="13" customFormat="1">
      <c r="A274" s="13"/>
      <c r="B274" s="251"/>
      <c r="C274" s="252"/>
      <c r="D274" s="253" t="s">
        <v>153</v>
      </c>
      <c r="E274" s="254" t="s">
        <v>1</v>
      </c>
      <c r="F274" s="255" t="s">
        <v>414</v>
      </c>
      <c r="G274" s="252"/>
      <c r="H274" s="254" t="s">
        <v>1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1" t="s">
        <v>153</v>
      </c>
      <c r="AU274" s="261" t="s">
        <v>95</v>
      </c>
      <c r="AV274" s="13" t="s">
        <v>84</v>
      </c>
      <c r="AW274" s="13" t="s">
        <v>34</v>
      </c>
      <c r="AX274" s="13" t="s">
        <v>79</v>
      </c>
      <c r="AY274" s="261" t="s">
        <v>140</v>
      </c>
    </row>
    <row r="275" s="14" customFormat="1">
      <c r="A275" s="14"/>
      <c r="B275" s="262"/>
      <c r="C275" s="263"/>
      <c r="D275" s="253" t="s">
        <v>153</v>
      </c>
      <c r="E275" s="264" t="s">
        <v>1</v>
      </c>
      <c r="F275" s="265" t="s">
        <v>84</v>
      </c>
      <c r="G275" s="263"/>
      <c r="H275" s="266">
        <v>1</v>
      </c>
      <c r="I275" s="267"/>
      <c r="J275" s="263"/>
      <c r="K275" s="263"/>
      <c r="L275" s="268"/>
      <c r="M275" s="269"/>
      <c r="N275" s="270"/>
      <c r="O275" s="270"/>
      <c r="P275" s="270"/>
      <c r="Q275" s="270"/>
      <c r="R275" s="270"/>
      <c r="S275" s="270"/>
      <c r="T275" s="27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2" t="s">
        <v>153</v>
      </c>
      <c r="AU275" s="272" t="s">
        <v>95</v>
      </c>
      <c r="AV275" s="14" t="s">
        <v>95</v>
      </c>
      <c r="AW275" s="14" t="s">
        <v>34</v>
      </c>
      <c r="AX275" s="14" t="s">
        <v>84</v>
      </c>
      <c r="AY275" s="272" t="s">
        <v>140</v>
      </c>
    </row>
    <row r="276" s="2" customFormat="1" ht="24.15" customHeight="1">
      <c r="A276" s="40"/>
      <c r="B276" s="41"/>
      <c r="C276" s="238" t="s">
        <v>415</v>
      </c>
      <c r="D276" s="238" t="s">
        <v>143</v>
      </c>
      <c r="E276" s="239" t="s">
        <v>416</v>
      </c>
      <c r="F276" s="240" t="s">
        <v>417</v>
      </c>
      <c r="G276" s="241" t="s">
        <v>146</v>
      </c>
      <c r="H276" s="242">
        <v>1</v>
      </c>
      <c r="I276" s="243"/>
      <c r="J276" s="244">
        <f>ROUND(I276*H276,2)</f>
        <v>0</v>
      </c>
      <c r="K276" s="245"/>
      <c r="L276" s="43"/>
      <c r="M276" s="246" t="s">
        <v>1</v>
      </c>
      <c r="N276" s="247" t="s">
        <v>44</v>
      </c>
      <c r="O276" s="93"/>
      <c r="P276" s="248">
        <f>O276*H276</f>
        <v>0</v>
      </c>
      <c r="Q276" s="248">
        <v>0.0043499999999999997</v>
      </c>
      <c r="R276" s="248">
        <f>Q276*H276</f>
        <v>0.0043499999999999997</v>
      </c>
      <c r="S276" s="248">
        <v>0</v>
      </c>
      <c r="T276" s="249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0" t="s">
        <v>147</v>
      </c>
      <c r="AT276" s="250" t="s">
        <v>143</v>
      </c>
      <c r="AU276" s="250" t="s">
        <v>95</v>
      </c>
      <c r="AY276" s="17" t="s">
        <v>140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84</v>
      </c>
      <c r="BK276" s="140">
        <f>ROUND(I276*H276,2)</f>
        <v>0</v>
      </c>
      <c r="BL276" s="17" t="s">
        <v>147</v>
      </c>
      <c r="BM276" s="250" t="s">
        <v>418</v>
      </c>
    </row>
    <row r="277" s="2" customFormat="1" ht="33" customHeight="1">
      <c r="A277" s="40"/>
      <c r="B277" s="41"/>
      <c r="C277" s="238" t="s">
        <v>419</v>
      </c>
      <c r="D277" s="238" t="s">
        <v>143</v>
      </c>
      <c r="E277" s="239" t="s">
        <v>420</v>
      </c>
      <c r="F277" s="240" t="s">
        <v>421</v>
      </c>
      <c r="G277" s="241" t="s">
        <v>151</v>
      </c>
      <c r="H277" s="242">
        <v>1</v>
      </c>
      <c r="I277" s="243"/>
      <c r="J277" s="244">
        <f>ROUND(I277*H277,2)</f>
        <v>0</v>
      </c>
      <c r="K277" s="245"/>
      <c r="L277" s="43"/>
      <c r="M277" s="246" t="s">
        <v>1</v>
      </c>
      <c r="N277" s="247" t="s">
        <v>44</v>
      </c>
      <c r="O277" s="93"/>
      <c r="P277" s="248">
        <f>O277*H277</f>
        <v>0</v>
      </c>
      <c r="Q277" s="248">
        <v>0.0053499999999999997</v>
      </c>
      <c r="R277" s="248">
        <f>Q277*H277</f>
        <v>0.0053499999999999997</v>
      </c>
      <c r="S277" s="248">
        <v>0</v>
      </c>
      <c r="T277" s="24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50" t="s">
        <v>188</v>
      </c>
      <c r="AT277" s="250" t="s">
        <v>143</v>
      </c>
      <c r="AU277" s="250" t="s">
        <v>95</v>
      </c>
      <c r="AY277" s="17" t="s">
        <v>140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7" t="s">
        <v>84</v>
      </c>
      <c r="BK277" s="140">
        <f>ROUND(I277*H277,2)</f>
        <v>0</v>
      </c>
      <c r="BL277" s="17" t="s">
        <v>188</v>
      </c>
      <c r="BM277" s="250" t="s">
        <v>422</v>
      </c>
    </row>
    <row r="278" s="14" customFormat="1">
      <c r="A278" s="14"/>
      <c r="B278" s="262"/>
      <c r="C278" s="263"/>
      <c r="D278" s="253" t="s">
        <v>153</v>
      </c>
      <c r="E278" s="264" t="s">
        <v>1</v>
      </c>
      <c r="F278" s="265" t="s">
        <v>84</v>
      </c>
      <c r="G278" s="263"/>
      <c r="H278" s="266">
        <v>1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72" t="s">
        <v>153</v>
      </c>
      <c r="AU278" s="272" t="s">
        <v>95</v>
      </c>
      <c r="AV278" s="14" t="s">
        <v>95</v>
      </c>
      <c r="AW278" s="14" t="s">
        <v>34</v>
      </c>
      <c r="AX278" s="14" t="s">
        <v>84</v>
      </c>
      <c r="AY278" s="272" t="s">
        <v>140</v>
      </c>
    </row>
    <row r="279" s="13" customFormat="1">
      <c r="A279" s="13"/>
      <c r="B279" s="251"/>
      <c r="C279" s="252"/>
      <c r="D279" s="253" t="s">
        <v>153</v>
      </c>
      <c r="E279" s="254" t="s">
        <v>1</v>
      </c>
      <c r="F279" s="255" t="s">
        <v>423</v>
      </c>
      <c r="G279" s="252"/>
      <c r="H279" s="254" t="s">
        <v>1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1" t="s">
        <v>153</v>
      </c>
      <c r="AU279" s="261" t="s">
        <v>95</v>
      </c>
      <c r="AV279" s="13" t="s">
        <v>84</v>
      </c>
      <c r="AW279" s="13" t="s">
        <v>34</v>
      </c>
      <c r="AX279" s="13" t="s">
        <v>79</v>
      </c>
      <c r="AY279" s="261" t="s">
        <v>140</v>
      </c>
    </row>
    <row r="280" s="2" customFormat="1" ht="37.8" customHeight="1">
      <c r="A280" s="40"/>
      <c r="B280" s="41"/>
      <c r="C280" s="284" t="s">
        <v>424</v>
      </c>
      <c r="D280" s="284" t="s">
        <v>271</v>
      </c>
      <c r="E280" s="285" t="s">
        <v>425</v>
      </c>
      <c r="F280" s="286" t="s">
        <v>426</v>
      </c>
      <c r="G280" s="287" t="s">
        <v>151</v>
      </c>
      <c r="H280" s="288">
        <v>1.1000000000000001</v>
      </c>
      <c r="I280" s="289"/>
      <c r="J280" s="290">
        <f>ROUND(I280*H280,2)</f>
        <v>0</v>
      </c>
      <c r="K280" s="291"/>
      <c r="L280" s="292"/>
      <c r="M280" s="293" t="s">
        <v>1</v>
      </c>
      <c r="N280" s="294" t="s">
        <v>44</v>
      </c>
      <c r="O280" s="93"/>
      <c r="P280" s="248">
        <f>O280*H280</f>
        <v>0</v>
      </c>
      <c r="Q280" s="248">
        <v>0.012800000000000001</v>
      </c>
      <c r="R280" s="248">
        <f>Q280*H280</f>
        <v>0.014080000000000002</v>
      </c>
      <c r="S280" s="248">
        <v>0</v>
      </c>
      <c r="T280" s="24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50" t="s">
        <v>274</v>
      </c>
      <c r="AT280" s="250" t="s">
        <v>271</v>
      </c>
      <c r="AU280" s="250" t="s">
        <v>95</v>
      </c>
      <c r="AY280" s="17" t="s">
        <v>140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84</v>
      </c>
      <c r="BK280" s="140">
        <f>ROUND(I280*H280,2)</f>
        <v>0</v>
      </c>
      <c r="BL280" s="17" t="s">
        <v>188</v>
      </c>
      <c r="BM280" s="250" t="s">
        <v>427</v>
      </c>
    </row>
    <row r="281" s="14" customFormat="1">
      <c r="A281" s="14"/>
      <c r="B281" s="262"/>
      <c r="C281" s="263"/>
      <c r="D281" s="253" t="s">
        <v>153</v>
      </c>
      <c r="E281" s="264" t="s">
        <v>1</v>
      </c>
      <c r="F281" s="265" t="s">
        <v>428</v>
      </c>
      <c r="G281" s="263"/>
      <c r="H281" s="266">
        <v>1.1000000000000001</v>
      </c>
      <c r="I281" s="267"/>
      <c r="J281" s="263"/>
      <c r="K281" s="263"/>
      <c r="L281" s="268"/>
      <c r="M281" s="269"/>
      <c r="N281" s="270"/>
      <c r="O281" s="270"/>
      <c r="P281" s="270"/>
      <c r="Q281" s="270"/>
      <c r="R281" s="270"/>
      <c r="S281" s="270"/>
      <c r="T281" s="27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2" t="s">
        <v>153</v>
      </c>
      <c r="AU281" s="272" t="s">
        <v>95</v>
      </c>
      <c r="AV281" s="14" t="s">
        <v>95</v>
      </c>
      <c r="AW281" s="14" t="s">
        <v>34</v>
      </c>
      <c r="AX281" s="14" t="s">
        <v>84</v>
      </c>
      <c r="AY281" s="272" t="s">
        <v>140</v>
      </c>
    </row>
    <row r="282" s="12" customFormat="1" ht="25.92" customHeight="1">
      <c r="A282" s="12"/>
      <c r="B282" s="222"/>
      <c r="C282" s="223"/>
      <c r="D282" s="224" t="s">
        <v>78</v>
      </c>
      <c r="E282" s="225" t="s">
        <v>271</v>
      </c>
      <c r="F282" s="225" t="s">
        <v>429</v>
      </c>
      <c r="G282" s="223"/>
      <c r="H282" s="223"/>
      <c r="I282" s="226"/>
      <c r="J282" s="227">
        <f>BK282</f>
        <v>0</v>
      </c>
      <c r="K282" s="223"/>
      <c r="L282" s="228"/>
      <c r="M282" s="229"/>
      <c r="N282" s="230"/>
      <c r="O282" s="230"/>
      <c r="P282" s="231">
        <v>0</v>
      </c>
      <c r="Q282" s="230"/>
      <c r="R282" s="231">
        <v>0</v>
      </c>
      <c r="S282" s="230"/>
      <c r="T282" s="232"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33" t="s">
        <v>141</v>
      </c>
      <c r="AT282" s="234" t="s">
        <v>78</v>
      </c>
      <c r="AU282" s="234" t="s">
        <v>79</v>
      </c>
      <c r="AY282" s="233" t="s">
        <v>140</v>
      </c>
      <c r="BK282" s="235">
        <v>0</v>
      </c>
    </row>
    <row r="283" s="12" customFormat="1" ht="25.92" customHeight="1">
      <c r="A283" s="12"/>
      <c r="B283" s="222"/>
      <c r="C283" s="223"/>
      <c r="D283" s="224" t="s">
        <v>78</v>
      </c>
      <c r="E283" s="225" t="s">
        <v>430</v>
      </c>
      <c r="F283" s="225" t="s">
        <v>431</v>
      </c>
      <c r="G283" s="223"/>
      <c r="H283" s="223"/>
      <c r="I283" s="226"/>
      <c r="J283" s="227">
        <f>BK283</f>
        <v>0</v>
      </c>
      <c r="K283" s="223"/>
      <c r="L283" s="228"/>
      <c r="M283" s="229"/>
      <c r="N283" s="230"/>
      <c r="O283" s="230"/>
      <c r="P283" s="231">
        <f>SUM(P284:P285)</f>
        <v>0</v>
      </c>
      <c r="Q283" s="230"/>
      <c r="R283" s="231">
        <f>SUM(R284:R285)</f>
        <v>0</v>
      </c>
      <c r="S283" s="230"/>
      <c r="T283" s="232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3" t="s">
        <v>169</v>
      </c>
      <c r="AT283" s="234" t="s">
        <v>78</v>
      </c>
      <c r="AU283" s="234" t="s">
        <v>79</v>
      </c>
      <c r="AY283" s="233" t="s">
        <v>140</v>
      </c>
      <c r="BK283" s="235">
        <f>SUM(BK284:BK285)</f>
        <v>0</v>
      </c>
    </row>
    <row r="284" s="2" customFormat="1" ht="21.75" customHeight="1">
      <c r="A284" s="40"/>
      <c r="B284" s="41"/>
      <c r="C284" s="238" t="s">
        <v>432</v>
      </c>
      <c r="D284" s="238" t="s">
        <v>143</v>
      </c>
      <c r="E284" s="239" t="s">
        <v>433</v>
      </c>
      <c r="F284" s="240" t="s">
        <v>434</v>
      </c>
      <c r="G284" s="241" t="s">
        <v>435</v>
      </c>
      <c r="H284" s="242">
        <v>1</v>
      </c>
      <c r="I284" s="243"/>
      <c r="J284" s="244">
        <f>ROUND(I284*H284,2)</f>
        <v>0</v>
      </c>
      <c r="K284" s="245"/>
      <c r="L284" s="43"/>
      <c r="M284" s="246" t="s">
        <v>1</v>
      </c>
      <c r="N284" s="247" t="s">
        <v>44</v>
      </c>
      <c r="O284" s="93"/>
      <c r="P284" s="248">
        <f>O284*H284</f>
        <v>0</v>
      </c>
      <c r="Q284" s="248">
        <v>0</v>
      </c>
      <c r="R284" s="248">
        <f>Q284*H284</f>
        <v>0</v>
      </c>
      <c r="S284" s="248">
        <v>0</v>
      </c>
      <c r="T284" s="24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50" t="s">
        <v>211</v>
      </c>
      <c r="AT284" s="250" t="s">
        <v>143</v>
      </c>
      <c r="AU284" s="250" t="s">
        <v>84</v>
      </c>
      <c r="AY284" s="17" t="s">
        <v>140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84</v>
      </c>
      <c r="BK284" s="140">
        <f>ROUND(I284*H284,2)</f>
        <v>0</v>
      </c>
      <c r="BL284" s="17" t="s">
        <v>211</v>
      </c>
      <c r="BM284" s="250" t="s">
        <v>436</v>
      </c>
    </row>
    <row r="285" s="2" customFormat="1" ht="16.5" customHeight="1">
      <c r="A285" s="40"/>
      <c r="B285" s="41"/>
      <c r="C285" s="238" t="s">
        <v>437</v>
      </c>
      <c r="D285" s="238" t="s">
        <v>143</v>
      </c>
      <c r="E285" s="239" t="s">
        <v>438</v>
      </c>
      <c r="F285" s="240" t="s">
        <v>439</v>
      </c>
      <c r="G285" s="241" t="s">
        <v>435</v>
      </c>
      <c r="H285" s="242">
        <v>1</v>
      </c>
      <c r="I285" s="243"/>
      <c r="J285" s="244">
        <f>ROUND(I285*H285,2)</f>
        <v>0</v>
      </c>
      <c r="K285" s="245"/>
      <c r="L285" s="43"/>
      <c r="M285" s="295" t="s">
        <v>1</v>
      </c>
      <c r="N285" s="296" t="s">
        <v>44</v>
      </c>
      <c r="O285" s="297"/>
      <c r="P285" s="298">
        <f>O285*H285</f>
        <v>0</v>
      </c>
      <c r="Q285" s="298">
        <v>0</v>
      </c>
      <c r="R285" s="298">
        <f>Q285*H285</f>
        <v>0</v>
      </c>
      <c r="S285" s="298">
        <v>0</v>
      </c>
      <c r="T285" s="29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50" t="s">
        <v>211</v>
      </c>
      <c r="AT285" s="250" t="s">
        <v>143</v>
      </c>
      <c r="AU285" s="250" t="s">
        <v>84</v>
      </c>
      <c r="AY285" s="17" t="s">
        <v>140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84</v>
      </c>
      <c r="BK285" s="140">
        <f>ROUND(I285*H285,2)</f>
        <v>0</v>
      </c>
      <c r="BL285" s="17" t="s">
        <v>211</v>
      </c>
      <c r="BM285" s="250" t="s">
        <v>440</v>
      </c>
    </row>
    <row r="286" s="2" customFormat="1" ht="6.96" customHeight="1">
      <c r="A286" s="40"/>
      <c r="B286" s="68"/>
      <c r="C286" s="69"/>
      <c r="D286" s="69"/>
      <c r="E286" s="69"/>
      <c r="F286" s="69"/>
      <c r="G286" s="69"/>
      <c r="H286" s="69"/>
      <c r="I286" s="69"/>
      <c r="J286" s="69"/>
      <c r="K286" s="69"/>
      <c r="L286" s="43"/>
      <c r="M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</row>
  </sheetData>
  <sheetProtection sheet="1" autoFilter="0" formatColumns="0" formatRows="0" objects="1" scenarios="1" spinCount="100000" saltValue="bMhWl0ZQs4vK+ZhOL9P8fGtOnL3nkG6yvXY9D0fcxU5YcKuIKUGlcSz7b8WdxAc2Cek5ZQvC5CTHwTNL6UqYgw==" hashValue="8gyRmZScMWw6t34HVdYrDNK4DzgzNDj8aVzHeLK9JLpgpvxoOrcBuivDzfauy2rIAALZIhcsIMNl34wf1cRrLw==" algorithmName="SHA-512" password="CC35"/>
  <autoFilter ref="C134:K285"/>
  <mergeCells count="11">
    <mergeCell ref="E7:H7"/>
    <mergeCell ref="E16:H16"/>
    <mergeCell ref="E25:H25"/>
    <mergeCell ref="E85:H85"/>
    <mergeCell ref="D111:F111"/>
    <mergeCell ref="D112:F112"/>
    <mergeCell ref="D113:F113"/>
    <mergeCell ref="D114:F114"/>
    <mergeCell ref="D115:F11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Košarišťan</dc:creator>
  <cp:lastModifiedBy>Marek Košarišťan</cp:lastModifiedBy>
  <dcterms:created xsi:type="dcterms:W3CDTF">2025-04-29T11:23:06Z</dcterms:created>
  <dcterms:modified xsi:type="dcterms:W3CDTF">2025-04-29T11:23:08Z</dcterms:modified>
</cp:coreProperties>
</file>