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mkosaristan\Desktop\Export\"/>
    </mc:Choice>
  </mc:AlternateContent>
  <bookViews>
    <workbookView xWindow="0" yWindow="0" windowWidth="0" windowHeight="0"/>
  </bookViews>
  <sheets>
    <sheet name="Rekapitulace stavby" sheetId="1" r:id="rId1"/>
    <sheet name="57A - Střecha S1" sheetId="2" r:id="rId2"/>
    <sheet name="57B - Střecha S2" sheetId="3" r:id="rId3"/>
    <sheet name="57C - Střecha S3" sheetId="4" r:id="rId4"/>
    <sheet name="57D - Vedlejší rozpočtové..." sheetId="5" r:id="rId5"/>
    <sheet name="Seznam figur" sheetId="6" r:id="rId6"/>
  </sheets>
  <definedNames>
    <definedName name="_xlnm.Print_Area" localSheetId="0">'Rekapitulace stavby'!$D$4:$AO$76,'Rekapitulace stavby'!$C$82:$AQ$106</definedName>
    <definedName name="_xlnm.Print_Titles" localSheetId="0">'Rekapitulace stavby'!$92:$92</definedName>
    <definedName name="_xlnm._FilterDatabase" localSheetId="1" hidden="1">'57A - Střecha S1'!$C$138:$K$325</definedName>
    <definedName name="_xlnm.Print_Area" localSheetId="1">'57A - Střecha S1'!$C$4:$J$76,'57A - Střecha S1'!$C$82:$J$120,'57A - Střecha S1'!$C$126:$J$325</definedName>
    <definedName name="_xlnm.Print_Titles" localSheetId="1">'57A - Střecha S1'!$138:$138</definedName>
    <definedName name="_xlnm._FilterDatabase" localSheetId="2" hidden="1">'57B - Střecha S2'!$C$138:$K$316</definedName>
    <definedName name="_xlnm.Print_Area" localSheetId="2">'57B - Střecha S2'!$C$4:$J$76,'57B - Střecha S2'!$C$82:$J$120,'57B - Střecha S2'!$C$126:$J$316</definedName>
    <definedName name="_xlnm.Print_Titles" localSheetId="2">'57B - Střecha S2'!$138:$138</definedName>
    <definedName name="_xlnm._FilterDatabase" localSheetId="3" hidden="1">'57C - Střecha S3'!$C$138:$K$307</definedName>
    <definedName name="_xlnm.Print_Area" localSheetId="3">'57C - Střecha S3'!$C$4:$J$76,'57C - Střecha S3'!$C$82:$J$120,'57C - Střecha S3'!$C$126:$J$307</definedName>
    <definedName name="_xlnm.Print_Titles" localSheetId="3">'57C - Střecha S3'!$138:$138</definedName>
    <definedName name="_xlnm._FilterDatabase" localSheetId="4" hidden="1">'57D - Vedlejší rozpočtové...'!$C$129:$K$138</definedName>
    <definedName name="_xlnm.Print_Area" localSheetId="4">'57D - Vedlejší rozpočtové...'!$C$4:$J$76,'57D - Vedlejší rozpočtové...'!$C$82:$J$111,'57D - Vedlejší rozpočtové...'!$C$117:$J$138</definedName>
    <definedName name="_xlnm.Print_Titles" localSheetId="4">'57D - Vedlejší rozpočtové...'!$129:$129</definedName>
    <definedName name="_xlnm.Print_Area" localSheetId="5">'Seznam figur'!$C$4:$G$57</definedName>
    <definedName name="_xlnm.Print_Titles" localSheetId="5">'Seznam figur'!$9:$9</definedName>
  </definedNames>
  <calcPr/>
</workbook>
</file>

<file path=xl/calcChain.xml><?xml version="1.0" encoding="utf-8"?>
<calcChain xmlns="http://schemas.openxmlformats.org/spreadsheetml/2006/main">
  <c i="6" l="1" r="D7"/>
  <c i="5" r="J39"/>
  <c r="J38"/>
  <c i="1" r="AY98"/>
  <c i="5" r="J37"/>
  <c i="1" r="AX98"/>
  <c i="5"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T132"/>
  <c r="R133"/>
  <c r="R132"/>
  <c r="P133"/>
  <c r="P132"/>
  <c r="J127"/>
  <c r="J126"/>
  <c r="F126"/>
  <c r="F124"/>
  <c r="E122"/>
  <c r="BI109"/>
  <c r="BH109"/>
  <c r="BG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J92"/>
  <c r="J91"/>
  <c r="F91"/>
  <c r="F89"/>
  <c r="E87"/>
  <c r="J18"/>
  <c r="E18"/>
  <c r="F127"/>
  <c r="J17"/>
  <c r="J12"/>
  <c r="J124"/>
  <c r="E7"/>
  <c r="E85"/>
  <c i="4" r="J39"/>
  <c r="J38"/>
  <c i="1" r="AY97"/>
  <c i="4" r="J37"/>
  <c i="1" r="AX97"/>
  <c i="4" r="BI307"/>
  <c r="BH307"/>
  <c r="BG307"/>
  <c r="BF307"/>
  <c r="T307"/>
  <c r="T306"/>
  <c r="R307"/>
  <c r="R306"/>
  <c r="P307"/>
  <c r="P306"/>
  <c r="BI305"/>
  <c r="BH305"/>
  <c r="BG305"/>
  <c r="BF305"/>
  <c r="T305"/>
  <c r="R305"/>
  <c r="P305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7"/>
  <c r="BH237"/>
  <c r="BG237"/>
  <c r="BF237"/>
  <c r="T237"/>
  <c r="R237"/>
  <c r="P237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5"/>
  <c r="BH195"/>
  <c r="BG195"/>
  <c r="BF195"/>
  <c r="T195"/>
  <c r="R195"/>
  <c r="P195"/>
  <c r="BI191"/>
  <c r="BH191"/>
  <c r="BG191"/>
  <c r="BF191"/>
  <c r="T191"/>
  <c r="R191"/>
  <c r="P191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7"/>
  <c r="BH177"/>
  <c r="BG177"/>
  <c r="BF177"/>
  <c r="T177"/>
  <c r="R177"/>
  <c r="P177"/>
  <c r="BI174"/>
  <c r="BH174"/>
  <c r="BG174"/>
  <c r="BF174"/>
  <c r="T174"/>
  <c r="T173"/>
  <c r="R174"/>
  <c r="R173"/>
  <c r="P174"/>
  <c r="P173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T141"/>
  <c r="R142"/>
  <c r="R141"/>
  <c r="P142"/>
  <c r="P141"/>
  <c r="J136"/>
  <c r="J135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2"/>
  <c r="J91"/>
  <c r="F91"/>
  <c r="F89"/>
  <c r="E87"/>
  <c r="J18"/>
  <c r="E18"/>
  <c r="F136"/>
  <c r="J17"/>
  <c r="J12"/>
  <c r="J133"/>
  <c r="E7"/>
  <c r="E129"/>
  <c i="3" r="J39"/>
  <c r="J38"/>
  <c i="1" r="AY96"/>
  <c i="3" r="J37"/>
  <c i="1" r="AX96"/>
  <c i="3" r="BI316"/>
  <c r="BH316"/>
  <c r="BG316"/>
  <c r="BF316"/>
  <c r="T316"/>
  <c r="T315"/>
  <c r="R316"/>
  <c r="R315"/>
  <c r="P316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6"/>
  <c r="BH176"/>
  <c r="BG176"/>
  <c r="BF176"/>
  <c r="T176"/>
  <c r="R176"/>
  <c r="P176"/>
  <c r="BI173"/>
  <c r="BH173"/>
  <c r="BG173"/>
  <c r="BF173"/>
  <c r="T173"/>
  <c r="T172"/>
  <c r="R173"/>
  <c r="R172"/>
  <c r="P173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T141"/>
  <c r="R142"/>
  <c r="R141"/>
  <c r="P142"/>
  <c r="P141"/>
  <c r="J136"/>
  <c r="J135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2"/>
  <c r="J91"/>
  <c r="F91"/>
  <c r="F89"/>
  <c r="E87"/>
  <c r="J18"/>
  <c r="E18"/>
  <c r="F136"/>
  <c r="J17"/>
  <c r="J12"/>
  <c r="J89"/>
  <c r="E7"/>
  <c r="E85"/>
  <c i="2" r="J39"/>
  <c r="J38"/>
  <c i="1" r="AY95"/>
  <c i="2" r="J37"/>
  <c i="1" r="AX95"/>
  <c i="2" r="BI325"/>
  <c r="BH325"/>
  <c r="BG325"/>
  <c r="BF325"/>
  <c r="T325"/>
  <c r="T324"/>
  <c r="R325"/>
  <c r="R324"/>
  <c r="P325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1"/>
  <c r="BH271"/>
  <c r="BG271"/>
  <c r="BF271"/>
  <c r="T271"/>
  <c r="R271"/>
  <c r="P271"/>
  <c r="BI266"/>
  <c r="BH266"/>
  <c r="BG266"/>
  <c r="BF266"/>
  <c r="T266"/>
  <c r="R266"/>
  <c r="P266"/>
  <c r="BI263"/>
  <c r="BH263"/>
  <c r="BG263"/>
  <c r="BF263"/>
  <c r="T263"/>
  <c r="R263"/>
  <c r="P263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07"/>
  <c r="BH207"/>
  <c r="BG207"/>
  <c r="BF207"/>
  <c r="T207"/>
  <c r="R207"/>
  <c r="P207"/>
  <c r="BI205"/>
  <c r="BH205"/>
  <c r="BG205"/>
  <c r="BF205"/>
  <c r="T205"/>
  <c r="R205"/>
  <c r="P205"/>
  <c r="BI200"/>
  <c r="BH200"/>
  <c r="BG200"/>
  <c r="BF200"/>
  <c r="T200"/>
  <c r="R200"/>
  <c r="P200"/>
  <c r="BI197"/>
  <c r="BH197"/>
  <c r="BG197"/>
  <c r="BF197"/>
  <c r="T197"/>
  <c r="R197"/>
  <c r="P197"/>
  <c r="BI192"/>
  <c r="BH192"/>
  <c r="BG192"/>
  <c r="BF192"/>
  <c r="T192"/>
  <c r="R192"/>
  <c r="P192"/>
  <c r="BI190"/>
  <c r="BH190"/>
  <c r="BG190"/>
  <c r="BF190"/>
  <c r="T190"/>
  <c r="R190"/>
  <c r="P190"/>
  <c r="BI187"/>
  <c r="BH187"/>
  <c r="BG187"/>
  <c r="BF187"/>
  <c r="T187"/>
  <c r="R187"/>
  <c r="P187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2"/>
  <c r="BH172"/>
  <c r="BG172"/>
  <c r="BF172"/>
  <c r="T172"/>
  <c r="T171"/>
  <c r="R172"/>
  <c r="R171"/>
  <c r="P172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J136"/>
  <c r="J135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2"/>
  <c r="J91"/>
  <c r="F91"/>
  <c r="F89"/>
  <c r="E87"/>
  <c r="J18"/>
  <c r="E18"/>
  <c r="F92"/>
  <c r="J17"/>
  <c r="J12"/>
  <c r="J133"/>
  <c r="E7"/>
  <c r="E129"/>
  <c i="1" r="CK104"/>
  <c r="CJ104"/>
  <c r="CI104"/>
  <c r="CH104"/>
  <c r="CG104"/>
  <c r="CF104"/>
  <c r="BZ104"/>
  <c r="CE104"/>
  <c r="CK103"/>
  <c r="CJ103"/>
  <c r="CI103"/>
  <c r="CH103"/>
  <c r="CG103"/>
  <c r="CF103"/>
  <c r="BZ103"/>
  <c r="CE103"/>
  <c r="CK102"/>
  <c r="CJ102"/>
  <c r="CI102"/>
  <c r="CH102"/>
  <c r="CG102"/>
  <c r="CF102"/>
  <c r="BZ102"/>
  <c r="CE102"/>
  <c r="CK101"/>
  <c r="CJ101"/>
  <c r="CI101"/>
  <c r="CH101"/>
  <c r="CG101"/>
  <c r="CF101"/>
  <c r="BZ101"/>
  <c r="CE101"/>
  <c r="L90"/>
  <c r="AM90"/>
  <c r="AM89"/>
  <c r="L89"/>
  <c r="AM87"/>
  <c r="L87"/>
  <c r="L85"/>
  <c r="L84"/>
  <c i="3" r="BK170"/>
  <c i="4" r="J265"/>
  <c r="J212"/>
  <c r="BK262"/>
  <c r="BK307"/>
  <c r="BK243"/>
  <c r="J302"/>
  <c r="BK299"/>
  <c r="BK302"/>
  <c r="J257"/>
  <c r="BK237"/>
  <c r="BK257"/>
  <c r="BK226"/>
  <c r="J276"/>
  <c r="BK220"/>
  <c r="BK253"/>
  <c i="2" r="J172"/>
  <c r="J296"/>
  <c r="BK263"/>
  <c r="BK205"/>
  <c r="J160"/>
  <c r="BK296"/>
  <c r="BK240"/>
  <c r="J187"/>
  <c r="J147"/>
  <c r="BK256"/>
  <c r="BK207"/>
  <c r="BK314"/>
  <c r="J279"/>
  <c r="BK144"/>
  <c r="BK322"/>
  <c i="3" r="J281"/>
  <c r="J198"/>
  <c r="BK166"/>
  <c r="J249"/>
  <c r="BK302"/>
  <c r="J160"/>
  <c r="BK193"/>
  <c r="BK286"/>
  <c r="BK150"/>
  <c r="BK288"/>
  <c r="BK257"/>
  <c r="BK226"/>
  <c r="BK198"/>
  <c r="J246"/>
  <c r="J173"/>
  <c r="J278"/>
  <c r="BK201"/>
  <c r="J313"/>
  <c r="J307"/>
  <c r="BK238"/>
  <c r="J149"/>
  <c r="BK307"/>
  <c r="J162"/>
  <c i="4" r="J289"/>
  <c r="J232"/>
  <c r="BK157"/>
  <c i="5" r="J138"/>
  <c i="2" r="J241"/>
  <c r="BK165"/>
  <c r="J263"/>
  <c r="BK200"/>
  <c r="J286"/>
  <c r="BK175"/>
  <c i="3" r="J302"/>
  <c r="J229"/>
  <c r="BK310"/>
  <c r="BK156"/>
  <c r="BK314"/>
  <c r="J277"/>
  <c r="BK285"/>
  <c r="BK265"/>
  <c r="BK259"/>
  <c r="J298"/>
  <c i="2" r="F39"/>
  <c i="4" r="BK172"/>
  <c r="BK212"/>
  <c r="BK248"/>
  <c r="J145"/>
  <c r="J240"/>
  <c r="J278"/>
  <c r="J164"/>
  <c r="J171"/>
  <c r="J226"/>
  <c r="J172"/>
  <c r="BK217"/>
  <c r="BK289"/>
  <c i="5" r="J135"/>
  <c i="2" r="BK286"/>
  <c r="BK197"/>
  <c r="BK278"/>
  <c r="BK247"/>
  <c r="J175"/>
  <c r="J197"/>
  <c i="3" r="BK282"/>
  <c r="BK188"/>
  <c r="J314"/>
  <c r="J177"/>
  <c r="J287"/>
  <c r="J201"/>
  <c r="J147"/>
  <c r="BK287"/>
  <c i="4" r="BK281"/>
  <c r="BK293"/>
  <c r="J174"/>
  <c r="BK278"/>
  <c i="5" r="J133"/>
  <c i="3" r="BK284"/>
  <c i="4" r="J254"/>
  <c r="J253"/>
  <c r="J185"/>
  <c r="BK255"/>
  <c r="BK305"/>
  <c r="BK171"/>
  <c r="BK268"/>
  <c r="BK272"/>
  <c r="BK161"/>
  <c r="BK150"/>
  <c r="BK147"/>
  <c r="BK207"/>
  <c r="J281"/>
  <c r="BK154"/>
  <c i="3" r="BK206"/>
  <c r="J151"/>
  <c i="4" r="J259"/>
  <c r="BK254"/>
  <c r="J168"/>
  <c r="J150"/>
  <c r="J151"/>
  <c i="2" r="BK287"/>
  <c r="J278"/>
  <c r="BK241"/>
  <c r="BK148"/>
  <c r="J291"/>
  <c r="J216"/>
  <c r="BK147"/>
  <c r="J304"/>
  <c r="BK266"/>
  <c r="J205"/>
  <c r="J312"/>
  <c r="BK289"/>
  <c r="J252"/>
  <c r="J190"/>
  <c r="BK320"/>
  <c r="J244"/>
  <c r="BK158"/>
  <c r="J255"/>
  <c r="BK190"/>
  <c i="3" r="J284"/>
  <c r="BK232"/>
  <c r="BK273"/>
  <c r="J316"/>
  <c r="J258"/>
  <c r="BK298"/>
  <c r="BK280"/>
  <c r="J243"/>
  <c i="2" r="F38"/>
  <c i="4" r="BK205"/>
  <c r="BK259"/>
  <c r="J163"/>
  <c r="J297"/>
  <c r="BK252"/>
  <c r="BK286"/>
  <c r="J182"/>
  <c r="BK276"/>
  <c i="2" r="BK321"/>
  <c r="J285"/>
  <c r="J256"/>
  <c r="BK254"/>
  <c r="J222"/>
  <c r="BK323"/>
  <c r="BK295"/>
  <c r="BK271"/>
  <c r="J228"/>
  <c r="J170"/>
  <c r="J152"/>
  <c r="J325"/>
  <c r="BK298"/>
  <c r="BK284"/>
  <c r="J247"/>
  <c r="BK176"/>
  <c r="BK151"/>
  <c r="J298"/>
  <c r="BK294"/>
  <c r="J254"/>
  <c r="BK225"/>
  <c r="J176"/>
  <c r="BK143"/>
  <c r="J293"/>
  <c r="BK258"/>
  <c r="J234"/>
  <c r="J192"/>
  <c i="3" r="J171"/>
  <c r="J223"/>
  <c r="BK151"/>
  <c r="J268"/>
  <c r="BK294"/>
  <c r="J252"/>
  <c r="J291"/>
  <c r="J235"/>
  <c r="J193"/>
  <c r="J166"/>
  <c r="BK142"/>
  <c r="J247"/>
  <c r="J275"/>
  <c r="J271"/>
  <c r="BK173"/>
  <c r="BK283"/>
  <c r="J213"/>
  <c r="J145"/>
  <c i="4" r="BK229"/>
  <c r="BK145"/>
  <c r="BK177"/>
  <c r="BK200"/>
  <c r="J283"/>
  <c r="BK273"/>
  <c r="BK240"/>
  <c r="BK182"/>
  <c r="J248"/>
  <c r="BK280"/>
  <c r="J223"/>
  <c r="J167"/>
  <c r="BK195"/>
  <c i="2" r="BK297"/>
  <c r="BK277"/>
  <c r="BK228"/>
  <c r="J149"/>
  <c r="J275"/>
  <c r="J200"/>
  <c r="BK160"/>
  <c r="J308"/>
  <c r="J288"/>
  <c r="J237"/>
  <c r="BK159"/>
  <c r="BK304"/>
  <c r="BK285"/>
  <c r="J240"/>
  <c r="J158"/>
  <c r="BK290"/>
  <c r="J238"/>
  <c r="J154"/>
  <c r="BK238"/>
  <c r="J290"/>
  <c r="J165"/>
  <c r="J322"/>
  <c i="3" r="J245"/>
  <c r="J310"/>
  <c r="J142"/>
  <c r="BK289"/>
  <c r="BK312"/>
  <c r="J188"/>
  <c r="J217"/>
  <c r="J283"/>
  <c r="BK213"/>
  <c r="J167"/>
  <c r="BK247"/>
  <c r="BK160"/>
  <c r="J280"/>
  <c r="BK191"/>
  <c i="4" r="J282"/>
  <c r="BK297"/>
  <c r="BK214"/>
  <c r="BK246"/>
  <c r="J286"/>
  <c r="BK284"/>
  <c r="J157"/>
  <c r="BK283"/>
  <c r="BK146"/>
  <c r="J293"/>
  <c r="J146"/>
  <c r="J229"/>
  <c r="J262"/>
  <c i="5" r="BK138"/>
  <c i="2" r="BK308"/>
  <c r="J260"/>
  <c r="BK252"/>
  <c r="J161"/>
  <c r="J294"/>
  <c r="BK249"/>
  <c r="BK161"/>
  <c r="J295"/>
  <c r="BK244"/>
  <c r="BK154"/>
  <c r="J297"/>
  <c r="J271"/>
  <c r="J207"/>
  <c r="J151"/>
  <c r="BK260"/>
  <c i="3" r="BK220"/>
  <c r="J288"/>
  <c r="J263"/>
  <c r="BK316"/>
  <c r="J170"/>
  <c r="J181"/>
  <c r="J226"/>
  <c r="BK271"/>
  <c r="BK162"/>
  <c r="BK252"/>
  <c r="J265"/>
  <c i="4" r="J307"/>
  <c r="BK164"/>
  <c r="J304"/>
  <c r="J214"/>
  <c i="5" r="J136"/>
  <c i="2" r="BK279"/>
  <c r="BK212"/>
  <c r="J146"/>
  <c r="J253"/>
  <c r="BK185"/>
  <c r="J284"/>
  <c r="BK172"/>
  <c i="1" r="AS94"/>
  <c i="3" r="BK181"/>
  <c r="BK263"/>
  <c r="J238"/>
  <c r="J254"/>
  <c r="J304"/>
  <c r="BK149"/>
  <c r="J286"/>
  <c r="BK254"/>
  <c r="BK229"/>
  <c r="BK275"/>
  <c r="J208"/>
  <c r="BK313"/>
  <c r="J232"/>
  <c r="BK186"/>
  <c r="BK277"/>
  <c r="J276"/>
  <c r="BK163"/>
  <c r="BK217"/>
  <c r="J206"/>
  <c r="BK177"/>
  <c r="J150"/>
  <c r="J259"/>
  <c r="J289"/>
  <c r="J273"/>
  <c r="BK249"/>
  <c r="J153"/>
  <c r="BK223"/>
  <c i="4" r="BK282"/>
  <c r="BK168"/>
  <c r="J239"/>
  <c r="J284"/>
  <c r="BK241"/>
  <c i="5" r="BK135"/>
  <c i="4" r="BK202"/>
  <c r="BK279"/>
  <c r="BK191"/>
  <c r="J200"/>
  <c r="J270"/>
  <c r="BK304"/>
  <c r="BK167"/>
  <c r="BK151"/>
  <c r="BK251"/>
  <c i="2" r="J317"/>
  <c r="J280"/>
  <c r="BK255"/>
  <c r="BK242"/>
  <c r="BK164"/>
  <c r="J323"/>
  <c r="BK288"/>
  <c r="J231"/>
  <c r="J166"/>
  <c r="BK149"/>
  <c r="BK317"/>
  <c r="J289"/>
  <c r="J277"/>
  <c r="J249"/>
  <c r="BK219"/>
  <c r="BK166"/>
  <c r="BK312"/>
  <c r="BK301"/>
  <c r="BK293"/>
  <c r="BK216"/>
  <c r="BK169"/>
  <c r="J142"/>
  <c r="BK291"/>
  <c r="BK253"/>
  <c r="BK222"/>
  <c r="BK152"/>
  <c r="J321"/>
  <c r="J242"/>
  <c r="J180"/>
  <c r="J283"/>
  <c r="J169"/>
  <c r="J143"/>
  <c i="3" r="BK276"/>
  <c r="BK235"/>
  <c r="BK171"/>
  <c r="BK258"/>
  <c r="J220"/>
  <c r="J294"/>
  <c r="BK147"/>
  <c r="BK268"/>
  <c r="J161"/>
  <c r="J146"/>
  <c r="BK243"/>
  <c r="BK167"/>
  <c r="BK153"/>
  <c i="4" r="J246"/>
  <c r="J277"/>
  <c r="J142"/>
  <c r="BK163"/>
  <c i="5" r="BK136"/>
  <c i="2" r="BK234"/>
  <c r="J148"/>
  <c r="J301"/>
  <c r="BK282"/>
  <c r="J225"/>
  <c r="J185"/>
  <c r="J320"/>
  <c r="J212"/>
  <c r="J144"/>
  <c r="BK280"/>
  <c r="BK180"/>
  <c r="J159"/>
  <c r="BK325"/>
  <c i="3" r="BK291"/>
  <c r="BK208"/>
  <c r="BK154"/>
  <c r="J312"/>
  <c r="BK260"/>
  <c r="J261"/>
  <c r="BK146"/>
  <c r="BK278"/>
  <c i="2" r="F37"/>
  <c i="3" r="J154"/>
  <c i="4" r="J255"/>
  <c r="BK155"/>
  <c r="J252"/>
  <c r="J243"/>
  <c r="J280"/>
  <c r="J149"/>
  <c r="J217"/>
  <c r="J305"/>
  <c r="J207"/>
  <c r="BK275"/>
  <c r="J162"/>
  <c r="J195"/>
  <c r="J220"/>
  <c r="J202"/>
  <c r="J272"/>
  <c r="BK270"/>
  <c r="J273"/>
  <c i="3" r="J260"/>
  <c i="4" r="J147"/>
  <c r="J177"/>
  <c r="J279"/>
  <c r="J237"/>
  <c r="BK149"/>
  <c r="BK223"/>
  <c r="BK277"/>
  <c r="BK232"/>
  <c r="J275"/>
  <c r="J241"/>
  <c r="J155"/>
  <c r="J205"/>
  <c r="BK185"/>
  <c r="J268"/>
  <c i="5" r="BK133"/>
  <c i="2" r="BK170"/>
  <c r="J314"/>
  <c r="J258"/>
  <c r="J164"/>
  <c r="BK142"/>
  <c r="J299"/>
  <c r="BK275"/>
  <c r="BK231"/>
  <c r="BK299"/>
  <c r="J282"/>
  <c r="BK192"/>
  <c r="BK146"/>
  <c r="BK283"/>
  <c r="J219"/>
  <c r="J266"/>
  <c r="BK237"/>
  <c r="J287"/>
  <c r="BK187"/>
  <c i="3" r="BK304"/>
  <c r="J186"/>
  <c r="J285"/>
  <c r="BK176"/>
  <c r="BK245"/>
  <c r="BK261"/>
  <c r="J282"/>
  <c r="J191"/>
  <c r="J176"/>
  <c r="J257"/>
  <c r="J163"/>
  <c r="BK161"/>
  <c r="BK246"/>
  <c r="BK145"/>
  <c r="BK281"/>
  <c r="J156"/>
  <c i="4" r="J191"/>
  <c r="BK271"/>
  <c r="BK162"/>
  <c r="BK142"/>
  <c r="J190"/>
  <c r="J154"/>
  <c r="J299"/>
  <c r="J251"/>
  <c r="BK239"/>
  <c r="BK265"/>
  <c r="J271"/>
  <c r="J161"/>
  <c r="BK174"/>
  <c r="BK190"/>
  <c i="2" l="1" r="T141"/>
  <c r="BK281"/>
  <c r="J281"/>
  <c r="J105"/>
  <c r="P313"/>
  <c i="3" r="P144"/>
  <c r="P140"/>
  <c r="P264"/>
  <c r="P290"/>
  <c r="P175"/>
  <c r="R279"/>
  <c i="2" r="R157"/>
  <c r="P259"/>
  <c r="R276"/>
  <c r="BK292"/>
  <c r="J292"/>
  <c r="J106"/>
  <c r="R313"/>
  <c i="3" r="BK264"/>
  <c r="J264"/>
  <c r="J104"/>
  <c r="P303"/>
  <c i="4" r="P258"/>
  <c i="2" r="BK157"/>
  <c r="J157"/>
  <c r="J99"/>
  <c i="3" r="P159"/>
  <c r="T274"/>
  <c r="T303"/>
  <c i="4" r="P160"/>
  <c r="BK274"/>
  <c r="J274"/>
  <c r="J106"/>
  <c r="T176"/>
  <c r="T274"/>
  <c i="2" r="P174"/>
  <c r="P281"/>
  <c r="T292"/>
  <c i="3" r="R264"/>
  <c r="R290"/>
  <c i="4" r="P144"/>
  <c r="P140"/>
  <c r="T285"/>
  <c i="2" r="BK141"/>
  <c r="J141"/>
  <c r="J98"/>
  <c r="R259"/>
  <c r="P292"/>
  <c i="3" r="T159"/>
  <c r="P274"/>
  <c i="2" r="T174"/>
  <c r="BK300"/>
  <c r="J300"/>
  <c r="J107"/>
  <c i="3" r="T144"/>
  <c r="T140"/>
  <c r="BK274"/>
  <c r="J274"/>
  <c r="J105"/>
  <c r="BK290"/>
  <c r="J290"/>
  <c r="J107"/>
  <c i="4" r="R144"/>
  <c r="R140"/>
  <c r="BK258"/>
  <c r="J258"/>
  <c r="J104"/>
  <c r="P269"/>
  <c r="T298"/>
  <c i="2" r="R174"/>
  <c r="R281"/>
  <c r="BK313"/>
  <c r="J313"/>
  <c r="J108"/>
  <c i="3" r="T175"/>
  <c i="4" r="R176"/>
  <c r="P274"/>
  <c i="2" r="P141"/>
  <c r="P276"/>
  <c r="T300"/>
  <c i="3" r="BK159"/>
  <c r="J159"/>
  <c r="J100"/>
  <c r="P279"/>
  <c i="4" r="T160"/>
  <c r="BK285"/>
  <c r="J285"/>
  <c r="J107"/>
  <c r="P176"/>
  <c r="R274"/>
  <c i="2" r="T157"/>
  <c r="BK276"/>
  <c r="J276"/>
  <c r="J104"/>
  <c r="R300"/>
  <c i="3" r="BK144"/>
  <c r="J144"/>
  <c r="J99"/>
  <c r="T264"/>
  <c r="BK303"/>
  <c r="J303"/>
  <c r="J108"/>
  <c i="4" r="BK176"/>
  <c r="BK269"/>
  <c r="J269"/>
  <c r="J105"/>
  <c r="BK298"/>
  <c r="J298"/>
  <c r="J108"/>
  <c i="2" r="R141"/>
  <c r="T259"/>
  <c r="P300"/>
  <c i="3" r="R175"/>
  <c r="R174"/>
  <c r="T290"/>
  <c i="4" r="BK144"/>
  <c r="J144"/>
  <c r="J99"/>
  <c r="R285"/>
  <c i="2" r="BK174"/>
  <c r="J174"/>
  <c r="J102"/>
  <c r="T281"/>
  <c r="T313"/>
  <c i="3" r="BK175"/>
  <c r="J175"/>
  <c r="J103"/>
  <c r="T279"/>
  <c i="4" r="BK160"/>
  <c r="J160"/>
  <c r="J100"/>
  <c r="P285"/>
  <c i="2" r="P157"/>
  <c r="BK259"/>
  <c r="J259"/>
  <c r="J103"/>
  <c r="T276"/>
  <c r="R292"/>
  <c i="3" r="R144"/>
  <c r="R140"/>
  <c r="R139"/>
  <c r="R274"/>
  <c r="R303"/>
  <c i="4" r="R160"/>
  <c r="T258"/>
  <c r="R269"/>
  <c r="R298"/>
  <c i="5" r="R134"/>
  <c r="R131"/>
  <c r="R130"/>
  <c i="3" r="R159"/>
  <c r="BK279"/>
  <c r="J279"/>
  <c r="J106"/>
  <c i="4" r="T144"/>
  <c r="T140"/>
  <c r="R258"/>
  <c r="T269"/>
  <c r="P298"/>
  <c i="5" r="BK134"/>
  <c r="J134"/>
  <c r="J99"/>
  <c r="P134"/>
  <c r="P131"/>
  <c r="P130"/>
  <c i="1" r="AU98"/>
  <c i="5" r="T134"/>
  <c r="T131"/>
  <c r="T130"/>
  <c i="2" r="BK171"/>
  <c r="J171"/>
  <c r="J100"/>
  <c i="4" r="BK306"/>
  <c r="J306"/>
  <c r="J109"/>
  <c i="3" r="BK315"/>
  <c r="J315"/>
  <c r="J109"/>
  <c r="BK141"/>
  <c r="BK140"/>
  <c r="J140"/>
  <c r="J97"/>
  <c r="BK172"/>
  <c r="J172"/>
  <c r="J101"/>
  <c i="4" r="BK141"/>
  <c r="BK140"/>
  <c r="J140"/>
  <c r="J97"/>
  <c i="2" r="BK324"/>
  <c r="J324"/>
  <c r="J109"/>
  <c i="4" r="BK173"/>
  <c r="J173"/>
  <c r="J101"/>
  <c i="5" r="BK132"/>
  <c r="J132"/>
  <c r="J98"/>
  <c r="BK137"/>
  <c r="J137"/>
  <c r="J100"/>
  <c i="4" r="J176"/>
  <c r="J103"/>
  <c i="5" r="J89"/>
  <c r="F92"/>
  <c r="E120"/>
  <c i="4" r="J141"/>
  <c r="J98"/>
  <c i="5" r="BE133"/>
  <c r="BE135"/>
  <c r="BE136"/>
  <c r="BE138"/>
  <c i="4" r="E85"/>
  <c r="BE149"/>
  <c r="BE168"/>
  <c r="BE171"/>
  <c r="BE259"/>
  <c r="BE280"/>
  <c r="BE147"/>
  <c r="BE164"/>
  <c r="BE177"/>
  <c r="BE202"/>
  <c r="BE237"/>
  <c r="BE277"/>
  <c r="BE217"/>
  <c r="BE220"/>
  <c r="BE239"/>
  <c r="BE270"/>
  <c r="BE275"/>
  <c r="BE279"/>
  <c r="BE174"/>
  <c r="BE223"/>
  <c r="BE271"/>
  <c r="BE273"/>
  <c i="3" r="J141"/>
  <c r="J98"/>
  <c i="4" r="F92"/>
  <c r="BE145"/>
  <c r="BE190"/>
  <c r="BE257"/>
  <c r="BE297"/>
  <c r="BE302"/>
  <c r="BE163"/>
  <c r="BE191"/>
  <c r="BE212"/>
  <c r="BE229"/>
  <c r="BE254"/>
  <c i="3" r="BK174"/>
  <c r="J174"/>
  <c r="J102"/>
  <c i="4" r="BE253"/>
  <c r="BE272"/>
  <c r="BE283"/>
  <c r="BE299"/>
  <c r="BE305"/>
  <c r="J89"/>
  <c r="BE172"/>
  <c r="BE185"/>
  <c r="BE205"/>
  <c r="BE265"/>
  <c r="BE155"/>
  <c r="BE182"/>
  <c r="BE252"/>
  <c r="BE282"/>
  <c r="BE293"/>
  <c r="BE304"/>
  <c r="BE142"/>
  <c r="BE162"/>
  <c r="BE167"/>
  <c r="BE226"/>
  <c r="BE232"/>
  <c r="BE246"/>
  <c r="BE262"/>
  <c r="BE276"/>
  <c r="BE251"/>
  <c r="BE146"/>
  <c r="BE154"/>
  <c r="BE161"/>
  <c r="BE214"/>
  <c r="BE248"/>
  <c r="BE284"/>
  <c r="BE289"/>
  <c r="BE200"/>
  <c r="BE307"/>
  <c r="BE151"/>
  <c r="BE157"/>
  <c r="BE241"/>
  <c r="BE268"/>
  <c r="BE281"/>
  <c r="BE150"/>
  <c r="BE207"/>
  <c r="BE240"/>
  <c r="BE255"/>
  <c r="BE286"/>
  <c r="BE195"/>
  <c r="BE243"/>
  <c r="BE278"/>
  <c i="3" r="F92"/>
  <c r="BE160"/>
  <c r="BE226"/>
  <c r="BE249"/>
  <c r="BE285"/>
  <c r="BE163"/>
  <c r="BE171"/>
  <c r="BE176"/>
  <c r="BE208"/>
  <c r="BE217"/>
  <c r="BE252"/>
  <c r="J133"/>
  <c r="BE142"/>
  <c r="BE170"/>
  <c r="BE243"/>
  <c r="BE280"/>
  <c r="BE288"/>
  <c r="BE146"/>
  <c r="BE161"/>
  <c r="BE173"/>
  <c r="BE263"/>
  <c r="BE282"/>
  <c r="BE289"/>
  <c r="BE150"/>
  <c r="BE281"/>
  <c r="BE283"/>
  <c r="BE153"/>
  <c r="BE193"/>
  <c r="BE198"/>
  <c r="BE235"/>
  <c r="BE246"/>
  <c r="BE261"/>
  <c r="BE268"/>
  <c r="BE273"/>
  <c r="E129"/>
  <c r="BE147"/>
  <c r="BE166"/>
  <c r="BE188"/>
  <c r="BE223"/>
  <c r="BE254"/>
  <c r="BE257"/>
  <c r="BE260"/>
  <c r="BE287"/>
  <c r="BE291"/>
  <c r="BE302"/>
  <c r="BE310"/>
  <c r="BE149"/>
  <c r="BE154"/>
  <c r="BE177"/>
  <c r="BE220"/>
  <c r="BE229"/>
  <c r="BE238"/>
  <c r="BE247"/>
  <c r="BE186"/>
  <c r="BE275"/>
  <c r="BE314"/>
  <c r="BE206"/>
  <c r="BE307"/>
  <c r="BE313"/>
  <c r="BE151"/>
  <c r="BE259"/>
  <c r="BE312"/>
  <c r="BE316"/>
  <c r="BE162"/>
  <c r="BE213"/>
  <c r="BE265"/>
  <c r="BE276"/>
  <c r="BE156"/>
  <c r="BE167"/>
  <c r="BE201"/>
  <c r="BE271"/>
  <c r="BE277"/>
  <c r="BE278"/>
  <c r="BE298"/>
  <c r="BE145"/>
  <c r="BE181"/>
  <c r="BE245"/>
  <c r="BE258"/>
  <c r="BE284"/>
  <c r="BE286"/>
  <c r="BE294"/>
  <c r="BE304"/>
  <c r="BE191"/>
  <c r="BE232"/>
  <c i="2" r="BE321"/>
  <c i="1" r="BC95"/>
  <c i="2" r="BE146"/>
  <c r="BE176"/>
  <c r="BE282"/>
  <c r="BE293"/>
  <c r="J89"/>
  <c r="BE142"/>
  <c r="BE143"/>
  <c r="BE158"/>
  <c r="BE159"/>
  <c r="BE160"/>
  <c r="BE219"/>
  <c r="BE241"/>
  <c r="BE244"/>
  <c r="BE320"/>
  <c r="F136"/>
  <c r="BE144"/>
  <c r="BE151"/>
  <c r="BE161"/>
  <c r="BE164"/>
  <c r="BE170"/>
  <c r="BE216"/>
  <c r="BE242"/>
  <c r="BE252"/>
  <c r="BE256"/>
  <c r="BE277"/>
  <c r="BE278"/>
  <c r="BE285"/>
  <c r="BE289"/>
  <c r="BE297"/>
  <c r="BE301"/>
  <c r="BE314"/>
  <c r="BE317"/>
  <c r="BE154"/>
  <c r="BE165"/>
  <c r="BE197"/>
  <c r="BE200"/>
  <c r="BE222"/>
  <c r="BE228"/>
  <c r="BE231"/>
  <c r="BE237"/>
  <c r="BE238"/>
  <c r="BE247"/>
  <c r="BE249"/>
  <c r="BE260"/>
  <c r="BE266"/>
  <c r="BE283"/>
  <c r="BE284"/>
  <c r="BE295"/>
  <c r="BE296"/>
  <c r="BE312"/>
  <c r="BE325"/>
  <c i="1" r="BD95"/>
  <c i="2" r="BE149"/>
  <c r="BE152"/>
  <c r="BE175"/>
  <c r="BE234"/>
  <c r="BE255"/>
  <c r="BE263"/>
  <c r="BE271"/>
  <c r="BE280"/>
  <c r="BE287"/>
  <c r="BE290"/>
  <c r="BE291"/>
  <c r="BE294"/>
  <c r="BE308"/>
  <c r="E85"/>
  <c r="BE148"/>
  <c r="BE172"/>
  <c r="BE180"/>
  <c r="BE185"/>
  <c r="BE187"/>
  <c r="BE212"/>
  <c r="BE254"/>
  <c r="BE322"/>
  <c r="BE323"/>
  <c r="BE147"/>
  <c r="BE166"/>
  <c r="BE169"/>
  <c r="BE190"/>
  <c r="BE192"/>
  <c r="BE205"/>
  <c r="BE207"/>
  <c r="BE225"/>
  <c r="BE240"/>
  <c r="BE253"/>
  <c r="BE258"/>
  <c r="BE275"/>
  <c r="BE279"/>
  <c r="BE286"/>
  <c r="BE288"/>
  <c r="BE298"/>
  <c r="BE299"/>
  <c r="BE304"/>
  <c i="1" r="BB95"/>
  <c i="5" r="F37"/>
  <c i="1" r="BB98"/>
  <c i="5" r="F38"/>
  <c i="1" r="BC98"/>
  <c i="4" r="F38"/>
  <c i="1" r="BC97"/>
  <c i="5" r="F39"/>
  <c i="1" r="BD98"/>
  <c i="3" r="F37"/>
  <c i="1" r="BB96"/>
  <c i="4" r="F39"/>
  <c i="1" r="BD97"/>
  <c i="3" r="F38"/>
  <c i="1" r="BC96"/>
  <c i="4" r="F37"/>
  <c i="1" r="BB97"/>
  <c i="3" r="F39"/>
  <c i="1" r="BD96"/>
  <c i="4" l="1" r="R175"/>
  <c r="R139"/>
  <c r="P175"/>
  <c r="P139"/>
  <c i="1" r="AU97"/>
  <c i="2" r="T173"/>
  <c r="R140"/>
  <c i="3" r="T174"/>
  <c r="T139"/>
  <c i="2" r="P173"/>
  <c i="4" r="BK175"/>
  <c r="J175"/>
  <c r="J102"/>
  <c r="T175"/>
  <c r="T139"/>
  <c i="2" r="P140"/>
  <c r="P139"/>
  <c i="1" r="AU95"/>
  <c i="2" r="R173"/>
  <c i="3" r="P174"/>
  <c r="P139"/>
  <c i="1" r="AU96"/>
  <c i="2" r="T140"/>
  <c r="BK140"/>
  <c r="J140"/>
  <c r="J97"/>
  <c r="BK173"/>
  <c r="J173"/>
  <c r="J101"/>
  <c i="5" r="BK131"/>
  <c r="J131"/>
  <c r="J97"/>
  <c i="3" r="BK139"/>
  <c r="J139"/>
  <c r="J96"/>
  <c r="J30"/>
  <c i="5" r="F35"/>
  <c i="1" r="AZ98"/>
  <c i="2" r="J35"/>
  <c i="1" r="AV95"/>
  <c r="BB94"/>
  <c r="W34"/>
  <c r="BD94"/>
  <c r="W36"/>
  <c i="4" r="F35"/>
  <c i="1" r="AZ97"/>
  <c i="2" r="F35"/>
  <c i="1" r="AZ95"/>
  <c i="5" r="J35"/>
  <c i="1" r="AV98"/>
  <c i="4" r="J35"/>
  <c i="1" r="AV97"/>
  <c i="3" r="F35"/>
  <c i="1" r="AZ96"/>
  <c i="3" r="J35"/>
  <c i="1" r="AV96"/>
  <c r="BC94"/>
  <c r="W35"/>
  <c i="3" r="J118"/>
  <c r="BF118"/>
  <c r="F36"/>
  <c i="1" r="BA96"/>
  <c i="2" l="1" r="R139"/>
  <c r="T139"/>
  <c r="BK139"/>
  <c r="J139"/>
  <c r="J96"/>
  <c r="J30"/>
  <c i="4" r="BK139"/>
  <c r="J139"/>
  <c r="J96"/>
  <c r="J30"/>
  <c i="5" r="BK130"/>
  <c r="J130"/>
  <c r="J96"/>
  <c r="J30"/>
  <c i="1" r="AU94"/>
  <c i="4" r="J118"/>
  <c r="BF118"/>
  <c r="J36"/>
  <c i="1" r="AW97"/>
  <c i="3" r="J36"/>
  <c i="1" r="AW96"/>
  <c r="AT96"/>
  <c i="2" r="J118"/>
  <c r="J112"/>
  <c r="J31"/>
  <c r="J32"/>
  <c i="1" r="AG95"/>
  <c i="5" r="J109"/>
  <c r="BF109"/>
  <c r="J36"/>
  <c i="1" r="AW98"/>
  <c i="3" r="J112"/>
  <c r="J120"/>
  <c i="1" r="AX94"/>
  <c r="AZ94"/>
  <c r="AY94"/>
  <c i="2" l="1" r="BF118"/>
  <c i="3" r="J31"/>
  <c i="1" r="AT98"/>
  <c r="AT97"/>
  <c i="5" r="F36"/>
  <c i="1" r="BA98"/>
  <c i="4" r="J112"/>
  <c r="J120"/>
  <c i="2" r="J120"/>
  <c i="5" r="J103"/>
  <c r="J111"/>
  <c i="2" r="J36"/>
  <c i="1" r="AW95"/>
  <c r="AT95"/>
  <c r="AN95"/>
  <c i="4" r="F36"/>
  <c i="1" r="BA97"/>
  <c r="AV94"/>
  <c i="3" r="J32"/>
  <c i="1" r="AG96"/>
  <c r="AN96"/>
  <c i="4" l="1" r="J31"/>
  <c i="2" r="J41"/>
  <c i="5" r="J31"/>
  <c i="3" r="J41"/>
  <c i="4" r="J32"/>
  <c i="1" r="AG97"/>
  <c r="AN97"/>
  <c i="2" r="F36"/>
  <c i="1" r="BA95"/>
  <c r="BA94"/>
  <c r="W33"/>
  <c i="5" r="J32"/>
  <c i="1" r="AG98"/>
  <c r="AN98"/>
  <c i="5" l="1" r="J41"/>
  <c i="4" r="J41"/>
  <c i="1" r="AG94"/>
  <c r="AG102"/>
  <c r="AV102"/>
  <c r="BY102"/>
  <c r="AW94"/>
  <c r="AK33"/>
  <c l="1" r="CD102"/>
  <c r="AG101"/>
  <c r="CD101"/>
  <c r="AK26"/>
  <c r="AN102"/>
  <c r="AG104"/>
  <c r="AV104"/>
  <c r="BY104"/>
  <c r="AT94"/>
  <c r="AN94"/>
  <c r="AG103"/>
  <c r="AV103"/>
  <c r="BY103"/>
  <c l="1" r="CD103"/>
  <c r="CD104"/>
  <c r="AG100"/>
  <c r="AK27"/>
  <c r="AK29"/>
  <c r="AV101"/>
  <c r="BY101"/>
  <c r="AK32"/>
  <c r="AN103"/>
  <c r="AN104"/>
  <c l="1" r="AK38"/>
  <c r="AG106"/>
  <c r="AN101"/>
  <c r="AN100"/>
  <c r="AN106"/>
  <c r="W32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<sst xmlns="http://schemas.openxmlformats.org/spreadsheetml/2006/main">
  <si>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</si>
  <si>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</si>
  <si>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</si>
  <si>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</si>
  <si>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</si>
  <si>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{e67d7159-3226-40ab-8e8d-7af8369ce87c}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</si>
  <si>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</si>
  <si>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</si>
  <si>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</si>
  <si>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</si>
  <si>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</si>
  <si>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</si>
  <si>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</si>
  <si>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</si>
  <si>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57/2025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</si>
  <si>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</si>
  <si>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</si>
  <si>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STŘECHY MŠ JAHODNICE</t>
  </si>
  <si>
    <t>KSO:</t>
  </si>
  <si>
    <t>CC-CZ:</t>
  </si>
  <si>
    <t>Místo:</t>
  </si>
  <si>
    <t xml:space="preserve">KOSTLIVÉHO 1218, 198 00 PRAHA – KYJE </t>
  </si>
  <si>
    <t>Datum:</t>
  </si>
  <si>
    <t>26. 5. 2025</t>
  </si>
  <si>
    <t>Zadavatel:</t>
  </si>
  <si>
    <t>IČ:</t>
  </si>
  <si>
    <t>00231312</t>
  </si>
  <si>
    <t xml:space="preserve"> Městská část Praha 14</t>
  </si>
  <si>
    <t>DIČ:</t>
  </si>
  <si>
    <t>CZ00231312</t>
  </si>
  <si>
    <t>Uchazeč:</t>
  </si>
  <si>
    <t>Vyplň údaj</t>
  </si>
  <si>
    <t>Projektant:</t>
  </si>
  <si>
    <t>24809233</t>
  </si>
  <si>
    <t xml:space="preserve"> MO Atelier s.r.o.</t>
  </si>
  <si>
    <t>CZ24809233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</si>
  <si>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</si>
  <si>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</si>
  <si>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</si>
  <si>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</si>
  <si>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</si>
  <si>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</si>
  <si>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</si>
  <si>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</si>
  <si>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</si>
  <si>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</si>
  <si>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</si>
  <si>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</si>
  <si>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</si>
  <si>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</si>
  <si>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</si>
  <si>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</si>
  <si>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</si>
  <si>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</si>
  <si>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</si>
  <si>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</si>
  <si>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</si>
  <si>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</si>
  <si>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</si>
  <si>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</si>
  <si>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</si>
  <si>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</si>
  <si>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</si>
  <si>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</si>
  <si>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</si>
  <si>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</si>
  <si>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</si>
  <si>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</si>
  <si>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</si>
  <si>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</si>
  <si>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</si>
  <si>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</si>
  <si>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</si>
  <si>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</si>
  <si>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</si>
  <si>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</si>
  <si>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</si>
  <si>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</si>
  <si>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</si>
  <si>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</si>
  <si>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</si>
  <si>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</si>
  <si>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</si>
  <si>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</si>
  <si>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</si>
  <si>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</si>
  <si>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</si>
  <si>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</si>
  <si>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57A</t>
  </si>
  <si>
    <t>Střecha S1</t>
  </si>
  <si>
    <t>STA</t>
  </si>
  <si>
    <t>1</t>
  </si>
  <si>
    <t>{ed01cb61-2d40-4be0-9a7c-4c48e9d0a8ad}</t>
  </si>
  <si>
    <t>2</t>
  </si>
  <si>
    <t>57B</t>
  </si>
  <si>
    <t>Střecha S2</t>
  </si>
  <si>
    <t>{59c935bc-01bc-4d67-bb0f-75ad53fa92dc}</t>
  </si>
  <si>
    <t>57C</t>
  </si>
  <si>
    <t>Střecha S3</t>
  </si>
  <si>
    <t>{679dd156-01b5-4671-a96a-d271daf1e9e6}</t>
  </si>
  <si>
    <t>57D</t>
  </si>
  <si>
    <t>Vedlejší rozpočtové náklady</t>
  </si>
  <si>
    <t>{65d7ea9f-11a2-4085-94d4-0492a51c8dd2}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</si>
  <si>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</si>
  <si>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</si>
  <si>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</si>
  <si>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</si>
  <si>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</si>
  <si>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</si>
  <si>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</si>
  <si>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</si>
  <si>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</si>
  <si>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F0001</t>
  </si>
  <si>
    <t>DEK Střecha ST.2002A (DEKROOF 02)</t>
  </si>
  <si>
    <t>m2</t>
  </si>
  <si>
    <t>530,64</t>
  </si>
  <si>
    <t>3</t>
  </si>
  <si>
    <t>F0003</t>
  </si>
  <si>
    <t>DEK Koruna atiky AT.3201A</t>
  </si>
  <si>
    <t>43,138</t>
  </si>
  <si>
    <t>KRYCÍ LIST SOUPISU PRACÍ</t>
  </si>
  <si>
    <t>F0004</t>
  </si>
  <si>
    <t>DEK Izolace atiky AT.2201A</t>
  </si>
  <si>
    <t>113,539</t>
  </si>
  <si>
    <t>Objekt:</t>
  </si>
  <si>
    <t>57A - Střecha S1</t>
  </si>
  <si>
    <t>Náklady z rozpočtu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</si>
  <si>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</si>
  <si>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</si>
  <si>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</si>
  <si>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</si>
  <si>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</si>
  <si>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</si>
  <si>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</si>
  <si>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</si>
  <si>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</si>
  <si>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</si>
  <si>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</si>
  <si>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</si>
  <si>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</si>
  <si>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</si>
  <si>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</si>
  <si>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</si>
  <si>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</si>
  <si>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765 - Krytina skládaná</t>
  </si>
  <si>
    <t>2) Ostatní náklady</t>
  </si>
  <si>
    <t>Zařízení staveniště</t>
  </si>
  <si>
    <t>VRN</t>
  </si>
  <si>
    <t>Mimostav. doprava</t>
  </si>
  <si>
    <t>Územní vlivy</t>
  </si>
  <si>
    <t>Provozní vlivy</t>
  </si>
  <si>
    <t>Ostatní</t>
  </si>
  <si>
    <t>Kompletační činnost</t>
  </si>
  <si>
    <t>KOMPLETACNA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</si>
  <si>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</si>
  <si>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</si>
  <si>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</si>
  <si>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</si>
  <si>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</si>
  <si>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</si>
  <si>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</si>
  <si>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</si>
  <si>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</si>
  <si>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</si>
  <si>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</si>
  <si>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</si>
  <si>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</si>
  <si>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</si>
  <si>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</si>
  <si>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</si>
  <si>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</si>
  <si>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</si>
  <si>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</si>
  <si>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945412112</t>
  </si>
  <si>
    <t>Teleskopická hydraulická montážní plošina výška zdvihu do 21 m</t>
  </si>
  <si>
    <t>den</t>
  </si>
  <si>
    <t>4</t>
  </si>
  <si>
    <t>-913340303</t>
  </si>
  <si>
    <t>949411122</t>
  </si>
  <si>
    <t>Montáž věží trubkových o půdorysné ploše přes 10 do 15 m2 v přes 10 do 20 m</t>
  </si>
  <si>
    <t>m</t>
  </si>
  <si>
    <t>-507386132</t>
  </si>
  <si>
    <t>949411222</t>
  </si>
  <si>
    <t>Příplatek věžím trubkovým přes 10 do 15 m2 v přes 10 do 20 m za každý den použití</t>
  </si>
  <si>
    <t>318231520</t>
  </si>
  <si>
    <t>VV</t>
  </si>
  <si>
    <t>18*15</t>
  </si>
  <si>
    <t>949411822</t>
  </si>
  <si>
    <t>Demontáž schodišťových věží trubkových o půdorysné ploše přes 10 do 15 m2 v přes 10 do 20 m</t>
  </si>
  <si>
    <t>-1993156081</t>
  </si>
  <si>
    <t>5</t>
  </si>
  <si>
    <t>952901111</t>
  </si>
  <si>
    <t>Vyčištění budov bytové a občanské výstavby při výšce podlaží do 4 m</t>
  </si>
  <si>
    <t>-1456082303</t>
  </si>
  <si>
    <t>6</t>
  </si>
  <si>
    <t>952902021</t>
  </si>
  <si>
    <t>Čištění budov zametení hladkých podlah</t>
  </si>
  <si>
    <t>964410756</t>
  </si>
  <si>
    <t>7</t>
  </si>
  <si>
    <t>963012520</t>
  </si>
  <si>
    <t>Bourání z ŽB desek š přes 300 mm tl přes 140 mm</t>
  </si>
  <si>
    <t>m3</t>
  </si>
  <si>
    <t>1478370220</t>
  </si>
  <si>
    <t>6,85*0,2</t>
  </si>
  <si>
    <t>8</t>
  </si>
  <si>
    <t>977151122</t>
  </si>
  <si>
    <t>Jádrové vrty diamantovými korunkami do stavebních materiálů D přes 120 do 130 mm</t>
  </si>
  <si>
    <t>1460320293</t>
  </si>
  <si>
    <t>993111111</t>
  </si>
  <si>
    <t>Dovoz a odvoz lešení řadového do 10 km včetně naložení a složení</t>
  </si>
  <si>
    <t>-225567057</t>
  </si>
  <si>
    <t>18*4</t>
  </si>
  <si>
    <t>10</t>
  </si>
  <si>
    <t>993111119</t>
  </si>
  <si>
    <t>Příplatek k ceně dovozu a odvozu lešení řadového ZKD 10 km přes 10 km</t>
  </si>
  <si>
    <t>2038199492</t>
  </si>
  <si>
    <t>72*20</t>
  </si>
  <si>
    <t>Součet</t>
  </si>
  <si>
    <t>997</t>
  </si>
  <si>
    <t>Přesun sutě</t>
  </si>
  <si>
    <t>11</t>
  </si>
  <si>
    <t>997006003</t>
  </si>
  <si>
    <t>Pytlování stavebního odpadu</t>
  </si>
  <si>
    <t>t</t>
  </si>
  <si>
    <t>343457391</t>
  </si>
  <si>
    <t>997013215</t>
  </si>
  <si>
    <t>Vnitrostaveništní doprava suti a vybouraných hmot pro budovy v přes 15 do 18 m ručně</t>
  </si>
  <si>
    <t>2029456402</t>
  </si>
  <si>
    <t>13</t>
  </si>
  <si>
    <t>997013501</t>
  </si>
  <si>
    <t>Odvoz suti a vybouraných hmot na skládku nebo meziskládku do 1 km se složením</t>
  </si>
  <si>
    <t>1503724677</t>
  </si>
  <si>
    <t>14</t>
  </si>
  <si>
    <t>997013509</t>
  </si>
  <si>
    <t>Příplatek k odvozu suti a vybouraných hmot na skládku ZKD 1 km přes 1 km</t>
  </si>
  <si>
    <t>747881294</t>
  </si>
  <si>
    <t>8,432*20</t>
  </si>
  <si>
    <t>15</t>
  </si>
  <si>
    <t>997013602</t>
  </si>
  <si>
    <t>Poplatek za uložení na skládce (skládkovné) stavebního odpadu železobetonového kód odpadu 17 01 01</t>
  </si>
  <si>
    <t>2036434611</t>
  </si>
  <si>
    <t>16</t>
  </si>
  <si>
    <t>997013645</t>
  </si>
  <si>
    <t>Poplatek za uložení na skládce (skládkovné) odpadu asfaltového bez dehtu kód odpadu 17 03 02</t>
  </si>
  <si>
    <t>1975536311</t>
  </si>
  <si>
    <t>17</t>
  </si>
  <si>
    <t>997013813</t>
  </si>
  <si>
    <t>Poplatek za uložení na skládce (skládkovné) stavebního odpadu z plastických hmot kód odpadu 17 02 03</t>
  </si>
  <si>
    <t>395174649</t>
  </si>
  <si>
    <t>0,444+3,497</t>
  </si>
  <si>
    <t>18</t>
  </si>
  <si>
    <t>997013814</t>
  </si>
  <si>
    <t>Poplatek za uložení na skládce (skládkovné) stavebního odpadu izolací kód odpadu 17 06 04</t>
  </si>
  <si>
    <t>-954251236</t>
  </si>
  <si>
    <t>19</t>
  </si>
  <si>
    <t>997221612</t>
  </si>
  <si>
    <t>Nakládání vybouraných hmot na dopravní prostředky pro vodorovnou dopravu</t>
  </si>
  <si>
    <t>-197055986</t>
  </si>
  <si>
    <t>998</t>
  </si>
  <si>
    <t>Přesun hmot</t>
  </si>
  <si>
    <t>20</t>
  </si>
  <si>
    <t>998018003</t>
  </si>
  <si>
    <t>Přesun hmot pro budovy ruční pro budovy v přes 12 do 24 m</t>
  </si>
  <si>
    <t>266363168</t>
  </si>
  <si>
    <t>PSV</t>
  </si>
  <si>
    <t>Práce a dodávky PSV</t>
  </si>
  <si>
    <t>712</t>
  </si>
  <si>
    <t>Povlakové krytiny</t>
  </si>
  <si>
    <t>712300845</t>
  </si>
  <si>
    <t>Demontáž ventilační hlavice na ploché střeše sklonu do 10°</t>
  </si>
  <si>
    <t>kus</t>
  </si>
  <si>
    <t>-700813235</t>
  </si>
  <si>
    <t>22</t>
  </si>
  <si>
    <t>712300921</t>
  </si>
  <si>
    <t xml:space="preserve">Opravě povlakové krytiny do 10° za správkový kus NAIP přitavením </t>
  </si>
  <si>
    <t>486243207</t>
  </si>
  <si>
    <t>"plocha střechy počítáno 30%"530,64/100*30</t>
  </si>
  <si>
    <t>"atika bok počítáno 30%"156,729*0,63/100*30</t>
  </si>
  <si>
    <t>23</t>
  </si>
  <si>
    <t>712311101</t>
  </si>
  <si>
    <t>Provedení povlakové krytiny střech do 10° za studena lakem penetračním nebo asfaltovým</t>
  </si>
  <si>
    <t>-1516791429</t>
  </si>
  <si>
    <t>"atika plocha"100,32*0,43</t>
  </si>
  <si>
    <t>"atika bok"156,729*0,63</t>
  </si>
  <si>
    <t>"plocha střechy"530,64</t>
  </si>
  <si>
    <t>24</t>
  </si>
  <si>
    <t>M</t>
  </si>
  <si>
    <t>11163150</t>
  </si>
  <si>
    <t>lak penetrační asfaltový</t>
  </si>
  <si>
    <t>32</t>
  </si>
  <si>
    <t>-1701896353</t>
  </si>
  <si>
    <t>672,517*0,00032 "Přepočtené koeficientem množství</t>
  </si>
  <si>
    <t>88</t>
  </si>
  <si>
    <t>712331111</t>
  </si>
  <si>
    <t>Provedení povlakové krytiny střech do 10° podkladní vrstvy pásy na sucho samolepící</t>
  </si>
  <si>
    <t>-1683224295</t>
  </si>
  <si>
    <t>89</t>
  </si>
  <si>
    <t>62866281</t>
  </si>
  <si>
    <t>pás asfaltový samolepicí modifikovaný SBS s vložkou ze skleněné tkaniny se spalitelnou fólií nebo jemnozrnným minerálním posypem nebo textilií na horním povrchu tl 3,0mm</t>
  </si>
  <si>
    <t>-1110343574</t>
  </si>
  <si>
    <t>43,138*1,1655 "Přepočtené koeficientem množství</t>
  </si>
  <si>
    <t>25</t>
  </si>
  <si>
    <t>712331801</t>
  </si>
  <si>
    <t>Odstranění povlakové krytiny střech do 10° z pásů uložených na sucho AIP nebo NAIP - separační tkanina</t>
  </si>
  <si>
    <t>1197650214</t>
  </si>
  <si>
    <t>26</t>
  </si>
  <si>
    <t>712340832</t>
  </si>
  <si>
    <t xml:space="preserve">Odstranění povlakové krytiny střech do 10° z pásů NAIP přitavených v plné ploše </t>
  </si>
  <si>
    <t>-503929010</t>
  </si>
  <si>
    <t>27</t>
  </si>
  <si>
    <t>712341559</t>
  </si>
  <si>
    <t>Provedení povlakové krytiny střech do 10° pásy NAIP přitavením v plné ploše</t>
  </si>
  <si>
    <t>816337559</t>
  </si>
  <si>
    <t>28</t>
  </si>
  <si>
    <t>62836109</t>
  </si>
  <si>
    <t>pás asfaltový natavitelný oxidovaný s vložkou z hliníkové fólie / hliníkové fólie s textilií, se spalitelnou PE folií nebo jemnozrnným minerálním posypem tl 3,5mm</t>
  </si>
  <si>
    <t>-652736420</t>
  </si>
  <si>
    <t>672,517*1,1655 "Přepočtené koeficientem množství</t>
  </si>
  <si>
    <t>29</t>
  </si>
  <si>
    <t>712361801</t>
  </si>
  <si>
    <t>Odstranění povlakové krytiny střech do 10° z fólií položených volně</t>
  </si>
  <si>
    <t>1919843989</t>
  </si>
  <si>
    <t>30</t>
  </si>
  <si>
    <t>712363352</t>
  </si>
  <si>
    <t>Povlakové krytiny střech do 10° z tvarovaných poplastovaných lišt délky 2 m koutová lišta vnitřní rš 100 mm</t>
  </si>
  <si>
    <t>1675249721</t>
  </si>
  <si>
    <t>"svislá na atiku"156,99</t>
  </si>
  <si>
    <t>"nástavby"32,889</t>
  </si>
  <si>
    <t>31</t>
  </si>
  <si>
    <t>712363353</t>
  </si>
  <si>
    <t>Povlakové krytiny střech do 10° z tvarovaných poplastovaných lišt délky 2 m koutová lišta vnější rš 100 mm</t>
  </si>
  <si>
    <t>-929173345</t>
  </si>
  <si>
    <t>"svislá na atiku a na fasádu"156,99*2</t>
  </si>
  <si>
    <t>712363358</t>
  </si>
  <si>
    <t>Povlakové krytiny střech do 10° z tvarovaných poplastovaných lišt délky 2 m závětrná lišta rš 250 mm</t>
  </si>
  <si>
    <t>-729054911</t>
  </si>
  <si>
    <t>33</t>
  </si>
  <si>
    <t>712363373</t>
  </si>
  <si>
    <t>Povlakové krytiny střech do 10° z tvarovaných poplastovaných lišt délky 2 m přítlačná lišta rš 70 mm</t>
  </si>
  <si>
    <t>-677004906</t>
  </si>
  <si>
    <t>34</t>
  </si>
  <si>
    <t>712363604</t>
  </si>
  <si>
    <t>Provedení povlak krytiny mechanicky kotvenou do betonu TI tl přes 240 mm vnitřní pole, budova v do 18 m</t>
  </si>
  <si>
    <t>1047251554</t>
  </si>
  <si>
    <t>výměra skladby*koeficient</t>
  </si>
  <si>
    <t>F0001*0,8</t>
  </si>
  <si>
    <t>35</t>
  </si>
  <si>
    <t>DEK.1015102080</t>
  </si>
  <si>
    <t>fólie kotvený 1,5mm š.1,60m šedá (24m2)</t>
  </si>
  <si>
    <t>1315741594</t>
  </si>
  <si>
    <t>F0001*1,1</t>
  </si>
  <si>
    <t>36</t>
  </si>
  <si>
    <t>712363605</t>
  </si>
  <si>
    <t>Provedení povlak krytiny mechanicky kotvenou do betonu TI tl přes 240 mm krajní pole, budova v do 18 m</t>
  </si>
  <si>
    <t>-1641346536</t>
  </si>
  <si>
    <t>F0001*0,1</t>
  </si>
  <si>
    <t>37</t>
  </si>
  <si>
    <t>712363606</t>
  </si>
  <si>
    <t>Provedení povlak krytiny mechanicky kotvenou do betonu TI tl přes 240 mm rohové pole, budova v do 18 m</t>
  </si>
  <si>
    <t>1975675276</t>
  </si>
  <si>
    <t>38</t>
  </si>
  <si>
    <t>712391171</t>
  </si>
  <si>
    <t>Provedení povlakové krytiny střech do 10° podkladní textilní vrstvy</t>
  </si>
  <si>
    <t>878055744</t>
  </si>
  <si>
    <t>39</t>
  </si>
  <si>
    <t>69311199</t>
  </si>
  <si>
    <t>geotextilie netkaná separační, ochranná, filtrační, drenážní PES(70%)+PP(30%) 300g/m2</t>
  </si>
  <si>
    <t>680765228</t>
  </si>
  <si>
    <t>672,517*1,03 "Přepočtené koeficientem množství</t>
  </si>
  <si>
    <t>40</t>
  </si>
  <si>
    <t>712393001</t>
  </si>
  <si>
    <t>Opracování prostupu průměru do 200 mm dvojitého hydroizolačního systému plochých střech</t>
  </si>
  <si>
    <t>-1718103779</t>
  </si>
  <si>
    <t>41</t>
  </si>
  <si>
    <t>28342028</t>
  </si>
  <si>
    <t>manžeta těsnící pro prostupy hydroizolací z PVC otevřená kruhová vnitřní průměr 200</t>
  </si>
  <si>
    <t>1521699576</t>
  </si>
  <si>
    <t>42</t>
  </si>
  <si>
    <t>712861705</t>
  </si>
  <si>
    <t>Provedení povlakové krytiny vytažením na konstrukce fólií lepenou se svařovanými spoji</t>
  </si>
  <si>
    <t>872219712</t>
  </si>
  <si>
    <t>43</t>
  </si>
  <si>
    <t>1200204050</t>
  </si>
  <si>
    <t>F0003*1,1</t>
  </si>
  <si>
    <t>44</t>
  </si>
  <si>
    <t>1594982580</t>
  </si>
  <si>
    <t>45</t>
  </si>
  <si>
    <t>1015468184</t>
  </si>
  <si>
    <t>F0004*1,1</t>
  </si>
  <si>
    <t>46</t>
  </si>
  <si>
    <t>712998005</t>
  </si>
  <si>
    <t>Montáž atikového chrliče z PVC DN 125</t>
  </si>
  <si>
    <t>1444279537</t>
  </si>
  <si>
    <t>47</t>
  </si>
  <si>
    <t>28342471</t>
  </si>
  <si>
    <t>chrlič atikový DN 125 s manžetou pro hydroizolaci z PVC-P</t>
  </si>
  <si>
    <t>-1142830012</t>
  </si>
  <si>
    <t>48</t>
  </si>
  <si>
    <t>712998106</t>
  </si>
  <si>
    <t>Montáž ochranného koše chrliče pro střechy s kačírkem nebo s jiným přitěžujícím souvrstvím</t>
  </si>
  <si>
    <t>-829408978</t>
  </si>
  <si>
    <t>49</t>
  </si>
  <si>
    <t>28349101</t>
  </si>
  <si>
    <t>koš perforovaný ochranný pro odvodnění ploché střechy s kačírkem 133mm</t>
  </si>
  <si>
    <t>138087431</t>
  </si>
  <si>
    <t>50</t>
  </si>
  <si>
    <t>713141263</t>
  </si>
  <si>
    <t>Přikotvení šrouby do betonu pro izolaci tl přes 240 mm</t>
  </si>
  <si>
    <t>43693571</t>
  </si>
  <si>
    <t>51</t>
  </si>
  <si>
    <t>998712313</t>
  </si>
  <si>
    <t>Přesun hmot procentní pro krytiny povlakové ruční v objektech v přes 12 do 24 m</t>
  </si>
  <si>
    <t>%</t>
  </si>
  <si>
    <t>-653225203</t>
  </si>
  <si>
    <t>713</t>
  </si>
  <si>
    <t>Izolace tepelné</t>
  </si>
  <si>
    <t>52</t>
  </si>
  <si>
    <t>713130851</t>
  </si>
  <si>
    <t>Odstranění tepelné izolace stěn lepené z polystyrenu tl do 100 mm</t>
  </si>
  <si>
    <t>186732741</t>
  </si>
  <si>
    <t>53</t>
  </si>
  <si>
    <t>713141136</t>
  </si>
  <si>
    <t>Montáž izolace tepelné střech plochých lepené za studena nízkoexpanzní (PUR) pěnou 1 vrstva rohoží, pásů, dílců, desek</t>
  </si>
  <si>
    <t>-147985290</t>
  </si>
  <si>
    <t>54</t>
  </si>
  <si>
    <t>28372308</t>
  </si>
  <si>
    <t>deska EPS 100 pro konstrukce s běžným zatížením λ=0,037 tl 80mm</t>
  </si>
  <si>
    <t>-849600523</t>
  </si>
  <si>
    <t>"odpočet XPS"-6,85</t>
  </si>
  <si>
    <t>523,79*1,05 "Přepočtené koeficientem množství</t>
  </si>
  <si>
    <t>55</t>
  </si>
  <si>
    <t>28376421</t>
  </si>
  <si>
    <t>deska XPS hrana polodrážková a hladký povrch 300kPA λ=0,035 tl 80mm</t>
  </si>
  <si>
    <t>-703286351</t>
  </si>
  <si>
    <t>"pod konstrukci VZT"6,85</t>
  </si>
  <si>
    <t>6,85*1,05 "Přepočtené koeficientem množství</t>
  </si>
  <si>
    <t>56</t>
  </si>
  <si>
    <t>998713313</t>
  </si>
  <si>
    <t>Přesun hmot procentní pro izolace tepelné ruční v objektech v přes 12 do 24 m</t>
  </si>
  <si>
    <t>-269954125</t>
  </si>
  <si>
    <t>721</t>
  </si>
  <si>
    <t>Zdravotechnika - vnitřní kanalizace</t>
  </si>
  <si>
    <t>57</t>
  </si>
  <si>
    <t>721210823</t>
  </si>
  <si>
    <t>Demontáž vpustí střešních DN 125</t>
  </si>
  <si>
    <t>-898807695</t>
  </si>
  <si>
    <t>58</t>
  </si>
  <si>
    <t>721233243</t>
  </si>
  <si>
    <t>Střešní vtok polypropylen PP s vyhříváním a asfaltovou manžetou pro pochůzné střechy svislý odtok DN 125</t>
  </si>
  <si>
    <t>-1716663276</t>
  </si>
  <si>
    <t>59</t>
  </si>
  <si>
    <t>721273153</t>
  </si>
  <si>
    <t>Hlavice ventilační polypropylen PP DN 110</t>
  </si>
  <si>
    <t>1975639154</t>
  </si>
  <si>
    <t>60</t>
  </si>
  <si>
    <t>998721313</t>
  </si>
  <si>
    <t>Přesun hmot procentní pro vnitřní kanalizaci ruční v objektech v přes 12 do 24 m</t>
  </si>
  <si>
    <t>-1768709884</t>
  </si>
  <si>
    <t>741</t>
  </si>
  <si>
    <t>Elektroinstalace - silnoproud</t>
  </si>
  <si>
    <t>61</t>
  </si>
  <si>
    <t>741421823</t>
  </si>
  <si>
    <t>Demontáž drátu nebo lana svodového vedení D přes 8 mm rovná střecha</t>
  </si>
  <si>
    <t>1473872016</t>
  </si>
  <si>
    <t>62</t>
  </si>
  <si>
    <t>741421845</t>
  </si>
  <si>
    <t>Demontáž svorky šroubové hromosvodné se 3 šrouby a více šrouby</t>
  </si>
  <si>
    <t>1940973608</t>
  </si>
  <si>
    <t>63</t>
  </si>
  <si>
    <t>741421855</t>
  </si>
  <si>
    <t>Demontáž vedení hromosvodné-podpěra střešní pro plochou střechu</t>
  </si>
  <si>
    <t>-41394599</t>
  </si>
  <si>
    <t>64</t>
  </si>
  <si>
    <t>741420901</t>
  </si>
  <si>
    <t>Vyrovnání stávajících hromosvodů</t>
  </si>
  <si>
    <t>-194184787</t>
  </si>
  <si>
    <t>65</t>
  </si>
  <si>
    <t>741420001</t>
  </si>
  <si>
    <t>Montáž drát nebo lano hromosvodné svodové D do 10 mm s podpěrou - zpětná montáž</t>
  </si>
  <si>
    <t>179960219</t>
  </si>
  <si>
    <t>66</t>
  </si>
  <si>
    <t>741420022</t>
  </si>
  <si>
    <t>Montáž svorka hromosvodná se 3 a více šrouby - zpětná montáž</t>
  </si>
  <si>
    <t>2083150308</t>
  </si>
  <si>
    <t>67</t>
  </si>
  <si>
    <t>741430005</t>
  </si>
  <si>
    <t>Montáž tyč jímací délky do 3 m na stojan</t>
  </si>
  <si>
    <t>1328172729</t>
  </si>
  <si>
    <t>68</t>
  </si>
  <si>
    <t>35441050</t>
  </si>
  <si>
    <t>tyč jímací s kovaným hrotem 1000mm FeZn</t>
  </si>
  <si>
    <t>1443034500</t>
  </si>
  <si>
    <t>69</t>
  </si>
  <si>
    <t>741810001</t>
  </si>
  <si>
    <t xml:space="preserve">Celková prohlídka hromosvodu  rozvodu a zařízení do 100 000,- Kč</t>
  </si>
  <si>
    <t>887206065</t>
  </si>
  <si>
    <t>70</t>
  </si>
  <si>
    <t>998741313</t>
  </si>
  <si>
    <t>Přesun hmot procentní pro silnoproud ruční v objektech v přes 12 do 24 m</t>
  </si>
  <si>
    <t>653020362</t>
  </si>
  <si>
    <t>751</t>
  </si>
  <si>
    <t>Vzduchotechnika</t>
  </si>
  <si>
    <t>71</t>
  </si>
  <si>
    <t>751613810</t>
  </si>
  <si>
    <t>Demontáž VZT jednotky - pro zpětnou montáž</t>
  </si>
  <si>
    <t>29205012</t>
  </si>
  <si>
    <t>72</t>
  </si>
  <si>
    <t>751611119</t>
  </si>
  <si>
    <t>Zpětná montáž VZT vč. dopojení</t>
  </si>
  <si>
    <t>1655844977</t>
  </si>
  <si>
    <t>73</t>
  </si>
  <si>
    <t>751691111</t>
  </si>
  <si>
    <t>Zaregulování systému vzduchotechnického zařízení</t>
  </si>
  <si>
    <t>-186581750</t>
  </si>
  <si>
    <t>74</t>
  </si>
  <si>
    <t>751711900</t>
  </si>
  <si>
    <t>Systémové podstavce pro VZT vč. konstrukce</t>
  </si>
  <si>
    <t>-1500450450</t>
  </si>
  <si>
    <t>75</t>
  </si>
  <si>
    <t>751991901</t>
  </si>
  <si>
    <t>Zápis do provozní knihy</t>
  </si>
  <si>
    <t>hod</t>
  </si>
  <si>
    <t>-513655951</t>
  </si>
  <si>
    <t>76</t>
  </si>
  <si>
    <t>751991902</t>
  </si>
  <si>
    <t>Předání zařízení uživateli</t>
  </si>
  <si>
    <t>136782623</t>
  </si>
  <si>
    <t>77</t>
  </si>
  <si>
    <t>998751312</t>
  </si>
  <si>
    <t>Přesun hmot procentní pro vzduchotechniku ruční v objektech v přes 12 do 24 m</t>
  </si>
  <si>
    <t>1901522820</t>
  </si>
  <si>
    <t>762</t>
  </si>
  <si>
    <t>Konstrukce tesařské</t>
  </si>
  <si>
    <t>78</t>
  </si>
  <si>
    <t>762341270</t>
  </si>
  <si>
    <t>Montáž bednění střech rovných a šikmých sklonu do 60° z desek dřevotřískových na sraz</t>
  </si>
  <si>
    <t>-1687718737</t>
  </si>
  <si>
    <t>79</t>
  </si>
  <si>
    <t>60621149</t>
  </si>
  <si>
    <t>překližka vodovzdorná hladká/hladká bříza tl 21mm</t>
  </si>
  <si>
    <t>-1253503100</t>
  </si>
  <si>
    <t>43,138*1,05</t>
  </si>
  <si>
    <t>80</t>
  </si>
  <si>
    <t>762395000</t>
  </si>
  <si>
    <t>Spojovací prostředky krovů, bednění, laťování, nadstřešních konstrukcí</t>
  </si>
  <si>
    <t>-218315765</t>
  </si>
  <si>
    <t>43,138*0,021</t>
  </si>
  <si>
    <t>81</t>
  </si>
  <si>
    <t>998762313</t>
  </si>
  <si>
    <t>Přesun hmot procentní pro kce tesařské ruční v objektech v přes 12 do 24 m</t>
  </si>
  <si>
    <t>-765103509</t>
  </si>
  <si>
    <t>764</t>
  </si>
  <si>
    <t>Konstrukce klempířské</t>
  </si>
  <si>
    <t>82</t>
  </si>
  <si>
    <t>764002841</t>
  </si>
  <si>
    <t>Demontáž oplechování horních ploch zdí a nadezdívek do suti</t>
  </si>
  <si>
    <t>2134766360</t>
  </si>
  <si>
    <t>23,745+16,54+23,745+13,96+10,71+5,57+4,395+1,655</t>
  </si>
  <si>
    <t>83</t>
  </si>
  <si>
    <t>764002871</t>
  </si>
  <si>
    <t>Demontáž lemování zdí do suti</t>
  </si>
  <si>
    <t>198330806</t>
  </si>
  <si>
    <t>30,311</t>
  </si>
  <si>
    <t>84</t>
  </si>
  <si>
    <t>764212401</t>
  </si>
  <si>
    <t>Oplechování štítu závětrnou lištou z Pz plechu rš 160 mm</t>
  </si>
  <si>
    <t>1787661758</t>
  </si>
  <si>
    <t>85</t>
  </si>
  <si>
    <t>764214606</t>
  </si>
  <si>
    <t>Oplechování horních ploch a atik bez rohů z Pz s povrch úpravou mechanicky kotvené rš 500 mm</t>
  </si>
  <si>
    <t>-2071623854</t>
  </si>
  <si>
    <t>86</t>
  </si>
  <si>
    <t>764215646</t>
  </si>
  <si>
    <t>Příplatek za zvýšenou pracnost při oplechování rohů nadezdívek(atik)z Pz s povrch úprav rš přes 400 mm</t>
  </si>
  <si>
    <t>507830721</t>
  </si>
  <si>
    <t>87</t>
  </si>
  <si>
    <t>998764313</t>
  </si>
  <si>
    <t>Přesun hmot procentní pro konstrukce klempířské ruční v objektech v přes 12 do 24 m</t>
  </si>
  <si>
    <t>-1085144457</t>
  </si>
  <si>
    <t>765</t>
  </si>
  <si>
    <t>Krytina skládaná</t>
  </si>
  <si>
    <t>90</t>
  </si>
  <si>
    <t>765192001</t>
  </si>
  <si>
    <t>Nouzové (provizorní) zakrytí střechy plachtou</t>
  </si>
  <si>
    <t>-959928819</t>
  </si>
  <si>
    <t>336,35</t>
  </si>
  <si>
    <t>41,86</t>
  </si>
  <si>
    <t>74,305</t>
  </si>
  <si>
    <t>57B - Střecha S2</t>
  </si>
  <si>
    <t xml:space="preserve">    6 - Úpravy povrchů, podlahy a osazování výplní</t>
  </si>
  <si>
    <t>Úpravy povrchů, podlahy a osazování výplní</t>
  </si>
  <si>
    <t>636623211.GLP</t>
  </si>
  <si>
    <t>Podlaha z hladkých desek z recyklované pryže tl 20 mm černá - podložka pryžová pod fasádní prvky</t>
  </si>
  <si>
    <t>1946240634</t>
  </si>
  <si>
    <t>0,5*0,5*8</t>
  </si>
  <si>
    <t>-1717649475</t>
  </si>
  <si>
    <t>-1218022118</t>
  </si>
  <si>
    <t>1346551013</t>
  </si>
  <si>
    <t>-355992325</t>
  </si>
  <si>
    <t>-467406191</t>
  </si>
  <si>
    <t>-441744091</t>
  </si>
  <si>
    <t>346,54</t>
  </si>
  <si>
    <t>-778909697</t>
  </si>
  <si>
    <t>-1902872949</t>
  </si>
  <si>
    <t>2106453059</t>
  </si>
  <si>
    <t>-744360700</t>
  </si>
  <si>
    <t>1400899916</t>
  </si>
  <si>
    <t>1127236983</t>
  </si>
  <si>
    <t>-1994084887</t>
  </si>
  <si>
    <t>4,324*20</t>
  </si>
  <si>
    <t>953316633</t>
  </si>
  <si>
    <t>-922593272</t>
  </si>
  <si>
    <t>0,294+2,315</t>
  </si>
  <si>
    <t>-846576107</t>
  </si>
  <si>
    <t>211960164</t>
  </si>
  <si>
    <t>1228401893</t>
  </si>
  <si>
    <t>-44848080</t>
  </si>
  <si>
    <t>924535789</t>
  </si>
  <si>
    <t>"plocha střechy počítáno 30%"346,54/100*30</t>
  </si>
  <si>
    <t>"atika bok počítáno 30%"106,258*0,63/100*30</t>
  </si>
  <si>
    <t>-1795087044</t>
  </si>
  <si>
    <t>"atika plocha"97,349*0,43</t>
  </si>
  <si>
    <t>"atika bok"106,258*0,63</t>
  </si>
  <si>
    <t>"plocha střechy"346,54-10,19</t>
  </si>
  <si>
    <t>-2142960543</t>
  </si>
  <si>
    <t>445,153*0,00032 "Přepočtené koeficientem množství</t>
  </si>
  <si>
    <t>1227936734</t>
  </si>
  <si>
    <t>"atika plocha"41,86</t>
  </si>
  <si>
    <t>-49284753</t>
  </si>
  <si>
    <t>41,86*1,1655 "Přepočtené koeficientem množství</t>
  </si>
  <si>
    <t>565769454</t>
  </si>
  <si>
    <t>-1775001642</t>
  </si>
  <si>
    <t>2142388741</t>
  </si>
  <si>
    <t>266348744</t>
  </si>
  <si>
    <t>445,153*1,1655 "Přepočtené koeficientem množství</t>
  </si>
  <si>
    <t>1432303990</t>
  </si>
  <si>
    <t>-1444211184</t>
  </si>
  <si>
    <t>"svislá na atiku"106,258</t>
  </si>
  <si>
    <t>"nástavby"6,36</t>
  </si>
  <si>
    <t>-960314857</t>
  </si>
  <si>
    <t>"svislá na atiku a na fasádu"(97,349+106,258)*2</t>
  </si>
  <si>
    <t>-521813216</t>
  </si>
  <si>
    <t>"nástavby"16,36</t>
  </si>
  <si>
    <t>1973441744</t>
  </si>
  <si>
    <t>-1612877489</t>
  </si>
  <si>
    <t>-2079835023</t>
  </si>
  <si>
    <t>697334667</t>
  </si>
  <si>
    <t>-1174607737</t>
  </si>
  <si>
    <t>1264695790</t>
  </si>
  <si>
    <t>743406081</t>
  </si>
  <si>
    <t>445,153*1,03 "Přepočtené koeficientem množství</t>
  </si>
  <si>
    <t>-1151823579</t>
  </si>
  <si>
    <t>-2084032112</t>
  </si>
  <si>
    <t>-1301323190</t>
  </si>
  <si>
    <t>-263540725</t>
  </si>
  <si>
    <t>308490380</t>
  </si>
  <si>
    <t>-1676232120</t>
  </si>
  <si>
    <t>-171813817</t>
  </si>
  <si>
    <t>735897187</t>
  </si>
  <si>
    <t>2099127352</t>
  </si>
  <si>
    <t>1396051409</t>
  </si>
  <si>
    <t>996003074</t>
  </si>
  <si>
    <t>-1960564968</t>
  </si>
  <si>
    <t>-1607173927</t>
  </si>
  <si>
    <t>"plocha střechy"336</t>
  </si>
  <si>
    <t>1806441042</t>
  </si>
  <si>
    <t>28372310</t>
  </si>
  <si>
    <t>deska EPS 100 pro konstrukce s běžným zatížením λ=0,037 tl 90mm</t>
  </si>
  <si>
    <t>-210405565</t>
  </si>
  <si>
    <t>336*1,05 "Přepočtené koeficientem množství</t>
  </si>
  <si>
    <t>-683276967</t>
  </si>
  <si>
    <t>693805514</t>
  </si>
  <si>
    <t>-309310790</t>
  </si>
  <si>
    <t>1861841363</t>
  </si>
  <si>
    <t>-1481334146</t>
  </si>
  <si>
    <t>-294996845</t>
  </si>
  <si>
    <t>-438050587</t>
  </si>
  <si>
    <t>1890962029</t>
  </si>
  <si>
    <t>-863773347</t>
  </si>
  <si>
    <t>1819906680</t>
  </si>
  <si>
    <t>470784565</t>
  </si>
  <si>
    <t>440075867</t>
  </si>
  <si>
    <t>-833353067</t>
  </si>
  <si>
    <t>1317891321</t>
  </si>
  <si>
    <t>124492050</t>
  </si>
  <si>
    <t>-720236121</t>
  </si>
  <si>
    <t>1498340464</t>
  </si>
  <si>
    <t>41,86*1,05</t>
  </si>
  <si>
    <t>-1664303310</t>
  </si>
  <si>
    <t>43,86*0,021</t>
  </si>
  <si>
    <t>-780468224</t>
  </si>
  <si>
    <t>1706978288</t>
  </si>
  <si>
    <t>97,349</t>
  </si>
  <si>
    <t>-1890075284</t>
  </si>
  <si>
    <t>16,36</t>
  </si>
  <si>
    <t>1035878635</t>
  </si>
  <si>
    <t>97,346</t>
  </si>
  <si>
    <t>249165356</t>
  </si>
  <si>
    <t>-1706151559</t>
  </si>
  <si>
    <t>1146331920</t>
  </si>
  <si>
    <t>-1753262218</t>
  </si>
  <si>
    <t>182,68</t>
  </si>
  <si>
    <t>29,408</t>
  </si>
  <si>
    <t>41,063</t>
  </si>
  <si>
    <t>57C - Střecha S3</t>
  </si>
  <si>
    <t>1625708720</t>
  </si>
  <si>
    <t>0,5*0,5*12</t>
  </si>
  <si>
    <t>-163955443</t>
  </si>
  <si>
    <t>457424903</t>
  </si>
  <si>
    <t>942013571</t>
  </si>
  <si>
    <t>-535365689</t>
  </si>
  <si>
    <t>-1572293603</t>
  </si>
  <si>
    <t>-142904211</t>
  </si>
  <si>
    <t>182,69</t>
  </si>
  <si>
    <t>1774166352</t>
  </si>
  <si>
    <t>-950763238</t>
  </si>
  <si>
    <t>106546517</t>
  </si>
  <si>
    <t>-915068851</t>
  </si>
  <si>
    <t>-1705236719</t>
  </si>
  <si>
    <t>877600050</t>
  </si>
  <si>
    <t>1245731148</t>
  </si>
  <si>
    <t>3,188*20</t>
  </si>
  <si>
    <t>-345069793</t>
  </si>
  <si>
    <t>1505515359</t>
  </si>
  <si>
    <t>0,167+1,316</t>
  </si>
  <si>
    <t>-377884377</t>
  </si>
  <si>
    <t>-1271404808</t>
  </si>
  <si>
    <t>895799680</t>
  </si>
  <si>
    <t>-1563069417</t>
  </si>
  <si>
    <t>"atika plocha"68,39*0,43</t>
  </si>
  <si>
    <t>"atika bok"65,179*0,63</t>
  </si>
  <si>
    <t>"plocha střechy"182,68</t>
  </si>
  <si>
    <t>1377543315</t>
  </si>
  <si>
    <t>86344549</t>
  </si>
  <si>
    <t>-912759631</t>
  </si>
  <si>
    <t>1474376759</t>
  </si>
  <si>
    <t>"plocha střechy počítáno 30%"182,68/100*30</t>
  </si>
  <si>
    <t>"atika bok počítáno 30%"65,179*0,63/100*30</t>
  </si>
  <si>
    <t>1667198613</t>
  </si>
  <si>
    <t>1598914989</t>
  </si>
  <si>
    <t>253,151*0,00032 "Přepočtené koeficientem množství</t>
  </si>
  <si>
    <t>14006387</t>
  </si>
  <si>
    <t>"atika plocha"29,408</t>
  </si>
  <si>
    <t>-909743458</t>
  </si>
  <si>
    <t>29,408*1,1655 "Přepočtené koeficientem množství</t>
  </si>
  <si>
    <t>-1801565439</t>
  </si>
  <si>
    <t>-687981561</t>
  </si>
  <si>
    <t>253,151*1,1655 "Přepočtené koeficientem množství</t>
  </si>
  <si>
    <t>-1933348139</t>
  </si>
  <si>
    <t>"svislá na atiku"65,179</t>
  </si>
  <si>
    <t>1363986860</t>
  </si>
  <si>
    <t>"svislá na atiku a na fasádu"(65,179+68,39)*2</t>
  </si>
  <si>
    <t>-429539251</t>
  </si>
  <si>
    <t>1287657013</t>
  </si>
  <si>
    <t>-686475019</t>
  </si>
  <si>
    <t>-2081929825</t>
  </si>
  <si>
    <t>2176446</t>
  </si>
  <si>
    <t>2850877</t>
  </si>
  <si>
    <t>253,151*1,03 "Přepočtené koeficientem množství</t>
  </si>
  <si>
    <t>756041908</t>
  </si>
  <si>
    <t>1702969906</t>
  </si>
  <si>
    <t>943193108</t>
  </si>
  <si>
    <t>-1206620816</t>
  </si>
  <si>
    <t>-741680646</t>
  </si>
  <si>
    <t>972820392</t>
  </si>
  <si>
    <t>-1954379497</t>
  </si>
  <si>
    <t>-2016058341</t>
  </si>
  <si>
    <t>-1723290299</t>
  </si>
  <si>
    <t>335535976</t>
  </si>
  <si>
    <t>-465604711</t>
  </si>
  <si>
    <t>-807242593</t>
  </si>
  <si>
    <t>713130853</t>
  </si>
  <si>
    <t>Odstranění tepelné izolace stěn lepené z polystyrenu tl přes 100 do 200 mm</t>
  </si>
  <si>
    <t>2046112924</t>
  </si>
  <si>
    <t>653010638</t>
  </si>
  <si>
    <t>"plocha střechy"182,68*2</t>
  </si>
  <si>
    <t>28372309</t>
  </si>
  <si>
    <t>deska EPS 100 pro konstrukce s běžným zatížením λ=0,037 tl 100mm</t>
  </si>
  <si>
    <t>-1365685770</t>
  </si>
  <si>
    <t>182,68*2</t>
  </si>
  <si>
    <t>606933791</t>
  </si>
  <si>
    <t>2073337452</t>
  </si>
  <si>
    <t>72504139</t>
  </si>
  <si>
    <t>601996944</t>
  </si>
  <si>
    <t>-814781748</t>
  </si>
  <si>
    <t>-1361851616</t>
  </si>
  <si>
    <t>-2099455410</t>
  </si>
  <si>
    <t>-2071943310</t>
  </si>
  <si>
    <t>-638635478</t>
  </si>
  <si>
    <t>-117090036</t>
  </si>
  <si>
    <t>127498078</t>
  </si>
  <si>
    <t>315839647</t>
  </si>
  <si>
    <t>889736379</t>
  </si>
  <si>
    <t>2047458661</t>
  </si>
  <si>
    <t>-37146646</t>
  </si>
  <si>
    <t>1457452637</t>
  </si>
  <si>
    <t>1187686188</t>
  </si>
  <si>
    <t>29,408*1,05</t>
  </si>
  <si>
    <t>2130243242</t>
  </si>
  <si>
    <t>29,408*0,021</t>
  </si>
  <si>
    <t>-769764155</t>
  </si>
  <si>
    <t>-1537284051</t>
  </si>
  <si>
    <t>68,39</t>
  </si>
  <si>
    <t>-202825102</t>
  </si>
  <si>
    <t>1651915522</t>
  </si>
  <si>
    <t>-1562961495</t>
  </si>
  <si>
    <t>-322003119</t>
  </si>
  <si>
    <t>57D - Vedlejší rozpočtové náklady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</si>
  <si>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</si>
  <si>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</si>
  <si>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</si>
  <si>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</si>
  <si>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VRN3</t>
  </si>
  <si>
    <t>030001000</t>
  </si>
  <si>
    <t>kpl</t>
  </si>
  <si>
    <t>1024</t>
  </si>
  <si>
    <t>2010609037</t>
  </si>
  <si>
    <t>VRN4</t>
  </si>
  <si>
    <t>Inženýrská činnost</t>
  </si>
  <si>
    <t>043144000</t>
  </si>
  <si>
    <t>Zkoušky těsnosti</t>
  </si>
  <si>
    <t>-2077605160</t>
  </si>
  <si>
    <t>045303000</t>
  </si>
  <si>
    <t>Koordinační činnost</t>
  </si>
  <si>
    <t>-2066968157</t>
  </si>
  <si>
    <t>VRN7</t>
  </si>
  <si>
    <t>071103000</t>
  </si>
  <si>
    <t>Provoz investora</t>
  </si>
  <si>
    <t>-96610654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</si>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</sst>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17" fillId="0" borderId="0" xfId="0" applyFont="1" applyAlignment="1" applyProtection="1">
      <alignment horizontal="left" vertical="center"/>
    </xf>
    <xf numFmtId="4" fontId="2" fillId="0" borderId="0" xfId="0" applyNumberFormat="1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</xf>
    <xf numFmtId="16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2" borderId="0" xfId="0" applyFont="1" applyFill="1" applyAlignment="1" applyProtection="1">
      <alignment horizontal="left" vertical="center"/>
      <protection locked="0"/>
    </xf>
    <xf numFmtId="164" fontId="1" fillId="2" borderId="19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 applyProtection="1">
      <alignment vertical="center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4" fontId="25" fillId="4" borderId="0" xfId="0" applyNumberFormat="1" applyFont="1" applyFill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3" fillId="0" borderId="0" xfId="0" applyNumberFormat="1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36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1" customFormat="1" ht="14.4" customHeight="1">
      <c r="B26" s="21"/>
      <c r="C26" s="22"/>
      <c r="D26" s="38" t="s">
        <v>41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39">
        <f>ROUND(AG94,2)</f>
        <v>0</v>
      </c>
      <c r="AL26" s="22"/>
      <c r="AM26" s="22"/>
      <c r="AN26" s="22"/>
      <c r="AO26" s="22"/>
      <c r="AP26" s="22"/>
      <c r="AQ26" s="22"/>
      <c r="AR26" s="20"/>
      <c r="BE26" s="31"/>
    </row>
    <row r="27" s="1" customFormat="1" ht="14.4" customHeight="1">
      <c r="B27" s="21"/>
      <c r="C27" s="22"/>
      <c r="D27" s="38" t="s">
        <v>42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39">
        <f>ROUND(AG100, 2)</f>
        <v>0</v>
      </c>
      <c r="AL27" s="39"/>
      <c r="AM27" s="39"/>
      <c r="AN27" s="39"/>
      <c r="AO27" s="39"/>
      <c r="AP27" s="22"/>
      <c r="AQ27" s="22"/>
      <c r="AR27" s="20"/>
      <c r="BE27" s="31"/>
    </row>
    <row r="28" s="2" customFormat="1" ht="6.96" customHeigh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3"/>
      <c r="BE28" s="31"/>
    </row>
    <row r="29" s="2" customFormat="1" ht="25.92" customHeight="1">
      <c r="A29" s="40"/>
      <c r="B29" s="41"/>
      <c r="C29" s="42"/>
      <c r="D29" s="44" t="s">
        <v>43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6">
        <f>ROUND(AK26 + AK27, 2)</f>
        <v>0</v>
      </c>
      <c r="AL29" s="45"/>
      <c r="AM29" s="45"/>
      <c r="AN29" s="45"/>
      <c r="AO29" s="45"/>
      <c r="AP29" s="42"/>
      <c r="AQ29" s="42"/>
      <c r="AR29" s="43"/>
      <c r="BE29" s="31"/>
    </row>
    <row r="30" s="2" customFormat="1" ht="6.96" customHeight="1">
      <c r="A30" s="40"/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3"/>
      <c r="BE30" s="31"/>
    </row>
    <row r="31" s="2" customFormat="1">
      <c r="A31" s="40"/>
      <c r="B31" s="41"/>
      <c r="C31" s="42"/>
      <c r="D31" s="42"/>
      <c r="E31" s="42"/>
      <c r="F31" s="42"/>
      <c r="G31" s="42"/>
      <c r="H31" s="42"/>
      <c r="I31" s="42"/>
      <c r="J31" s="42"/>
      <c r="K31" s="42"/>
      <c r="L31" s="47" t="s">
        <v>44</v>
      </c>
      <c r="M31" s="47"/>
      <c r="N31" s="47"/>
      <c r="O31" s="47"/>
      <c r="P31" s="47"/>
      <c r="Q31" s="42"/>
      <c r="R31" s="42"/>
      <c r="S31" s="42"/>
      <c r="T31" s="42"/>
      <c r="U31" s="42"/>
      <c r="V31" s="42"/>
      <c r="W31" s="47" t="s">
        <v>45</v>
      </c>
      <c r="X31" s="47"/>
      <c r="Y31" s="47"/>
      <c r="Z31" s="47"/>
      <c r="AA31" s="47"/>
      <c r="AB31" s="47"/>
      <c r="AC31" s="47"/>
      <c r="AD31" s="47"/>
      <c r="AE31" s="47"/>
      <c r="AF31" s="42"/>
      <c r="AG31" s="42"/>
      <c r="AH31" s="42"/>
      <c r="AI31" s="42"/>
      <c r="AJ31" s="42"/>
      <c r="AK31" s="47" t="s">
        <v>46</v>
      </c>
      <c r="AL31" s="47"/>
      <c r="AM31" s="47"/>
      <c r="AN31" s="47"/>
      <c r="AO31" s="47"/>
      <c r="AP31" s="42"/>
      <c r="AQ31" s="42"/>
      <c r="AR31" s="43"/>
      <c r="BE31" s="31"/>
    </row>
    <row r="32" s="3" customFormat="1" ht="14.4" customHeight="1">
      <c r="A32" s="3"/>
      <c r="B32" s="48"/>
      <c r="C32" s="49"/>
      <c r="D32" s="32" t="s">
        <v>47</v>
      </c>
      <c r="E32" s="49"/>
      <c r="F32" s="32" t="s">
        <v>48</v>
      </c>
      <c r="G32" s="49"/>
      <c r="H32" s="49"/>
      <c r="I32" s="49"/>
      <c r="J32" s="49"/>
      <c r="K32" s="49"/>
      <c r="L32" s="50">
        <v>0.20999999999999999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ROUND(AZ94 + SUM(CD100:CD104),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f>ROUND(AV94 + SUM(BY100:BY104), 2)</f>
        <v>0</v>
      </c>
      <c r="AL32" s="49"/>
      <c r="AM32" s="49"/>
      <c r="AN32" s="49"/>
      <c r="AO32" s="49"/>
      <c r="AP32" s="49"/>
      <c r="AQ32" s="49"/>
      <c r="AR32" s="52"/>
      <c r="BE32" s="53"/>
    </row>
    <row r="33" s="3" customFormat="1" ht="14.4" customHeight="1">
      <c r="A33" s="3"/>
      <c r="B33" s="48"/>
      <c r="C33" s="49"/>
      <c r="D33" s="49"/>
      <c r="E33" s="49"/>
      <c r="F33" s="32" t="s">
        <v>49</v>
      </c>
      <c r="G33" s="49"/>
      <c r="H33" s="49"/>
      <c r="I33" s="49"/>
      <c r="J33" s="49"/>
      <c r="K33" s="49"/>
      <c r="L33" s="50">
        <v>0.12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ROUND(BA94 + SUM(CE100:CE104),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f>ROUND(AW94 + SUM(BZ100:BZ104), 2)</f>
        <v>0</v>
      </c>
      <c r="AL33" s="49"/>
      <c r="AM33" s="49"/>
      <c r="AN33" s="49"/>
      <c r="AO33" s="49"/>
      <c r="AP33" s="49"/>
      <c r="AQ33" s="49"/>
      <c r="AR33" s="52"/>
      <c r="BE33" s="53"/>
    </row>
    <row r="34" hidden="1" s="3" customFormat="1" ht="14.4" customHeight="1">
      <c r="A34" s="3"/>
      <c r="B34" s="48"/>
      <c r="C34" s="49"/>
      <c r="D34" s="49"/>
      <c r="E34" s="49"/>
      <c r="F34" s="32" t="s">
        <v>50</v>
      </c>
      <c r="G34" s="49"/>
      <c r="H34" s="49"/>
      <c r="I34" s="49"/>
      <c r="J34" s="49"/>
      <c r="K34" s="49"/>
      <c r="L34" s="50">
        <v>0.20999999999999999</v>
      </c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1">
        <f>ROUND(BB94 + SUM(CF100:CF104), 2)</f>
        <v>0</v>
      </c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51">
        <v>0</v>
      </c>
      <c r="AL34" s="49"/>
      <c r="AM34" s="49"/>
      <c r="AN34" s="49"/>
      <c r="AO34" s="49"/>
      <c r="AP34" s="49"/>
      <c r="AQ34" s="49"/>
      <c r="AR34" s="52"/>
      <c r="BE34" s="53"/>
    </row>
    <row r="35" hidden="1" s="3" customFormat="1" ht="14.4" customHeight="1">
      <c r="A35" s="3"/>
      <c r="B35" s="48"/>
      <c r="C35" s="49"/>
      <c r="D35" s="49"/>
      <c r="E35" s="49"/>
      <c r="F35" s="32" t="s">
        <v>51</v>
      </c>
      <c r="G35" s="49"/>
      <c r="H35" s="49"/>
      <c r="I35" s="49"/>
      <c r="J35" s="49"/>
      <c r="K35" s="49"/>
      <c r="L35" s="50">
        <v>0.12</v>
      </c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1">
        <f>ROUND(BC94 + SUM(CG100:CG104), 2)</f>
        <v>0</v>
      </c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1">
        <v>0</v>
      </c>
      <c r="AL35" s="49"/>
      <c r="AM35" s="49"/>
      <c r="AN35" s="49"/>
      <c r="AO35" s="49"/>
      <c r="AP35" s="49"/>
      <c r="AQ35" s="49"/>
      <c r="AR35" s="52"/>
      <c r="BE35" s="3"/>
    </row>
    <row r="36" hidden="1" s="3" customFormat="1" ht="14.4" customHeight="1">
      <c r="A36" s="3"/>
      <c r="B36" s="48"/>
      <c r="C36" s="49"/>
      <c r="D36" s="49"/>
      <c r="E36" s="49"/>
      <c r="F36" s="32" t="s">
        <v>52</v>
      </c>
      <c r="G36" s="49"/>
      <c r="H36" s="49"/>
      <c r="I36" s="49"/>
      <c r="J36" s="49"/>
      <c r="K36" s="49"/>
      <c r="L36" s="50">
        <v>0</v>
      </c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1">
        <f>ROUND(BD94 + SUM(CH100:CH104), 2)</f>
        <v>0</v>
      </c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51">
        <v>0</v>
      </c>
      <c r="AL36" s="49"/>
      <c r="AM36" s="49"/>
      <c r="AN36" s="49"/>
      <c r="AO36" s="49"/>
      <c r="AP36" s="49"/>
      <c r="AQ36" s="49"/>
      <c r="AR36" s="52"/>
      <c r="BE36" s="3"/>
    </row>
    <row r="37" s="2" customFormat="1" ht="6.96" customHeight="1">
      <c r="A37" s="40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3"/>
      <c r="BE37" s="40"/>
    </row>
    <row r="38" s="2" customFormat="1" ht="25.92" customHeight="1">
      <c r="A38" s="40"/>
      <c r="B38" s="41"/>
      <c r="C38" s="54"/>
      <c r="D38" s="55" t="s">
        <v>53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7" t="s">
        <v>54</v>
      </c>
      <c r="U38" s="56"/>
      <c r="V38" s="56"/>
      <c r="W38" s="56"/>
      <c r="X38" s="58" t="s">
        <v>55</v>
      </c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9">
        <f>SUM(AK29:AK36)</f>
        <v>0</v>
      </c>
      <c r="AL38" s="56"/>
      <c r="AM38" s="56"/>
      <c r="AN38" s="56"/>
      <c r="AO38" s="60"/>
      <c r="AP38" s="54"/>
      <c r="AQ38" s="54"/>
      <c r="AR38" s="43"/>
      <c r="BE38" s="40"/>
    </row>
    <row r="39" s="2" customFormat="1" ht="6.96" customHeight="1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3"/>
      <c r="BE39" s="40"/>
    </row>
    <row r="40" s="2" customFormat="1" ht="14.4" customHeight="1">
      <c r="A40" s="4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3"/>
      <c r="BE40" s="4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1"/>
      <c r="C49" s="62"/>
      <c r="D49" s="63" t="s">
        <v>56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3" t="s">
        <v>57</v>
      </c>
      <c r="AI49" s="64"/>
      <c r="AJ49" s="64"/>
      <c r="AK49" s="64"/>
      <c r="AL49" s="64"/>
      <c r="AM49" s="64"/>
      <c r="AN49" s="64"/>
      <c r="AO49" s="64"/>
      <c r="AP49" s="62"/>
      <c r="AQ49" s="62"/>
      <c r="AR49" s="65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40"/>
      <c r="B60" s="41"/>
      <c r="C60" s="42"/>
      <c r="D60" s="66" t="s">
        <v>58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66" t="s">
        <v>59</v>
      </c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66" t="s">
        <v>58</v>
      </c>
      <c r="AI60" s="45"/>
      <c r="AJ60" s="45"/>
      <c r="AK60" s="45"/>
      <c r="AL60" s="45"/>
      <c r="AM60" s="66" t="s">
        <v>59</v>
      </c>
      <c r="AN60" s="45"/>
      <c r="AO60" s="45"/>
      <c r="AP60" s="42"/>
      <c r="AQ60" s="42"/>
      <c r="AR60" s="43"/>
      <c r="BE60" s="40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40"/>
      <c r="B64" s="41"/>
      <c r="C64" s="42"/>
      <c r="D64" s="63" t="s">
        <v>60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3" t="s">
        <v>61</v>
      </c>
      <c r="AI64" s="67"/>
      <c r="AJ64" s="67"/>
      <c r="AK64" s="67"/>
      <c r="AL64" s="67"/>
      <c r="AM64" s="67"/>
      <c r="AN64" s="67"/>
      <c r="AO64" s="67"/>
      <c r="AP64" s="42"/>
      <c r="AQ64" s="42"/>
      <c r="AR64" s="43"/>
      <c r="BE64" s="40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40"/>
      <c r="B75" s="41"/>
      <c r="C75" s="42"/>
      <c r="D75" s="66" t="s">
        <v>58</v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66" t="s">
        <v>59</v>
      </c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66" t="s">
        <v>58</v>
      </c>
      <c r="AI75" s="45"/>
      <c r="AJ75" s="45"/>
      <c r="AK75" s="45"/>
      <c r="AL75" s="45"/>
      <c r="AM75" s="66" t="s">
        <v>59</v>
      </c>
      <c r="AN75" s="45"/>
      <c r="AO75" s="45"/>
      <c r="AP75" s="42"/>
      <c r="AQ75" s="42"/>
      <c r="AR75" s="43"/>
      <c r="BE75" s="40"/>
    </row>
    <row r="76" s="2" customForma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3"/>
      <c r="BE76" s="40"/>
    </row>
    <row r="77" s="2" customFormat="1" ht="6.96" customHeight="1">
      <c r="A77" s="40"/>
      <c r="B77" s="68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43"/>
      <c r="BE77" s="40"/>
    </row>
    <row r="81" s="2" customFormat="1" ht="6.96" customHeight="1">
      <c r="A81" s="40"/>
      <c r="B81" s="70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43"/>
      <c r="BE81" s="40"/>
    </row>
    <row r="82" s="2" customFormat="1" ht="24.96" customHeight="1">
      <c r="A82" s="40"/>
      <c r="B82" s="41"/>
      <c r="C82" s="23" t="s">
        <v>62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3"/>
      <c r="B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3"/>
      <c r="BE83" s="40"/>
    </row>
    <row r="84" s="4" customFormat="1" ht="12" customHeight="1">
      <c r="A84" s="4"/>
      <c r="B84" s="72"/>
      <c r="C84" s="32" t="s">
        <v>13</v>
      </c>
      <c r="D84" s="73"/>
      <c r="E84" s="73"/>
      <c r="F84" s="73"/>
      <c r="G84" s="73"/>
      <c r="H84" s="73"/>
      <c r="I84" s="73"/>
      <c r="J84" s="73"/>
      <c r="K84" s="73"/>
      <c r="L84" s="73" t="str">
        <f>K5</f>
        <v>57/2025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4"/>
      <c r="BE84" s="4"/>
    </row>
    <row r="85" s="5" customFormat="1" ht="36.96" customHeight="1">
      <c r="A85" s="5"/>
      <c r="B85" s="75"/>
      <c r="C85" s="76" t="s">
        <v>16</v>
      </c>
      <c r="D85" s="77"/>
      <c r="E85" s="77"/>
      <c r="F85" s="77"/>
      <c r="G85" s="77"/>
      <c r="H85" s="77"/>
      <c r="I85" s="77"/>
      <c r="J85" s="77"/>
      <c r="K85" s="77"/>
      <c r="L85" s="78" t="str">
        <f>K6</f>
        <v>STAVEBNÍ ÚPRAVY STŘECHY MŠ JAHODNICE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9"/>
      <c r="BE85" s="5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3"/>
      <c r="BE86" s="40"/>
    </row>
    <row r="87" s="2" customFormat="1" ht="12" customHeight="1">
      <c r="A87" s="40"/>
      <c r="B87" s="41"/>
      <c r="C87" s="32" t="s">
        <v>20</v>
      </c>
      <c r="D87" s="42"/>
      <c r="E87" s="42"/>
      <c r="F87" s="42"/>
      <c r="G87" s="42"/>
      <c r="H87" s="42"/>
      <c r="I87" s="42"/>
      <c r="J87" s="42"/>
      <c r="K87" s="42"/>
      <c r="L87" s="80" t="str">
        <f>IF(K8="","",K8)</f>
        <v xml:space="preserve">KOSTLIVÉHO 1218, 198 00 PRAHA – KYJE 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32" t="s">
        <v>22</v>
      </c>
      <c r="AJ87" s="42"/>
      <c r="AK87" s="42"/>
      <c r="AL87" s="42"/>
      <c r="AM87" s="81" t="str">
        <f>IF(AN8= "","",AN8)</f>
        <v>26. 5. 2025</v>
      </c>
      <c r="AN87" s="81"/>
      <c r="AO87" s="42"/>
      <c r="AP87" s="42"/>
      <c r="AQ87" s="42"/>
      <c r="AR87" s="43"/>
      <c r="B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3"/>
      <c r="BE88" s="40"/>
    </row>
    <row r="89" s="2" customFormat="1" ht="15.15" customHeight="1">
      <c r="A89" s="40"/>
      <c r="B89" s="41"/>
      <c r="C89" s="32" t="s">
        <v>24</v>
      </c>
      <c r="D89" s="42"/>
      <c r="E89" s="42"/>
      <c r="F89" s="42"/>
      <c r="G89" s="42"/>
      <c r="H89" s="42"/>
      <c r="I89" s="42"/>
      <c r="J89" s="42"/>
      <c r="K89" s="42"/>
      <c r="L89" s="73" t="str">
        <f>IF(E11= "","",E11)</f>
        <v xml:space="preserve"> Městská část Praha 14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32" t="s">
        <v>32</v>
      </c>
      <c r="AJ89" s="42"/>
      <c r="AK89" s="42"/>
      <c r="AL89" s="42"/>
      <c r="AM89" s="82" t="str">
        <f>IF(E17="","",E17)</f>
        <v xml:space="preserve"> MO Atelier s.r.o.</v>
      </c>
      <c r="AN89" s="73"/>
      <c r="AO89" s="73"/>
      <c r="AP89" s="73"/>
      <c r="AQ89" s="42"/>
      <c r="AR89" s="43"/>
      <c r="AS89" s="83" t="s">
        <v>63</v>
      </c>
      <c r="AT89" s="84"/>
      <c r="AU89" s="85"/>
      <c r="AV89" s="85"/>
      <c r="AW89" s="85"/>
      <c r="AX89" s="85"/>
      <c r="AY89" s="85"/>
      <c r="AZ89" s="85"/>
      <c r="BA89" s="85"/>
      <c r="BB89" s="85"/>
      <c r="BC89" s="85"/>
      <c r="BD89" s="86"/>
      <c r="BE89" s="40"/>
    </row>
    <row r="90" s="2" customFormat="1" ht="15.15" customHeight="1">
      <c r="A90" s="40"/>
      <c r="B90" s="41"/>
      <c r="C90" s="32" t="s">
        <v>30</v>
      </c>
      <c r="D90" s="42"/>
      <c r="E90" s="42"/>
      <c r="F90" s="42"/>
      <c r="G90" s="42"/>
      <c r="H90" s="42"/>
      <c r="I90" s="42"/>
      <c r="J90" s="42"/>
      <c r="K90" s="42"/>
      <c r="L90" s="73" t="str">
        <f>IF(E14= "Vyplň údaj","",E14)</f>
        <v/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32" t="s">
        <v>37</v>
      </c>
      <c r="AJ90" s="42"/>
      <c r="AK90" s="42"/>
      <c r="AL90" s="42"/>
      <c r="AM90" s="82" t="str">
        <f>IF(E20="","",E20)</f>
        <v xml:space="preserve"> </v>
      </c>
      <c r="AN90" s="73"/>
      <c r="AO90" s="73"/>
      <c r="AP90" s="73"/>
      <c r="AQ90" s="42"/>
      <c r="AR90" s="43"/>
      <c r="AS90" s="87"/>
      <c r="AT90" s="88"/>
      <c r="AU90" s="89"/>
      <c r="AV90" s="89"/>
      <c r="AW90" s="89"/>
      <c r="AX90" s="89"/>
      <c r="AY90" s="89"/>
      <c r="AZ90" s="89"/>
      <c r="BA90" s="89"/>
      <c r="BB90" s="89"/>
      <c r="BC90" s="89"/>
      <c r="BD90" s="90"/>
      <c r="BE90" s="40"/>
    </row>
    <row r="91" s="2" customFormat="1" ht="10.8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3"/>
      <c r="AS91" s="91"/>
      <c r="AT91" s="92"/>
      <c r="AU91" s="93"/>
      <c r="AV91" s="93"/>
      <c r="AW91" s="93"/>
      <c r="AX91" s="93"/>
      <c r="AY91" s="93"/>
      <c r="AZ91" s="93"/>
      <c r="BA91" s="93"/>
      <c r="BB91" s="93"/>
      <c r="BC91" s="93"/>
      <c r="BD91" s="94"/>
      <c r="BE91" s="40"/>
    </row>
    <row r="92" s="2" customFormat="1" ht="29.28" customHeight="1">
      <c r="A92" s="40"/>
      <c r="B92" s="41"/>
      <c r="C92" s="95" t="s">
        <v>64</v>
      </c>
      <c r="D92" s="96"/>
      <c r="E92" s="96"/>
      <c r="F92" s="96"/>
      <c r="G92" s="96"/>
      <c r="H92" s="97"/>
      <c r="I92" s="98" t="s">
        <v>65</v>
      </c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9" t="s">
        <v>66</v>
      </c>
      <c r="AH92" s="96"/>
      <c r="AI92" s="96"/>
      <c r="AJ92" s="96"/>
      <c r="AK92" s="96"/>
      <c r="AL92" s="96"/>
      <c r="AM92" s="96"/>
      <c r="AN92" s="98" t="s">
        <v>67</v>
      </c>
      <c r="AO92" s="96"/>
      <c r="AP92" s="100"/>
      <c r="AQ92" s="101" t="s">
        <v>68</v>
      </c>
      <c r="AR92" s="43"/>
      <c r="AS92" s="102" t="s">
        <v>69</v>
      </c>
      <c r="AT92" s="103" t="s">
        <v>70</v>
      </c>
      <c r="AU92" s="103" t="s">
        <v>71</v>
      </c>
      <c r="AV92" s="103" t="s">
        <v>72</v>
      </c>
      <c r="AW92" s="103" t="s">
        <v>73</v>
      </c>
      <c r="AX92" s="103" t="s">
        <v>74</v>
      </c>
      <c r="AY92" s="103" t="s">
        <v>75</v>
      </c>
      <c r="AZ92" s="103" t="s">
        <v>76</v>
      </c>
      <c r="BA92" s="103" t="s">
        <v>77</v>
      </c>
      <c r="BB92" s="103" t="s">
        <v>78</v>
      </c>
      <c r="BC92" s="103" t="s">
        <v>79</v>
      </c>
      <c r="BD92" s="104" t="s">
        <v>80</v>
      </c>
      <c r="BE92" s="40"/>
    </row>
    <row r="93" s="2" customFormat="1" ht="10.8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3"/>
      <c r="AS93" s="105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7"/>
      <c r="BE93" s="40"/>
    </row>
    <row r="94" s="6" customFormat="1" ht="32.4" customHeight="1">
      <c r="A94" s="6"/>
      <c r="B94" s="108"/>
      <c r="C94" s="109" t="s">
        <v>81</v>
      </c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1">
        <f>ROUND(SUM(AG95:AG98),2)</f>
        <v>0</v>
      </c>
      <c r="AH94" s="111"/>
      <c r="AI94" s="111"/>
      <c r="AJ94" s="111"/>
      <c r="AK94" s="111"/>
      <c r="AL94" s="111"/>
      <c r="AM94" s="111"/>
      <c r="AN94" s="112">
        <f>SUM(AG94,AT94)</f>
        <v>0</v>
      </c>
      <c r="AO94" s="112"/>
      <c r="AP94" s="112"/>
      <c r="AQ94" s="113" t="s">
        <v>1</v>
      </c>
      <c r="AR94" s="114"/>
      <c r="AS94" s="115">
        <f>ROUND(SUM(AS95:AS98),2)</f>
        <v>0</v>
      </c>
      <c r="AT94" s="116">
        <f>ROUND(SUM(AV94:AW94),2)</f>
        <v>0</v>
      </c>
      <c r="AU94" s="117">
        <f>ROUND(SUM(AU95:AU98),5)</f>
        <v>0</v>
      </c>
      <c r="AV94" s="116">
        <f>ROUND(AZ94*L32,2)</f>
        <v>0</v>
      </c>
      <c r="AW94" s="116">
        <f>ROUND(BA94*L33,2)</f>
        <v>0</v>
      </c>
      <c r="AX94" s="116">
        <f>ROUND(BB94*L32,2)</f>
        <v>0</v>
      </c>
      <c r="AY94" s="116">
        <f>ROUND(BC94*L33,2)</f>
        <v>0</v>
      </c>
      <c r="AZ94" s="116">
        <f>ROUND(SUM(AZ95:AZ98),2)</f>
        <v>0</v>
      </c>
      <c r="BA94" s="116">
        <f>ROUND(SUM(BA95:BA98),2)</f>
        <v>0</v>
      </c>
      <c r="BB94" s="116">
        <f>ROUND(SUM(BB95:BB98),2)</f>
        <v>0</v>
      </c>
      <c r="BC94" s="116">
        <f>ROUND(SUM(BC95:BC98),2)</f>
        <v>0</v>
      </c>
      <c r="BD94" s="118">
        <f>ROUND(SUM(BD95:BD98),2)</f>
        <v>0</v>
      </c>
      <c r="BE94" s="6"/>
      <c r="BS94" s="119" t="s">
        <v>82</v>
      </c>
      <c r="BT94" s="119" t="s">
        <v>83</v>
      </c>
      <c r="BU94" s="120" t="s">
        <v>84</v>
      </c>
      <c r="BV94" s="119" t="s">
        <v>85</v>
      </c>
      <c r="BW94" s="119" t="s">
        <v>5</v>
      </c>
      <c r="BX94" s="119" t="s">
        <v>86</v>
      </c>
      <c r="CL94" s="119" t="s">
        <v>1</v>
      </c>
    </row>
    <row r="95" s="7" customFormat="1" ht="16.5" customHeight="1">
      <c r="A95" s="121" t="s">
        <v>87</v>
      </c>
      <c r="B95" s="122"/>
      <c r="C95" s="123"/>
      <c r="D95" s="124" t="s">
        <v>88</v>
      </c>
      <c r="E95" s="124"/>
      <c r="F95" s="124"/>
      <c r="G95" s="124"/>
      <c r="H95" s="124"/>
      <c r="I95" s="125"/>
      <c r="J95" s="124" t="s">
        <v>89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'57A - Střecha S1'!J32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90</v>
      </c>
      <c r="AR95" s="128"/>
      <c r="AS95" s="129">
        <v>0</v>
      </c>
      <c r="AT95" s="130">
        <f>ROUND(SUM(AV95:AW95),2)</f>
        <v>0</v>
      </c>
      <c r="AU95" s="131">
        <f>'57A - Střecha S1'!P139</f>
        <v>0</v>
      </c>
      <c r="AV95" s="130">
        <f>'57A - Střecha S1'!J35</f>
        <v>0</v>
      </c>
      <c r="AW95" s="130">
        <f>'57A - Střecha S1'!J36</f>
        <v>0</v>
      </c>
      <c r="AX95" s="130">
        <f>'57A - Střecha S1'!J37</f>
        <v>0</v>
      </c>
      <c r="AY95" s="130">
        <f>'57A - Střecha S1'!J38</f>
        <v>0</v>
      </c>
      <c r="AZ95" s="130">
        <f>'57A - Střecha S1'!F35</f>
        <v>0</v>
      </c>
      <c r="BA95" s="130">
        <f>'57A - Střecha S1'!F36</f>
        <v>0</v>
      </c>
      <c r="BB95" s="130">
        <f>'57A - Střecha S1'!F37</f>
        <v>0</v>
      </c>
      <c r="BC95" s="130">
        <f>'57A - Střecha S1'!F38</f>
        <v>0</v>
      </c>
      <c r="BD95" s="132">
        <f>'57A - Střecha S1'!F39</f>
        <v>0</v>
      </c>
      <c r="BE95" s="7"/>
      <c r="BT95" s="133" t="s">
        <v>91</v>
      </c>
      <c r="BV95" s="133" t="s">
        <v>85</v>
      </c>
      <c r="BW95" s="133" t="s">
        <v>92</v>
      </c>
      <c r="BX95" s="133" t="s">
        <v>5</v>
      </c>
      <c r="CL95" s="133" t="s">
        <v>1</v>
      </c>
      <c r="CM95" s="133" t="s">
        <v>93</v>
      </c>
    </row>
    <row r="96" s="7" customFormat="1" ht="16.5" customHeight="1">
      <c r="A96" s="121" t="s">
        <v>87</v>
      </c>
      <c r="B96" s="122"/>
      <c r="C96" s="123"/>
      <c r="D96" s="124" t="s">
        <v>94</v>
      </c>
      <c r="E96" s="124"/>
      <c r="F96" s="124"/>
      <c r="G96" s="124"/>
      <c r="H96" s="124"/>
      <c r="I96" s="125"/>
      <c r="J96" s="124" t="s">
        <v>95</v>
      </c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6">
        <f>'57B - Střecha S2'!J32</f>
        <v>0</v>
      </c>
      <c r="AH96" s="125"/>
      <c r="AI96" s="125"/>
      <c r="AJ96" s="125"/>
      <c r="AK96" s="125"/>
      <c r="AL96" s="125"/>
      <c r="AM96" s="125"/>
      <c r="AN96" s="126">
        <f>SUM(AG96,AT96)</f>
        <v>0</v>
      </c>
      <c r="AO96" s="125"/>
      <c r="AP96" s="125"/>
      <c r="AQ96" s="127" t="s">
        <v>90</v>
      </c>
      <c r="AR96" s="128"/>
      <c r="AS96" s="129">
        <v>0</v>
      </c>
      <c r="AT96" s="130">
        <f>ROUND(SUM(AV96:AW96),2)</f>
        <v>0</v>
      </c>
      <c r="AU96" s="131">
        <f>'57B - Střecha S2'!P139</f>
        <v>0</v>
      </c>
      <c r="AV96" s="130">
        <f>'57B - Střecha S2'!J35</f>
        <v>0</v>
      </c>
      <c r="AW96" s="130">
        <f>'57B - Střecha S2'!J36</f>
        <v>0</v>
      </c>
      <c r="AX96" s="130">
        <f>'57B - Střecha S2'!J37</f>
        <v>0</v>
      </c>
      <c r="AY96" s="130">
        <f>'57B - Střecha S2'!J38</f>
        <v>0</v>
      </c>
      <c r="AZ96" s="130">
        <f>'57B - Střecha S2'!F35</f>
        <v>0</v>
      </c>
      <c r="BA96" s="130">
        <f>'57B - Střecha S2'!F36</f>
        <v>0</v>
      </c>
      <c r="BB96" s="130">
        <f>'57B - Střecha S2'!F37</f>
        <v>0</v>
      </c>
      <c r="BC96" s="130">
        <f>'57B - Střecha S2'!F38</f>
        <v>0</v>
      </c>
      <c r="BD96" s="132">
        <f>'57B - Střecha S2'!F39</f>
        <v>0</v>
      </c>
      <c r="BE96" s="7"/>
      <c r="BT96" s="133" t="s">
        <v>91</v>
      </c>
      <c r="BV96" s="133" t="s">
        <v>85</v>
      </c>
      <c r="BW96" s="133" t="s">
        <v>96</v>
      </c>
      <c r="BX96" s="133" t="s">
        <v>5</v>
      </c>
      <c r="CL96" s="133" t="s">
        <v>1</v>
      </c>
      <c r="CM96" s="133" t="s">
        <v>93</v>
      </c>
    </row>
    <row r="97" s="7" customFormat="1" ht="16.5" customHeight="1">
      <c r="A97" s="121" t="s">
        <v>87</v>
      </c>
      <c r="B97" s="122"/>
      <c r="C97" s="123"/>
      <c r="D97" s="124" t="s">
        <v>97</v>
      </c>
      <c r="E97" s="124"/>
      <c r="F97" s="124"/>
      <c r="G97" s="124"/>
      <c r="H97" s="124"/>
      <c r="I97" s="125"/>
      <c r="J97" s="124" t="s">
        <v>98</v>
      </c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6">
        <f>'57C - Střecha S3'!J32</f>
        <v>0</v>
      </c>
      <c r="AH97" s="125"/>
      <c r="AI97" s="125"/>
      <c r="AJ97" s="125"/>
      <c r="AK97" s="125"/>
      <c r="AL97" s="125"/>
      <c r="AM97" s="125"/>
      <c r="AN97" s="126">
        <f>SUM(AG97,AT97)</f>
        <v>0</v>
      </c>
      <c r="AO97" s="125"/>
      <c r="AP97" s="125"/>
      <c r="AQ97" s="127" t="s">
        <v>90</v>
      </c>
      <c r="AR97" s="128"/>
      <c r="AS97" s="129">
        <v>0</v>
      </c>
      <c r="AT97" s="130">
        <f>ROUND(SUM(AV97:AW97),2)</f>
        <v>0</v>
      </c>
      <c r="AU97" s="131">
        <f>'57C - Střecha S3'!P139</f>
        <v>0</v>
      </c>
      <c r="AV97" s="130">
        <f>'57C - Střecha S3'!J35</f>
        <v>0</v>
      </c>
      <c r="AW97" s="130">
        <f>'57C - Střecha S3'!J36</f>
        <v>0</v>
      </c>
      <c r="AX97" s="130">
        <f>'57C - Střecha S3'!J37</f>
        <v>0</v>
      </c>
      <c r="AY97" s="130">
        <f>'57C - Střecha S3'!J38</f>
        <v>0</v>
      </c>
      <c r="AZ97" s="130">
        <f>'57C - Střecha S3'!F35</f>
        <v>0</v>
      </c>
      <c r="BA97" s="130">
        <f>'57C - Střecha S3'!F36</f>
        <v>0</v>
      </c>
      <c r="BB97" s="130">
        <f>'57C - Střecha S3'!F37</f>
        <v>0</v>
      </c>
      <c r="BC97" s="130">
        <f>'57C - Střecha S3'!F38</f>
        <v>0</v>
      </c>
      <c r="BD97" s="132">
        <f>'57C - Střecha S3'!F39</f>
        <v>0</v>
      </c>
      <c r="BE97" s="7"/>
      <c r="BT97" s="133" t="s">
        <v>91</v>
      </c>
      <c r="BV97" s="133" t="s">
        <v>85</v>
      </c>
      <c r="BW97" s="133" t="s">
        <v>99</v>
      </c>
      <c r="BX97" s="133" t="s">
        <v>5</v>
      </c>
      <c r="CL97" s="133" t="s">
        <v>1</v>
      </c>
      <c r="CM97" s="133" t="s">
        <v>93</v>
      </c>
    </row>
    <row r="98" s="7" customFormat="1" ht="16.5" customHeight="1">
      <c r="A98" s="121" t="s">
        <v>87</v>
      </c>
      <c r="B98" s="122"/>
      <c r="C98" s="123"/>
      <c r="D98" s="124" t="s">
        <v>100</v>
      </c>
      <c r="E98" s="124"/>
      <c r="F98" s="124"/>
      <c r="G98" s="124"/>
      <c r="H98" s="124"/>
      <c r="I98" s="125"/>
      <c r="J98" s="124" t="s">
        <v>101</v>
      </c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6">
        <f>'57D - Vedlejší rozpočtové...'!J32</f>
        <v>0</v>
      </c>
      <c r="AH98" s="125"/>
      <c r="AI98" s="125"/>
      <c r="AJ98" s="125"/>
      <c r="AK98" s="125"/>
      <c r="AL98" s="125"/>
      <c r="AM98" s="125"/>
      <c r="AN98" s="126">
        <f>SUM(AG98,AT98)</f>
        <v>0</v>
      </c>
      <c r="AO98" s="125"/>
      <c r="AP98" s="125"/>
      <c r="AQ98" s="127" t="s">
        <v>90</v>
      </c>
      <c r="AR98" s="128"/>
      <c r="AS98" s="134">
        <v>0</v>
      </c>
      <c r="AT98" s="135">
        <f>ROUND(SUM(AV98:AW98),2)</f>
        <v>0</v>
      </c>
      <c r="AU98" s="136">
        <f>'57D - Vedlejší rozpočtové...'!P130</f>
        <v>0</v>
      </c>
      <c r="AV98" s="135">
        <f>'57D - Vedlejší rozpočtové...'!J35</f>
        <v>0</v>
      </c>
      <c r="AW98" s="135">
        <f>'57D - Vedlejší rozpočtové...'!J36</f>
        <v>0</v>
      </c>
      <c r="AX98" s="135">
        <f>'57D - Vedlejší rozpočtové...'!J37</f>
        <v>0</v>
      </c>
      <c r="AY98" s="135">
        <f>'57D - Vedlejší rozpočtové...'!J38</f>
        <v>0</v>
      </c>
      <c r="AZ98" s="135">
        <f>'57D - Vedlejší rozpočtové...'!F35</f>
        <v>0</v>
      </c>
      <c r="BA98" s="135">
        <f>'57D - Vedlejší rozpočtové...'!F36</f>
        <v>0</v>
      </c>
      <c r="BB98" s="135">
        <f>'57D - Vedlejší rozpočtové...'!F37</f>
        <v>0</v>
      </c>
      <c r="BC98" s="135">
        <f>'57D - Vedlejší rozpočtové...'!F38</f>
        <v>0</v>
      </c>
      <c r="BD98" s="137">
        <f>'57D - Vedlejší rozpočtové...'!F39</f>
        <v>0</v>
      </c>
      <c r="BE98" s="7"/>
      <c r="BT98" s="133" t="s">
        <v>91</v>
      </c>
      <c r="BV98" s="133" t="s">
        <v>85</v>
      </c>
      <c r="BW98" s="133" t="s">
        <v>102</v>
      </c>
      <c r="BX98" s="133" t="s">
        <v>5</v>
      </c>
      <c r="CL98" s="133" t="s">
        <v>1</v>
      </c>
      <c r="CM98" s="133" t="s">
        <v>93</v>
      </c>
    </row>
    <row r="99">
      <c r="B99" s="21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0"/>
    </row>
    <row r="100" s="2" customFormat="1" ht="30" customHeight="1">
      <c r="A100" s="40"/>
      <c r="B100" s="41"/>
      <c r="C100" s="109" t="s">
        <v>103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112">
        <f>ROUND(SUM(AG101:AG104), 2)</f>
        <v>0</v>
      </c>
      <c r="AH100" s="112"/>
      <c r="AI100" s="112"/>
      <c r="AJ100" s="112"/>
      <c r="AK100" s="112"/>
      <c r="AL100" s="112"/>
      <c r="AM100" s="112"/>
      <c r="AN100" s="112">
        <f>ROUND(SUM(AN101:AN104), 2)</f>
        <v>0</v>
      </c>
      <c r="AO100" s="112"/>
      <c r="AP100" s="112"/>
      <c r="AQ100" s="138"/>
      <c r="AR100" s="43"/>
      <c r="AS100" s="102" t="s">
        <v>104</v>
      </c>
      <c r="AT100" s="103" t="s">
        <v>105</v>
      </c>
      <c r="AU100" s="103" t="s">
        <v>47</v>
      </c>
      <c r="AV100" s="104" t="s">
        <v>70</v>
      </c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="2" customFormat="1" ht="19.92" customHeight="1">
      <c r="A101" s="40"/>
      <c r="B101" s="41"/>
      <c r="C101" s="42"/>
      <c r="D101" s="139" t="s">
        <v>106</v>
      </c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42"/>
      <c r="AD101" s="42"/>
      <c r="AE101" s="42"/>
      <c r="AF101" s="42"/>
      <c r="AG101" s="140">
        <f>ROUND(AG94 * AS101, 2)</f>
        <v>0</v>
      </c>
      <c r="AH101" s="141"/>
      <c r="AI101" s="141"/>
      <c r="AJ101" s="141"/>
      <c r="AK101" s="141"/>
      <c r="AL101" s="141"/>
      <c r="AM101" s="141"/>
      <c r="AN101" s="141">
        <f>ROUND(AG101 + AV101, 2)</f>
        <v>0</v>
      </c>
      <c r="AO101" s="141"/>
      <c r="AP101" s="141"/>
      <c r="AQ101" s="42"/>
      <c r="AR101" s="43"/>
      <c r="AS101" s="142">
        <v>0</v>
      </c>
      <c r="AT101" s="143" t="s">
        <v>107</v>
      </c>
      <c r="AU101" s="143" t="s">
        <v>48</v>
      </c>
      <c r="AV101" s="144">
        <f>ROUND(IF(AU101="základní",AG101*L32,IF(AU101="snížená",AG101*L33,0)), 2)</f>
        <v>0</v>
      </c>
      <c r="AW101" s="40"/>
      <c r="AX101" s="40"/>
      <c r="AY101" s="40"/>
      <c r="AZ101" s="40"/>
      <c r="BA101" s="40"/>
      <c r="BB101" s="40"/>
      <c r="BC101" s="40"/>
      <c r="BD101" s="40"/>
      <c r="BE101" s="40"/>
      <c r="BV101" s="17" t="s">
        <v>108</v>
      </c>
      <c r="BY101" s="145">
        <f>IF(AU101="základní",AV101,0)</f>
        <v>0</v>
      </c>
      <c r="BZ101" s="145">
        <f>IF(AU101="snížená",AV101,0)</f>
        <v>0</v>
      </c>
      <c r="CA101" s="145">
        <v>0</v>
      </c>
      <c r="CB101" s="145">
        <v>0</v>
      </c>
      <c r="CC101" s="145">
        <v>0</v>
      </c>
      <c r="CD101" s="145">
        <f>IF(AU101="základní",AG101,0)</f>
        <v>0</v>
      </c>
      <c r="CE101" s="145">
        <f>IF(AU101="snížená",AG101,0)</f>
        <v>0</v>
      </c>
      <c r="CF101" s="145">
        <f>IF(AU101="zákl. přenesená",AG101,0)</f>
        <v>0</v>
      </c>
      <c r="CG101" s="145">
        <f>IF(AU101="sníž. přenesená",AG101,0)</f>
        <v>0</v>
      </c>
      <c r="CH101" s="145">
        <f>IF(AU101="nulová",AG101,0)</f>
        <v>0</v>
      </c>
      <c r="CI101" s="17">
        <f>IF(AU101="základní",1,IF(AU101="snížená",2,IF(AU101="zákl. přenesená",4,IF(AU101="sníž. přenesená",5,3))))</f>
        <v>1</v>
      </c>
      <c r="CJ101" s="17">
        <f>IF(AT101="stavební čast",1,IF(AT101="investiční čast",2,3))</f>
        <v>1</v>
      </c>
      <c r="CK101" s="17" t="str">
        <f>IF(D101="Vyplň vlastní","","x")</f>
        <v>x</v>
      </c>
    </row>
    <row r="102" s="2" customFormat="1" ht="19.92" customHeight="1">
      <c r="A102" s="40"/>
      <c r="B102" s="41"/>
      <c r="C102" s="42"/>
      <c r="D102" s="146" t="s">
        <v>109</v>
      </c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42"/>
      <c r="AD102" s="42"/>
      <c r="AE102" s="42"/>
      <c r="AF102" s="42"/>
      <c r="AG102" s="140">
        <f>ROUND(AG94 * AS102, 2)</f>
        <v>0</v>
      </c>
      <c r="AH102" s="141"/>
      <c r="AI102" s="141"/>
      <c r="AJ102" s="141"/>
      <c r="AK102" s="141"/>
      <c r="AL102" s="141"/>
      <c r="AM102" s="141"/>
      <c r="AN102" s="141">
        <f>ROUND(AG102 + AV102, 2)</f>
        <v>0</v>
      </c>
      <c r="AO102" s="141"/>
      <c r="AP102" s="141"/>
      <c r="AQ102" s="42"/>
      <c r="AR102" s="43"/>
      <c r="AS102" s="142">
        <v>0</v>
      </c>
      <c r="AT102" s="143" t="s">
        <v>107</v>
      </c>
      <c r="AU102" s="143" t="s">
        <v>48</v>
      </c>
      <c r="AV102" s="144">
        <f>ROUND(IF(AU102="základní",AG102*L32,IF(AU102="snížená",AG102*L33,0)), 2)</f>
        <v>0</v>
      </c>
      <c r="AW102" s="40"/>
      <c r="AX102" s="40"/>
      <c r="AY102" s="40"/>
      <c r="AZ102" s="40"/>
      <c r="BA102" s="40"/>
      <c r="BB102" s="40"/>
      <c r="BC102" s="40"/>
      <c r="BD102" s="40"/>
      <c r="BE102" s="40"/>
      <c r="BV102" s="17" t="s">
        <v>110</v>
      </c>
      <c r="BY102" s="145">
        <f>IF(AU102="základní",AV102,0)</f>
        <v>0</v>
      </c>
      <c r="BZ102" s="145">
        <f>IF(AU102="snížená",AV102,0)</f>
        <v>0</v>
      </c>
      <c r="CA102" s="145">
        <v>0</v>
      </c>
      <c r="CB102" s="145">
        <v>0</v>
      </c>
      <c r="CC102" s="145">
        <v>0</v>
      </c>
      <c r="CD102" s="145">
        <f>IF(AU102="základní",AG102,0)</f>
        <v>0</v>
      </c>
      <c r="CE102" s="145">
        <f>IF(AU102="snížená",AG102,0)</f>
        <v>0</v>
      </c>
      <c r="CF102" s="145">
        <f>IF(AU102="zákl. přenesená",AG102,0)</f>
        <v>0</v>
      </c>
      <c r="CG102" s="145">
        <f>IF(AU102="sníž. přenesená",AG102,0)</f>
        <v>0</v>
      </c>
      <c r="CH102" s="145">
        <f>IF(AU102="nulová",AG102,0)</f>
        <v>0</v>
      </c>
      <c r="CI102" s="17">
        <f>IF(AU102="základní",1,IF(AU102="snížená",2,IF(AU102="zákl. přenesená",4,IF(AU102="sníž. přenesená",5,3))))</f>
        <v>1</v>
      </c>
      <c r="CJ102" s="17">
        <f>IF(AT102="stavební čast",1,IF(AT102="investiční čast",2,3))</f>
        <v>1</v>
      </c>
      <c r="CK102" s="17" t="str">
        <f>IF(D102="Vyplň vlastní","","x")</f>
        <v/>
      </c>
    </row>
    <row r="103" s="2" customFormat="1" ht="19.92" customHeight="1">
      <c r="A103" s="40"/>
      <c r="B103" s="41"/>
      <c r="C103" s="42"/>
      <c r="D103" s="146" t="s">
        <v>109</v>
      </c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42"/>
      <c r="AD103" s="42"/>
      <c r="AE103" s="42"/>
      <c r="AF103" s="42"/>
      <c r="AG103" s="140">
        <f>ROUND(AG94 * AS103, 2)</f>
        <v>0</v>
      </c>
      <c r="AH103" s="141"/>
      <c r="AI103" s="141"/>
      <c r="AJ103" s="141"/>
      <c r="AK103" s="141"/>
      <c r="AL103" s="141"/>
      <c r="AM103" s="141"/>
      <c r="AN103" s="141">
        <f>ROUND(AG103 + AV103, 2)</f>
        <v>0</v>
      </c>
      <c r="AO103" s="141"/>
      <c r="AP103" s="141"/>
      <c r="AQ103" s="42"/>
      <c r="AR103" s="43"/>
      <c r="AS103" s="142">
        <v>0</v>
      </c>
      <c r="AT103" s="143" t="s">
        <v>107</v>
      </c>
      <c r="AU103" s="143" t="s">
        <v>48</v>
      </c>
      <c r="AV103" s="144">
        <f>ROUND(IF(AU103="základní",AG103*L32,IF(AU103="snížená",AG103*L33,0)), 2)</f>
        <v>0</v>
      </c>
      <c r="AW103" s="40"/>
      <c r="AX103" s="40"/>
      <c r="AY103" s="40"/>
      <c r="AZ103" s="40"/>
      <c r="BA103" s="40"/>
      <c r="BB103" s="40"/>
      <c r="BC103" s="40"/>
      <c r="BD103" s="40"/>
      <c r="BE103" s="40"/>
      <c r="BV103" s="17" t="s">
        <v>110</v>
      </c>
      <c r="BY103" s="145">
        <f>IF(AU103="základní",AV103,0)</f>
        <v>0</v>
      </c>
      <c r="BZ103" s="145">
        <f>IF(AU103="snížená",AV103,0)</f>
        <v>0</v>
      </c>
      <c r="CA103" s="145">
        <v>0</v>
      </c>
      <c r="CB103" s="145">
        <v>0</v>
      </c>
      <c r="CC103" s="145">
        <v>0</v>
      </c>
      <c r="CD103" s="145">
        <f>IF(AU103="základní",AG103,0)</f>
        <v>0</v>
      </c>
      <c r="CE103" s="145">
        <f>IF(AU103="snížená",AG103,0)</f>
        <v>0</v>
      </c>
      <c r="CF103" s="145">
        <f>IF(AU103="zákl. přenesená",AG103,0)</f>
        <v>0</v>
      </c>
      <c r="CG103" s="145">
        <f>IF(AU103="sníž. přenesená",AG103,0)</f>
        <v>0</v>
      </c>
      <c r="CH103" s="145">
        <f>IF(AU103="nulová",AG103,0)</f>
        <v>0</v>
      </c>
      <c r="CI103" s="17">
        <f>IF(AU103="základní",1,IF(AU103="snížená",2,IF(AU103="zákl. přenesená",4,IF(AU103="sníž. přenesená",5,3))))</f>
        <v>1</v>
      </c>
      <c r="CJ103" s="17">
        <f>IF(AT103="stavební čast",1,IF(AT103="investiční čast",2,3))</f>
        <v>1</v>
      </c>
      <c r="CK103" s="17" t="str">
        <f>IF(D103="Vyplň vlastní","","x")</f>
        <v/>
      </c>
    </row>
    <row r="104" s="2" customFormat="1" ht="19.92" customHeight="1">
      <c r="A104" s="40"/>
      <c r="B104" s="41"/>
      <c r="C104" s="42"/>
      <c r="D104" s="146" t="s">
        <v>109</v>
      </c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42"/>
      <c r="AD104" s="42"/>
      <c r="AE104" s="42"/>
      <c r="AF104" s="42"/>
      <c r="AG104" s="140">
        <f>ROUND(AG94 * AS104, 2)</f>
        <v>0</v>
      </c>
      <c r="AH104" s="141"/>
      <c r="AI104" s="141"/>
      <c r="AJ104" s="141"/>
      <c r="AK104" s="141"/>
      <c r="AL104" s="141"/>
      <c r="AM104" s="141"/>
      <c r="AN104" s="141">
        <f>ROUND(AG104 + AV104, 2)</f>
        <v>0</v>
      </c>
      <c r="AO104" s="141"/>
      <c r="AP104" s="141"/>
      <c r="AQ104" s="42"/>
      <c r="AR104" s="43"/>
      <c r="AS104" s="147">
        <v>0</v>
      </c>
      <c r="AT104" s="148" t="s">
        <v>107</v>
      </c>
      <c r="AU104" s="148" t="s">
        <v>48</v>
      </c>
      <c r="AV104" s="149">
        <f>ROUND(IF(AU104="základní",AG104*L32,IF(AU104="snížená",AG104*L33,0)), 2)</f>
        <v>0</v>
      </c>
      <c r="AW104" s="40"/>
      <c r="AX104" s="40"/>
      <c r="AY104" s="40"/>
      <c r="AZ104" s="40"/>
      <c r="BA104" s="40"/>
      <c r="BB104" s="40"/>
      <c r="BC104" s="40"/>
      <c r="BD104" s="40"/>
      <c r="BE104" s="40"/>
      <c r="BV104" s="17" t="s">
        <v>110</v>
      </c>
      <c r="BY104" s="145">
        <f>IF(AU104="základní",AV104,0)</f>
        <v>0</v>
      </c>
      <c r="BZ104" s="145">
        <f>IF(AU104="snížená",AV104,0)</f>
        <v>0</v>
      </c>
      <c r="CA104" s="145">
        <v>0</v>
      </c>
      <c r="CB104" s="145">
        <v>0</v>
      </c>
      <c r="CC104" s="145">
        <v>0</v>
      </c>
      <c r="CD104" s="145">
        <f>IF(AU104="základní",AG104,0)</f>
        <v>0</v>
      </c>
      <c r="CE104" s="145">
        <f>IF(AU104="snížená",AG104,0)</f>
        <v>0</v>
      </c>
      <c r="CF104" s="145">
        <f>IF(AU104="zákl. přenesená",AG104,0)</f>
        <v>0</v>
      </c>
      <c r="CG104" s="145">
        <f>IF(AU104="sníž. přenesená",AG104,0)</f>
        <v>0</v>
      </c>
      <c r="CH104" s="145">
        <f>IF(AU104="nulová",AG104,0)</f>
        <v>0</v>
      </c>
      <c r="CI104" s="17">
        <f>IF(AU104="základní",1,IF(AU104="snížená",2,IF(AU104="zákl. přenesená",4,IF(AU104="sníž. přenesená",5,3))))</f>
        <v>1</v>
      </c>
      <c r="CJ104" s="17">
        <f>IF(AT104="stavební čast",1,IF(AT104="investiční čast",2,3))</f>
        <v>1</v>
      </c>
      <c r="CK104" s="17" t="str">
        <f>IF(D104="Vyplň vlastní","","x")</f>
        <v/>
      </c>
    </row>
    <row r="105" s="2" customFormat="1" ht="10.8" customHeight="1">
      <c r="A105" s="40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3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="2" customFormat="1" ht="30" customHeight="1">
      <c r="A106" s="40"/>
      <c r="B106" s="41"/>
      <c r="C106" s="150" t="s">
        <v>111</v>
      </c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2">
        <f>ROUND(AG94 + AG100, 2)</f>
        <v>0</v>
      </c>
      <c r="AH106" s="152"/>
      <c r="AI106" s="152"/>
      <c r="AJ106" s="152"/>
      <c r="AK106" s="152"/>
      <c r="AL106" s="152"/>
      <c r="AM106" s="152"/>
      <c r="AN106" s="152">
        <f>ROUND(AN94 + AN100, 2)</f>
        <v>0</v>
      </c>
      <c r="AO106" s="152"/>
      <c r="AP106" s="152"/>
      <c r="AQ106" s="151"/>
      <c r="AR106" s="43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="2" customFormat="1" ht="6.96" customHeight="1">
      <c r="A107" s="40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43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</sheetData>
  <sheetProtection sheet="1" formatColumns="0" formatRows="0" objects="1" scenarios="1" spinCount="100000" saltValue="PWDcYsmHDOcDINWiEGueSvXL6GYCviJkdIUffmoKgfT5+E3usiy0s8TUFz1HkeV/tfSxf9sG6qYUZHjD4/dHbg==" hashValue="tJIc55exa5xHp/cVqlZhc8sUzDs124Ef9vei2F+kOCHUvdE7meoQf10Ab+46CP1FG5mwKQgdANRnUrKDQbk1iA==" algorithmName="SHA-512" password="CC35"/>
  <mergeCells count="72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J96:AF96"/>
    <mergeCell ref="AG96:AM96"/>
    <mergeCell ref="AN96:AP96"/>
    <mergeCell ref="D96:H96"/>
    <mergeCell ref="AG97:AM97"/>
    <mergeCell ref="D97:H97"/>
    <mergeCell ref="J97:AF97"/>
    <mergeCell ref="AN97:AP97"/>
    <mergeCell ref="AN98:AP98"/>
    <mergeCell ref="AG98:AM98"/>
    <mergeCell ref="D98:H98"/>
    <mergeCell ref="J98:AF98"/>
    <mergeCell ref="D101:AB101"/>
    <mergeCell ref="AG101:AM101"/>
    <mergeCell ref="AN101:AP101"/>
    <mergeCell ref="D102:AB102"/>
    <mergeCell ref="AG102:AM102"/>
    <mergeCell ref="AN102:AP102"/>
    <mergeCell ref="D103:AB103"/>
    <mergeCell ref="AG103:AM103"/>
    <mergeCell ref="AN103:AP103"/>
    <mergeCell ref="D104:AB104"/>
    <mergeCell ref="AG104:AM104"/>
    <mergeCell ref="AN104:AP104"/>
    <mergeCell ref="AG94:AM94"/>
    <mergeCell ref="AN94:AP94"/>
    <mergeCell ref="AG100:AM100"/>
    <mergeCell ref="AN100:AP100"/>
    <mergeCell ref="AG106:AM106"/>
    <mergeCell ref="AN106:AP106"/>
    <mergeCell ref="BE5:BE34"/>
    <mergeCell ref="K5:AJ5"/>
    <mergeCell ref="K6:AJ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</mergeCells>
  <dataValidations count="2">
    <dataValidation type="list" allowBlank="1" showInputMessage="1" showErrorMessage="1" error="Povoleny jsou hodnoty základní, snížená, zákl. přenesená, sníž. přenesená, nulová." sqref="AU100:AU104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100:AT104">
      <formula1>"stavební čast, technologická čast, investiční čast"</formula1>
    </dataValidation>
  </dataValidations>
  <hyperlinks>
    <hyperlink ref="A95" location="'57A - Střecha S1'!C2" display="/"/>
    <hyperlink ref="A96" location="'57B - Střecha S2'!C2" display="/"/>
    <hyperlink ref="A97" location="'57C - Střecha S3'!C2" display="/"/>
    <hyperlink ref="A98" location="'57D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  <c r="AZ2" s="153" t="s">
        <v>112</v>
      </c>
      <c r="BA2" s="153" t="s">
        <v>113</v>
      </c>
      <c r="BB2" s="153" t="s">
        <v>114</v>
      </c>
      <c r="BC2" s="153" t="s">
        <v>115</v>
      </c>
      <c r="BD2" s="153" t="s">
        <v>116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0"/>
      <c r="AT3" s="17" t="s">
        <v>93</v>
      </c>
      <c r="AZ3" s="153" t="s">
        <v>117</v>
      </c>
      <c r="BA3" s="153" t="s">
        <v>118</v>
      </c>
      <c r="BB3" s="153" t="s">
        <v>114</v>
      </c>
      <c r="BC3" s="153" t="s">
        <v>119</v>
      </c>
      <c r="BD3" s="153" t="s">
        <v>116</v>
      </c>
    </row>
    <row r="4" s="1" customFormat="1" ht="24.96" customHeight="1">
      <c r="B4" s="20"/>
      <c r="D4" s="156" t="s">
        <v>120</v>
      </c>
      <c r="L4" s="20"/>
      <c r="M4" s="157" t="s">
        <v>10</v>
      </c>
      <c r="AT4" s="17" t="s">
        <v>4</v>
      </c>
      <c r="AZ4" s="153" t="s">
        <v>121</v>
      </c>
      <c r="BA4" s="153" t="s">
        <v>122</v>
      </c>
      <c r="BB4" s="153" t="s">
        <v>114</v>
      </c>
      <c r="BC4" s="153" t="s">
        <v>123</v>
      </c>
      <c r="BD4" s="153" t="s">
        <v>116</v>
      </c>
    </row>
    <row r="5" s="1" customFormat="1" ht="6.96" customHeight="1">
      <c r="B5" s="20"/>
      <c r="L5" s="20"/>
    </row>
    <row r="6" s="1" customFormat="1" ht="12" customHeight="1">
      <c r="B6" s="20"/>
      <c r="D6" s="158" t="s">
        <v>16</v>
      </c>
      <c r="L6" s="20"/>
    </row>
    <row r="7" s="1" customFormat="1" ht="16.5" customHeight="1">
      <c r="B7" s="20"/>
      <c r="E7" s="159" t="str">
        <f>'Rekapitulace stavby'!K6</f>
        <v>STAVEBNÍ ÚPRAVY STŘECHY MŠ JAHODNICE</v>
      </c>
      <c r="F7" s="158"/>
      <c r="G7" s="158"/>
      <c r="H7" s="158"/>
      <c r="L7" s="20"/>
    </row>
    <row r="8" s="2" customFormat="1" ht="12" customHeight="1">
      <c r="A8" s="40"/>
      <c r="B8" s="43"/>
      <c r="C8" s="40"/>
      <c r="D8" s="158" t="s">
        <v>124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3"/>
      <c r="C9" s="40"/>
      <c r="D9" s="40"/>
      <c r="E9" s="160" t="s">
        <v>125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8" t="s">
        <v>18</v>
      </c>
      <c r="E11" s="40"/>
      <c r="F11" s="161" t="s">
        <v>1</v>
      </c>
      <c r="G11" s="40"/>
      <c r="H11" s="40"/>
      <c r="I11" s="158" t="s">
        <v>19</v>
      </c>
      <c r="J11" s="161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8" t="s">
        <v>20</v>
      </c>
      <c r="E12" s="40"/>
      <c r="F12" s="161" t="s">
        <v>21</v>
      </c>
      <c r="G12" s="40"/>
      <c r="H12" s="40"/>
      <c r="I12" s="158" t="s">
        <v>22</v>
      </c>
      <c r="J12" s="162" t="str">
        <f>'Rekapitulace stavby'!AN8</f>
        <v>26. 5. 2025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8" t="s">
        <v>24</v>
      </c>
      <c r="E14" s="40"/>
      <c r="F14" s="40"/>
      <c r="G14" s="40"/>
      <c r="H14" s="40"/>
      <c r="I14" s="158" t="s">
        <v>25</v>
      </c>
      <c r="J14" s="161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1" t="s">
        <v>38</v>
      </c>
      <c r="F15" s="40"/>
      <c r="G15" s="40"/>
      <c r="H15" s="40"/>
      <c r="I15" s="158" t="s">
        <v>28</v>
      </c>
      <c r="J15" s="161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8" t="s">
        <v>30</v>
      </c>
      <c r="E17" s="40"/>
      <c r="F17" s="40"/>
      <c r="G17" s="40"/>
      <c r="H17" s="40"/>
      <c r="I17" s="158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1"/>
      <c r="G18" s="161"/>
      <c r="H18" s="161"/>
      <c r="I18" s="158" t="s">
        <v>28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8" t="s">
        <v>32</v>
      </c>
      <c r="E20" s="40"/>
      <c r="F20" s="40"/>
      <c r="G20" s="40"/>
      <c r="H20" s="40"/>
      <c r="I20" s="158" t="s">
        <v>25</v>
      </c>
      <c r="J20" s="161" t="s">
        <v>1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1" t="s">
        <v>38</v>
      </c>
      <c r="F21" s="40"/>
      <c r="G21" s="40"/>
      <c r="H21" s="40"/>
      <c r="I21" s="158" t="s">
        <v>28</v>
      </c>
      <c r="J21" s="161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8" t="s">
        <v>37</v>
      </c>
      <c r="E23" s="40"/>
      <c r="F23" s="40"/>
      <c r="G23" s="40"/>
      <c r="H23" s="40"/>
      <c r="I23" s="158" t="s">
        <v>25</v>
      </c>
      <c r="J23" s="161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1" t="s">
        <v>38</v>
      </c>
      <c r="F24" s="40"/>
      <c r="G24" s="40"/>
      <c r="H24" s="40"/>
      <c r="I24" s="158" t="s">
        <v>28</v>
      </c>
      <c r="J24" s="161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8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7"/>
      <c r="E29" s="167"/>
      <c r="F29" s="167"/>
      <c r="G29" s="167"/>
      <c r="H29" s="167"/>
      <c r="I29" s="167"/>
      <c r="J29" s="167"/>
      <c r="K29" s="167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1" t="s">
        <v>126</v>
      </c>
      <c r="E30" s="40"/>
      <c r="F30" s="40"/>
      <c r="G30" s="40"/>
      <c r="H30" s="40"/>
      <c r="I30" s="40"/>
      <c r="J30" s="168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9" t="s">
        <v>106</v>
      </c>
      <c r="E31" s="40"/>
      <c r="F31" s="40"/>
      <c r="G31" s="40"/>
      <c r="H31" s="40"/>
      <c r="I31" s="40"/>
      <c r="J31" s="168">
        <f>J112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70" t="s">
        <v>43</v>
      </c>
      <c r="E32" s="40"/>
      <c r="F32" s="40"/>
      <c r="G32" s="40"/>
      <c r="H32" s="40"/>
      <c r="I32" s="40"/>
      <c r="J32" s="171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7"/>
      <c r="E33" s="167"/>
      <c r="F33" s="167"/>
      <c r="G33" s="167"/>
      <c r="H33" s="167"/>
      <c r="I33" s="167"/>
      <c r="J33" s="167"/>
      <c r="K33" s="167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2" t="s">
        <v>45</v>
      </c>
      <c r="G34" s="40"/>
      <c r="H34" s="40"/>
      <c r="I34" s="172" t="s">
        <v>44</v>
      </c>
      <c r="J34" s="172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3" t="s">
        <v>47</v>
      </c>
      <c r="E35" s="158" t="s">
        <v>48</v>
      </c>
      <c r="F35" s="174">
        <f>ROUND((SUM(BE112:BE119) + SUM(BE139:BE325)),  2)</f>
        <v>0</v>
      </c>
      <c r="G35" s="40"/>
      <c r="H35" s="40"/>
      <c r="I35" s="175">
        <v>0.20999999999999999</v>
      </c>
      <c r="J35" s="174">
        <f>ROUND(((SUM(BE112:BE119) + SUM(BE139:BE325))*I35),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8" t="s">
        <v>49</v>
      </c>
      <c r="F36" s="174">
        <f>ROUND((SUM(BF112:BF119) + SUM(BF139:BF325)),  2)</f>
        <v>0</v>
      </c>
      <c r="G36" s="40"/>
      <c r="H36" s="40"/>
      <c r="I36" s="175">
        <v>0.12</v>
      </c>
      <c r="J36" s="174">
        <f>ROUND(((SUM(BF112:BF119) + SUM(BF139:BF325))*I36),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8" t="s">
        <v>50</v>
      </c>
      <c r="F37" s="174">
        <f>ROUND((SUM(BG112:BG119) + SUM(BG139:BG325)),  2)</f>
        <v>0</v>
      </c>
      <c r="G37" s="40"/>
      <c r="H37" s="40"/>
      <c r="I37" s="175">
        <v>0.20999999999999999</v>
      </c>
      <c r="J37" s="174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8" t="s">
        <v>51</v>
      </c>
      <c r="F38" s="174">
        <f>ROUND((SUM(BH112:BH119) + SUM(BH139:BH325)),  2)</f>
        <v>0</v>
      </c>
      <c r="G38" s="40"/>
      <c r="H38" s="40"/>
      <c r="I38" s="175">
        <v>0.12</v>
      </c>
      <c r="J38" s="174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8" t="s">
        <v>52</v>
      </c>
      <c r="F39" s="174">
        <f>ROUND((SUM(BI112:BI119) + SUM(BI139:BI325)),  2)</f>
        <v>0</v>
      </c>
      <c r="G39" s="40"/>
      <c r="H39" s="40"/>
      <c r="I39" s="175">
        <v>0</v>
      </c>
      <c r="J39" s="174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6"/>
      <c r="D41" s="177" t="s">
        <v>53</v>
      </c>
      <c r="E41" s="178"/>
      <c r="F41" s="178"/>
      <c r="G41" s="179" t="s">
        <v>54</v>
      </c>
      <c r="H41" s="180" t="s">
        <v>55</v>
      </c>
      <c r="I41" s="178"/>
      <c r="J41" s="181">
        <f>SUM(J32:J39)</f>
        <v>0</v>
      </c>
      <c r="K41" s="182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3" t="s">
        <v>56</v>
      </c>
      <c r="E50" s="184"/>
      <c r="F50" s="184"/>
      <c r="G50" s="183" t="s">
        <v>57</v>
      </c>
      <c r="H50" s="184"/>
      <c r="I50" s="184"/>
      <c r="J50" s="184"/>
      <c r="K50" s="184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5" t="s">
        <v>58</v>
      </c>
      <c r="E61" s="186"/>
      <c r="F61" s="187" t="s">
        <v>59</v>
      </c>
      <c r="G61" s="185" t="s">
        <v>58</v>
      </c>
      <c r="H61" s="186"/>
      <c r="I61" s="186"/>
      <c r="J61" s="188" t="s">
        <v>59</v>
      </c>
      <c r="K61" s="186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3" t="s">
        <v>60</v>
      </c>
      <c r="E65" s="189"/>
      <c r="F65" s="189"/>
      <c r="G65" s="183" t="s">
        <v>61</v>
      </c>
      <c r="H65" s="189"/>
      <c r="I65" s="189"/>
      <c r="J65" s="189"/>
      <c r="K65" s="189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5" t="s">
        <v>58</v>
      </c>
      <c r="E76" s="186"/>
      <c r="F76" s="187" t="s">
        <v>59</v>
      </c>
      <c r="G76" s="185" t="s">
        <v>58</v>
      </c>
      <c r="H76" s="186"/>
      <c r="I76" s="186"/>
      <c r="J76" s="188" t="s">
        <v>59</v>
      </c>
      <c r="K76" s="186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127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4" t="str">
        <f>E7</f>
        <v>STAVEBNÍ ÚPRAVY STŘECHY MŠ JAHODNICE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124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57A - Střecha S1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 xml:space="preserve">KOSTLIVÉHO 1218, 198 00 PRAHA – KYJE </v>
      </c>
      <c r="G89" s="42"/>
      <c r="H89" s="42"/>
      <c r="I89" s="32" t="s">
        <v>22</v>
      </c>
      <c r="J89" s="81" t="str">
        <f>IF(J12="","",J12)</f>
        <v>26. 5. 2025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 xml:space="preserve"> </v>
      </c>
      <c r="G91" s="42"/>
      <c r="H91" s="42"/>
      <c r="I91" s="32" t="s">
        <v>32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30</v>
      </c>
      <c r="D92" s="42"/>
      <c r="E92" s="42"/>
      <c r="F92" s="27" t="str">
        <f>IF(E18="","",E18)</f>
        <v>Vyplň údaj</v>
      </c>
      <c r="G92" s="42"/>
      <c r="H92" s="42"/>
      <c r="I92" s="32" t="s">
        <v>37</v>
      </c>
      <c r="J92" s="36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5" t="s">
        <v>128</v>
      </c>
      <c r="D94" s="151"/>
      <c r="E94" s="151"/>
      <c r="F94" s="151"/>
      <c r="G94" s="151"/>
      <c r="H94" s="151"/>
      <c r="I94" s="151"/>
      <c r="J94" s="196" t="s">
        <v>129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7" t="s">
        <v>130</v>
      </c>
      <c r="D96" s="42"/>
      <c r="E96" s="42"/>
      <c r="F96" s="42"/>
      <c r="G96" s="42"/>
      <c r="H96" s="42"/>
      <c r="I96" s="42"/>
      <c r="J96" s="112">
        <f>J139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131</v>
      </c>
    </row>
    <row r="97" s="9" customFormat="1" ht="24.96" customHeight="1">
      <c r="A97" s="9"/>
      <c r="B97" s="198"/>
      <c r="C97" s="199"/>
      <c r="D97" s="200" t="s">
        <v>132</v>
      </c>
      <c r="E97" s="201"/>
      <c r="F97" s="201"/>
      <c r="G97" s="201"/>
      <c r="H97" s="201"/>
      <c r="I97" s="201"/>
      <c r="J97" s="202">
        <f>J140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133</v>
      </c>
      <c r="E98" s="207"/>
      <c r="F98" s="207"/>
      <c r="G98" s="207"/>
      <c r="H98" s="207"/>
      <c r="I98" s="207"/>
      <c r="J98" s="208">
        <f>J141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134</v>
      </c>
      <c r="E99" s="207"/>
      <c r="F99" s="207"/>
      <c r="G99" s="207"/>
      <c r="H99" s="207"/>
      <c r="I99" s="207"/>
      <c r="J99" s="208">
        <f>J157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135</v>
      </c>
      <c r="E100" s="207"/>
      <c r="F100" s="207"/>
      <c r="G100" s="207"/>
      <c r="H100" s="207"/>
      <c r="I100" s="207"/>
      <c r="J100" s="208">
        <f>J171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8"/>
      <c r="C101" s="199"/>
      <c r="D101" s="200" t="s">
        <v>136</v>
      </c>
      <c r="E101" s="201"/>
      <c r="F101" s="201"/>
      <c r="G101" s="201"/>
      <c r="H101" s="201"/>
      <c r="I101" s="201"/>
      <c r="J101" s="202">
        <f>J173</f>
        <v>0</v>
      </c>
      <c r="K101" s="199"/>
      <c r="L101" s="20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4"/>
      <c r="C102" s="205"/>
      <c r="D102" s="206" t="s">
        <v>137</v>
      </c>
      <c r="E102" s="207"/>
      <c r="F102" s="207"/>
      <c r="G102" s="207"/>
      <c r="H102" s="207"/>
      <c r="I102" s="207"/>
      <c r="J102" s="208">
        <f>J174</f>
        <v>0</v>
      </c>
      <c r="K102" s="205"/>
      <c r="L102" s="20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4"/>
      <c r="C103" s="205"/>
      <c r="D103" s="206" t="s">
        <v>138</v>
      </c>
      <c r="E103" s="207"/>
      <c r="F103" s="207"/>
      <c r="G103" s="207"/>
      <c r="H103" s="207"/>
      <c r="I103" s="207"/>
      <c r="J103" s="208">
        <f>J259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4"/>
      <c r="C104" s="205"/>
      <c r="D104" s="206" t="s">
        <v>139</v>
      </c>
      <c r="E104" s="207"/>
      <c r="F104" s="207"/>
      <c r="G104" s="207"/>
      <c r="H104" s="207"/>
      <c r="I104" s="207"/>
      <c r="J104" s="208">
        <f>J276</f>
        <v>0</v>
      </c>
      <c r="K104" s="205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4"/>
      <c r="C105" s="205"/>
      <c r="D105" s="206" t="s">
        <v>140</v>
      </c>
      <c r="E105" s="207"/>
      <c r="F105" s="207"/>
      <c r="G105" s="207"/>
      <c r="H105" s="207"/>
      <c r="I105" s="207"/>
      <c r="J105" s="208">
        <f>J281</f>
        <v>0</v>
      </c>
      <c r="K105" s="205"/>
      <c r="L105" s="20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4"/>
      <c r="C106" s="205"/>
      <c r="D106" s="206" t="s">
        <v>141</v>
      </c>
      <c r="E106" s="207"/>
      <c r="F106" s="207"/>
      <c r="G106" s="207"/>
      <c r="H106" s="207"/>
      <c r="I106" s="207"/>
      <c r="J106" s="208">
        <f>J292</f>
        <v>0</v>
      </c>
      <c r="K106" s="205"/>
      <c r="L106" s="20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4"/>
      <c r="C107" s="205"/>
      <c r="D107" s="206" t="s">
        <v>142</v>
      </c>
      <c r="E107" s="207"/>
      <c r="F107" s="207"/>
      <c r="G107" s="207"/>
      <c r="H107" s="207"/>
      <c r="I107" s="207"/>
      <c r="J107" s="208">
        <f>J300</f>
        <v>0</v>
      </c>
      <c r="K107" s="205"/>
      <c r="L107" s="20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4"/>
      <c r="C108" s="205"/>
      <c r="D108" s="206" t="s">
        <v>143</v>
      </c>
      <c r="E108" s="207"/>
      <c r="F108" s="207"/>
      <c r="G108" s="207"/>
      <c r="H108" s="207"/>
      <c r="I108" s="207"/>
      <c r="J108" s="208">
        <f>J313</f>
        <v>0</v>
      </c>
      <c r="K108" s="205"/>
      <c r="L108" s="20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4"/>
      <c r="C109" s="205"/>
      <c r="D109" s="206" t="s">
        <v>144</v>
      </c>
      <c r="E109" s="207"/>
      <c r="F109" s="207"/>
      <c r="G109" s="207"/>
      <c r="H109" s="207"/>
      <c r="I109" s="207"/>
      <c r="J109" s="208">
        <f>J324</f>
        <v>0</v>
      </c>
      <c r="K109" s="205"/>
      <c r="L109" s="20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6.96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29.28" customHeight="1">
      <c r="A112" s="40"/>
      <c r="B112" s="41"/>
      <c r="C112" s="197" t="s">
        <v>145</v>
      </c>
      <c r="D112" s="42"/>
      <c r="E112" s="42"/>
      <c r="F112" s="42"/>
      <c r="G112" s="42"/>
      <c r="H112" s="42"/>
      <c r="I112" s="42"/>
      <c r="J112" s="210">
        <f>ROUND(J113 + J114 + J115 + J116 + J117 + J118,2)</f>
        <v>0</v>
      </c>
      <c r="K112" s="42"/>
      <c r="L112" s="65"/>
      <c r="N112" s="211" t="s">
        <v>47</v>
      </c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8" customHeight="1">
      <c r="A113" s="40"/>
      <c r="B113" s="41"/>
      <c r="C113" s="42"/>
      <c r="D113" s="146" t="s">
        <v>146</v>
      </c>
      <c r="E113" s="139"/>
      <c r="F113" s="139"/>
      <c r="G113" s="42"/>
      <c r="H113" s="42"/>
      <c r="I113" s="42"/>
      <c r="J113" s="140">
        <v>0</v>
      </c>
      <c r="K113" s="42"/>
      <c r="L113" s="212"/>
      <c r="M113" s="213"/>
      <c r="N113" s="214" t="s">
        <v>49</v>
      </c>
      <c r="O113" s="213"/>
      <c r="P113" s="213"/>
      <c r="Q113" s="213"/>
      <c r="R113" s="213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6" t="s">
        <v>147</v>
      </c>
      <c r="AZ113" s="213"/>
      <c r="BA113" s="213"/>
      <c r="BB113" s="213"/>
      <c r="BC113" s="213"/>
      <c r="BD113" s="213"/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216" t="s">
        <v>93</v>
      </c>
      <c r="BK113" s="213"/>
      <c r="BL113" s="213"/>
      <c r="BM113" s="213"/>
    </row>
    <row r="114" s="2" customFormat="1" ht="18" customHeight="1">
      <c r="A114" s="40"/>
      <c r="B114" s="41"/>
      <c r="C114" s="42"/>
      <c r="D114" s="146" t="s">
        <v>148</v>
      </c>
      <c r="E114" s="139"/>
      <c r="F114" s="139"/>
      <c r="G114" s="42"/>
      <c r="H114" s="42"/>
      <c r="I114" s="42"/>
      <c r="J114" s="140">
        <v>0</v>
      </c>
      <c r="K114" s="42"/>
      <c r="L114" s="212"/>
      <c r="M114" s="213"/>
      <c r="N114" s="214" t="s">
        <v>49</v>
      </c>
      <c r="O114" s="213"/>
      <c r="P114" s="213"/>
      <c r="Q114" s="213"/>
      <c r="R114" s="213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6" t="s">
        <v>147</v>
      </c>
      <c r="AZ114" s="213"/>
      <c r="BA114" s="213"/>
      <c r="BB114" s="213"/>
      <c r="BC114" s="213"/>
      <c r="BD114" s="213"/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216" t="s">
        <v>93</v>
      </c>
      <c r="BK114" s="213"/>
      <c r="BL114" s="213"/>
      <c r="BM114" s="213"/>
    </row>
    <row r="115" s="2" customFormat="1" ht="18" customHeight="1">
      <c r="A115" s="40"/>
      <c r="B115" s="41"/>
      <c r="C115" s="42"/>
      <c r="D115" s="146" t="s">
        <v>149</v>
      </c>
      <c r="E115" s="139"/>
      <c r="F115" s="139"/>
      <c r="G115" s="42"/>
      <c r="H115" s="42"/>
      <c r="I115" s="42"/>
      <c r="J115" s="140">
        <v>0</v>
      </c>
      <c r="K115" s="42"/>
      <c r="L115" s="212"/>
      <c r="M115" s="213"/>
      <c r="N115" s="214" t="s">
        <v>49</v>
      </c>
      <c r="O115" s="213"/>
      <c r="P115" s="213"/>
      <c r="Q115" s="213"/>
      <c r="R115" s="213"/>
      <c r="S115" s="215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6" t="s">
        <v>147</v>
      </c>
      <c r="AZ115" s="213"/>
      <c r="BA115" s="213"/>
      <c r="BB115" s="213"/>
      <c r="BC115" s="213"/>
      <c r="BD115" s="213"/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216" t="s">
        <v>93</v>
      </c>
      <c r="BK115" s="213"/>
      <c r="BL115" s="213"/>
      <c r="BM115" s="213"/>
    </row>
    <row r="116" s="2" customFormat="1" ht="18" customHeight="1">
      <c r="A116" s="40"/>
      <c r="B116" s="41"/>
      <c r="C116" s="42"/>
      <c r="D116" s="146" t="s">
        <v>150</v>
      </c>
      <c r="E116" s="139"/>
      <c r="F116" s="139"/>
      <c r="G116" s="42"/>
      <c r="H116" s="42"/>
      <c r="I116" s="42"/>
      <c r="J116" s="140">
        <v>0</v>
      </c>
      <c r="K116" s="42"/>
      <c r="L116" s="212"/>
      <c r="M116" s="213"/>
      <c r="N116" s="214" t="s">
        <v>49</v>
      </c>
      <c r="O116" s="213"/>
      <c r="P116" s="213"/>
      <c r="Q116" s="213"/>
      <c r="R116" s="213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215"/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6" t="s">
        <v>147</v>
      </c>
      <c r="AZ116" s="213"/>
      <c r="BA116" s="213"/>
      <c r="BB116" s="213"/>
      <c r="BC116" s="213"/>
      <c r="BD116" s="213"/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216" t="s">
        <v>93</v>
      </c>
      <c r="BK116" s="213"/>
      <c r="BL116" s="213"/>
      <c r="BM116" s="213"/>
    </row>
    <row r="117" s="2" customFormat="1" ht="18" customHeight="1">
      <c r="A117" s="40"/>
      <c r="B117" s="41"/>
      <c r="C117" s="42"/>
      <c r="D117" s="146" t="s">
        <v>151</v>
      </c>
      <c r="E117" s="139"/>
      <c r="F117" s="139"/>
      <c r="G117" s="42"/>
      <c r="H117" s="42"/>
      <c r="I117" s="42"/>
      <c r="J117" s="140">
        <v>0</v>
      </c>
      <c r="K117" s="42"/>
      <c r="L117" s="212"/>
      <c r="M117" s="213"/>
      <c r="N117" s="214" t="s">
        <v>49</v>
      </c>
      <c r="O117" s="213"/>
      <c r="P117" s="213"/>
      <c r="Q117" s="213"/>
      <c r="R117" s="213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215"/>
      <c r="AD117" s="215"/>
      <c r="AE117" s="215"/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6" t="s">
        <v>147</v>
      </c>
      <c r="AZ117" s="213"/>
      <c r="BA117" s="213"/>
      <c r="BB117" s="213"/>
      <c r="BC117" s="213"/>
      <c r="BD117" s="213"/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216" t="s">
        <v>93</v>
      </c>
      <c r="BK117" s="213"/>
      <c r="BL117" s="213"/>
      <c r="BM117" s="213"/>
    </row>
    <row r="118" s="2" customFormat="1" ht="18" customHeight="1">
      <c r="A118" s="40"/>
      <c r="B118" s="41"/>
      <c r="C118" s="42"/>
      <c r="D118" s="139" t="s">
        <v>152</v>
      </c>
      <c r="E118" s="42"/>
      <c r="F118" s="42"/>
      <c r="G118" s="42"/>
      <c r="H118" s="42"/>
      <c r="I118" s="42"/>
      <c r="J118" s="140">
        <f>ROUND(J30*T118,2)</f>
        <v>0</v>
      </c>
      <c r="K118" s="42"/>
      <c r="L118" s="212"/>
      <c r="M118" s="213"/>
      <c r="N118" s="214" t="s">
        <v>49</v>
      </c>
      <c r="O118" s="213"/>
      <c r="P118" s="213"/>
      <c r="Q118" s="213"/>
      <c r="R118" s="213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6" t="s">
        <v>153</v>
      </c>
      <c r="AZ118" s="213"/>
      <c r="BA118" s="213"/>
      <c r="BB118" s="213"/>
      <c r="BC118" s="213"/>
      <c r="BD118" s="213"/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216" t="s">
        <v>93</v>
      </c>
      <c r="BK118" s="213"/>
      <c r="BL118" s="213"/>
      <c r="BM118" s="213"/>
    </row>
    <row r="119" s="2" customForma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29.28" customHeight="1">
      <c r="A120" s="40"/>
      <c r="B120" s="41"/>
      <c r="C120" s="150" t="s">
        <v>111</v>
      </c>
      <c r="D120" s="151"/>
      <c r="E120" s="151"/>
      <c r="F120" s="151"/>
      <c r="G120" s="151"/>
      <c r="H120" s="151"/>
      <c r="I120" s="151"/>
      <c r="J120" s="152">
        <f>ROUND(J96+J112,2)</f>
        <v>0</v>
      </c>
      <c r="K120" s="151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6.96" customHeight="1">
      <c r="A121" s="40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5" s="2" customFormat="1" ht="6.96" customHeight="1">
      <c r="A125" s="40"/>
      <c r="B125" s="70"/>
      <c r="C125" s="71"/>
      <c r="D125" s="71"/>
      <c r="E125" s="71"/>
      <c r="F125" s="71"/>
      <c r="G125" s="71"/>
      <c r="H125" s="71"/>
      <c r="I125" s="71"/>
      <c r="J125" s="71"/>
      <c r="K125" s="71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24.96" customHeight="1">
      <c r="A126" s="40"/>
      <c r="B126" s="41"/>
      <c r="C126" s="23" t="s">
        <v>154</v>
      </c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6.96" customHeight="1">
      <c r="A127" s="40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12" customHeight="1">
      <c r="A128" s="40"/>
      <c r="B128" s="41"/>
      <c r="C128" s="32" t="s">
        <v>16</v>
      </c>
      <c r="D128" s="42"/>
      <c r="E128" s="42"/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6.5" customHeight="1">
      <c r="A129" s="40"/>
      <c r="B129" s="41"/>
      <c r="C129" s="42"/>
      <c r="D129" s="42"/>
      <c r="E129" s="194" t="str">
        <f>E7</f>
        <v>STAVEBNÍ ÚPRAVY STŘECHY MŠ JAHODNICE</v>
      </c>
      <c r="F129" s="32"/>
      <c r="G129" s="32"/>
      <c r="H129" s="3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2" customHeight="1">
      <c r="A130" s="40"/>
      <c r="B130" s="41"/>
      <c r="C130" s="32" t="s">
        <v>124</v>
      </c>
      <c r="D130" s="42"/>
      <c r="E130" s="42"/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6.5" customHeight="1">
      <c r="A131" s="40"/>
      <c r="B131" s="41"/>
      <c r="C131" s="42"/>
      <c r="D131" s="42"/>
      <c r="E131" s="78" t="str">
        <f>E9</f>
        <v>57A - Střecha S1</v>
      </c>
      <c r="F131" s="42"/>
      <c r="G131" s="42"/>
      <c r="H131" s="4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6.96" customHeight="1">
      <c r="A132" s="40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12" customHeight="1">
      <c r="A133" s="40"/>
      <c r="B133" s="41"/>
      <c r="C133" s="32" t="s">
        <v>20</v>
      </c>
      <c r="D133" s="42"/>
      <c r="E133" s="42"/>
      <c r="F133" s="27" t="str">
        <f>F12</f>
        <v xml:space="preserve">KOSTLIVÉHO 1218, 198 00 PRAHA – KYJE </v>
      </c>
      <c r="G133" s="42"/>
      <c r="H133" s="42"/>
      <c r="I133" s="32" t="s">
        <v>22</v>
      </c>
      <c r="J133" s="81" t="str">
        <f>IF(J12="","",J12)</f>
        <v>26. 5. 2025</v>
      </c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6.96" customHeight="1">
      <c r="A134" s="40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15.15" customHeight="1">
      <c r="A135" s="40"/>
      <c r="B135" s="41"/>
      <c r="C135" s="32" t="s">
        <v>24</v>
      </c>
      <c r="D135" s="42"/>
      <c r="E135" s="42"/>
      <c r="F135" s="27" t="str">
        <f>E15</f>
        <v xml:space="preserve"> </v>
      </c>
      <c r="G135" s="42"/>
      <c r="H135" s="42"/>
      <c r="I135" s="32" t="s">
        <v>32</v>
      </c>
      <c r="J135" s="36" t="str">
        <f>E21</f>
        <v xml:space="preserve"> </v>
      </c>
      <c r="K135" s="42"/>
      <c r="L135" s="65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2" customFormat="1" ht="15.15" customHeight="1">
      <c r="A136" s="40"/>
      <c r="B136" s="41"/>
      <c r="C136" s="32" t="s">
        <v>30</v>
      </c>
      <c r="D136" s="42"/>
      <c r="E136" s="42"/>
      <c r="F136" s="27" t="str">
        <f>IF(E18="","",E18)</f>
        <v>Vyplň údaj</v>
      </c>
      <c r="G136" s="42"/>
      <c r="H136" s="42"/>
      <c r="I136" s="32" t="s">
        <v>37</v>
      </c>
      <c r="J136" s="36" t="str">
        <f>E24</f>
        <v xml:space="preserve"> </v>
      </c>
      <c r="K136" s="42"/>
      <c r="L136" s="65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="2" customFormat="1" ht="10.32" customHeight="1">
      <c r="A137" s="40"/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65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="11" customFormat="1" ht="29.28" customHeight="1">
      <c r="A138" s="218"/>
      <c r="B138" s="219"/>
      <c r="C138" s="220" t="s">
        <v>155</v>
      </c>
      <c r="D138" s="221" t="s">
        <v>68</v>
      </c>
      <c r="E138" s="221" t="s">
        <v>64</v>
      </c>
      <c r="F138" s="221" t="s">
        <v>65</v>
      </c>
      <c r="G138" s="221" t="s">
        <v>156</v>
      </c>
      <c r="H138" s="221" t="s">
        <v>157</v>
      </c>
      <c r="I138" s="221" t="s">
        <v>158</v>
      </c>
      <c r="J138" s="222" t="s">
        <v>129</v>
      </c>
      <c r="K138" s="223" t="s">
        <v>159</v>
      </c>
      <c r="L138" s="224"/>
      <c r="M138" s="102" t="s">
        <v>1</v>
      </c>
      <c r="N138" s="103" t="s">
        <v>47</v>
      </c>
      <c r="O138" s="103" t="s">
        <v>160</v>
      </c>
      <c r="P138" s="103" t="s">
        <v>161</v>
      </c>
      <c r="Q138" s="103" t="s">
        <v>162</v>
      </c>
      <c r="R138" s="103" t="s">
        <v>163</v>
      </c>
      <c r="S138" s="103" t="s">
        <v>164</v>
      </c>
      <c r="T138" s="104" t="s">
        <v>165</v>
      </c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</row>
    <row r="139" s="2" customFormat="1" ht="22.8" customHeight="1">
      <c r="A139" s="40"/>
      <c r="B139" s="41"/>
      <c r="C139" s="109" t="s">
        <v>166</v>
      </c>
      <c r="D139" s="42"/>
      <c r="E139" s="42"/>
      <c r="F139" s="42"/>
      <c r="G139" s="42"/>
      <c r="H139" s="42"/>
      <c r="I139" s="42"/>
      <c r="J139" s="225">
        <f>BK139</f>
        <v>0</v>
      </c>
      <c r="K139" s="42"/>
      <c r="L139" s="43"/>
      <c r="M139" s="105"/>
      <c r="N139" s="226"/>
      <c r="O139" s="106"/>
      <c r="P139" s="227">
        <f>P140+P173</f>
        <v>0</v>
      </c>
      <c r="Q139" s="106"/>
      <c r="R139" s="227">
        <f>R140+R173</f>
        <v>10.105707774693997</v>
      </c>
      <c r="S139" s="106"/>
      <c r="T139" s="228">
        <f>T140+T173</f>
        <v>8.6261930699999994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7" t="s">
        <v>82</v>
      </c>
      <c r="AU139" s="17" t="s">
        <v>131</v>
      </c>
      <c r="BK139" s="229">
        <f>BK140+BK173</f>
        <v>0</v>
      </c>
    </row>
    <row r="140" s="12" customFormat="1" ht="25.92" customHeight="1">
      <c r="A140" s="12"/>
      <c r="B140" s="230"/>
      <c r="C140" s="231"/>
      <c r="D140" s="232" t="s">
        <v>82</v>
      </c>
      <c r="E140" s="233" t="s">
        <v>167</v>
      </c>
      <c r="F140" s="233" t="s">
        <v>168</v>
      </c>
      <c r="G140" s="231"/>
      <c r="H140" s="231"/>
      <c r="I140" s="234"/>
      <c r="J140" s="235">
        <f>BK140</f>
        <v>0</v>
      </c>
      <c r="K140" s="231"/>
      <c r="L140" s="236"/>
      <c r="M140" s="237"/>
      <c r="N140" s="238"/>
      <c r="O140" s="238"/>
      <c r="P140" s="239">
        <f>P141+P157+P171</f>
        <v>0</v>
      </c>
      <c r="Q140" s="238"/>
      <c r="R140" s="239">
        <f>R141+R157+R171</f>
        <v>0.19474879999999997</v>
      </c>
      <c r="S140" s="238"/>
      <c r="T140" s="240">
        <f>T141+T157+T171</f>
        <v>2.2065000000000001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41" t="s">
        <v>91</v>
      </c>
      <c r="AT140" s="242" t="s">
        <v>82</v>
      </c>
      <c r="AU140" s="242" t="s">
        <v>83</v>
      </c>
      <c r="AY140" s="241" t="s">
        <v>169</v>
      </c>
      <c r="BK140" s="243">
        <f>BK141+BK157+BK171</f>
        <v>0</v>
      </c>
    </row>
    <row r="141" s="12" customFormat="1" ht="22.8" customHeight="1">
      <c r="A141" s="12"/>
      <c r="B141" s="230"/>
      <c r="C141" s="231"/>
      <c r="D141" s="232" t="s">
        <v>82</v>
      </c>
      <c r="E141" s="244" t="s">
        <v>170</v>
      </c>
      <c r="F141" s="244" t="s">
        <v>171</v>
      </c>
      <c r="G141" s="231"/>
      <c r="H141" s="231"/>
      <c r="I141" s="234"/>
      <c r="J141" s="245">
        <f>BK141</f>
        <v>0</v>
      </c>
      <c r="K141" s="231"/>
      <c r="L141" s="236"/>
      <c r="M141" s="237"/>
      <c r="N141" s="238"/>
      <c r="O141" s="238"/>
      <c r="P141" s="239">
        <f>SUM(P142:P156)</f>
        <v>0</v>
      </c>
      <c r="Q141" s="238"/>
      <c r="R141" s="239">
        <f>SUM(R142:R156)</f>
        <v>0.0222288</v>
      </c>
      <c r="S141" s="238"/>
      <c r="T141" s="240">
        <f>SUM(T142:T156)</f>
        <v>2.2065000000000001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41" t="s">
        <v>91</v>
      </c>
      <c r="AT141" s="242" t="s">
        <v>82</v>
      </c>
      <c r="AU141" s="242" t="s">
        <v>91</v>
      </c>
      <c r="AY141" s="241" t="s">
        <v>169</v>
      </c>
      <c r="BK141" s="243">
        <f>SUM(BK142:BK156)</f>
        <v>0</v>
      </c>
    </row>
    <row r="142" s="2" customFormat="1" ht="24.15" customHeight="1">
      <c r="A142" s="40"/>
      <c r="B142" s="41"/>
      <c r="C142" s="246" t="s">
        <v>91</v>
      </c>
      <c r="D142" s="246" t="s">
        <v>172</v>
      </c>
      <c r="E142" s="247" t="s">
        <v>173</v>
      </c>
      <c r="F142" s="248" t="s">
        <v>174</v>
      </c>
      <c r="G142" s="249" t="s">
        <v>175</v>
      </c>
      <c r="H142" s="250">
        <v>15</v>
      </c>
      <c r="I142" s="251"/>
      <c r="J142" s="252">
        <f>ROUND(I142*H142,2)</f>
        <v>0</v>
      </c>
      <c r="K142" s="253"/>
      <c r="L142" s="43"/>
      <c r="M142" s="254" t="s">
        <v>1</v>
      </c>
      <c r="N142" s="255" t="s">
        <v>48</v>
      </c>
      <c r="O142" s="93"/>
      <c r="P142" s="256">
        <f>O142*H142</f>
        <v>0</v>
      </c>
      <c r="Q142" s="256">
        <v>0</v>
      </c>
      <c r="R142" s="256">
        <f>Q142*H142</f>
        <v>0</v>
      </c>
      <c r="S142" s="256">
        <v>0</v>
      </c>
      <c r="T142" s="25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58" t="s">
        <v>176</v>
      </c>
      <c r="AT142" s="258" t="s">
        <v>172</v>
      </c>
      <c r="AU142" s="258" t="s">
        <v>93</v>
      </c>
      <c r="AY142" s="17" t="s">
        <v>169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91</v>
      </c>
      <c r="BK142" s="145">
        <f>ROUND(I142*H142,2)</f>
        <v>0</v>
      </c>
      <c r="BL142" s="17" t="s">
        <v>176</v>
      </c>
      <c r="BM142" s="258" t="s">
        <v>177</v>
      </c>
    </row>
    <row r="143" s="2" customFormat="1" ht="24.15" customHeight="1">
      <c r="A143" s="40"/>
      <c r="B143" s="41"/>
      <c r="C143" s="246" t="s">
        <v>93</v>
      </c>
      <c r="D143" s="246" t="s">
        <v>172</v>
      </c>
      <c r="E143" s="247" t="s">
        <v>178</v>
      </c>
      <c r="F143" s="248" t="s">
        <v>179</v>
      </c>
      <c r="G143" s="249" t="s">
        <v>180</v>
      </c>
      <c r="H143" s="250">
        <v>18</v>
      </c>
      <c r="I143" s="251"/>
      <c r="J143" s="252">
        <f>ROUND(I143*H143,2)</f>
        <v>0</v>
      </c>
      <c r="K143" s="253"/>
      <c r="L143" s="43"/>
      <c r="M143" s="254" t="s">
        <v>1</v>
      </c>
      <c r="N143" s="255" t="s">
        <v>48</v>
      </c>
      <c r="O143" s="93"/>
      <c r="P143" s="256">
        <f>O143*H143</f>
        <v>0</v>
      </c>
      <c r="Q143" s="256">
        <v>0</v>
      </c>
      <c r="R143" s="256">
        <f>Q143*H143</f>
        <v>0</v>
      </c>
      <c r="S143" s="256">
        <v>0</v>
      </c>
      <c r="T143" s="257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58" t="s">
        <v>176</v>
      </c>
      <c r="AT143" s="258" t="s">
        <v>172</v>
      </c>
      <c r="AU143" s="258" t="s">
        <v>93</v>
      </c>
      <c r="AY143" s="17" t="s">
        <v>169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7" t="s">
        <v>91</v>
      </c>
      <c r="BK143" s="145">
        <f>ROUND(I143*H143,2)</f>
        <v>0</v>
      </c>
      <c r="BL143" s="17" t="s">
        <v>176</v>
      </c>
      <c r="BM143" s="258" t="s">
        <v>181</v>
      </c>
    </row>
    <row r="144" s="2" customFormat="1" ht="24.15" customHeight="1">
      <c r="A144" s="40"/>
      <c r="B144" s="41"/>
      <c r="C144" s="246" t="s">
        <v>116</v>
      </c>
      <c r="D144" s="246" t="s">
        <v>172</v>
      </c>
      <c r="E144" s="247" t="s">
        <v>182</v>
      </c>
      <c r="F144" s="248" t="s">
        <v>183</v>
      </c>
      <c r="G144" s="249" t="s">
        <v>180</v>
      </c>
      <c r="H144" s="250">
        <v>270</v>
      </c>
      <c r="I144" s="251"/>
      <c r="J144" s="252">
        <f>ROUND(I144*H144,2)</f>
        <v>0</v>
      </c>
      <c r="K144" s="253"/>
      <c r="L144" s="43"/>
      <c r="M144" s="254" t="s">
        <v>1</v>
      </c>
      <c r="N144" s="255" t="s">
        <v>48</v>
      </c>
      <c r="O144" s="93"/>
      <c r="P144" s="256">
        <f>O144*H144</f>
        <v>0</v>
      </c>
      <c r="Q144" s="256">
        <v>0</v>
      </c>
      <c r="R144" s="256">
        <f>Q144*H144</f>
        <v>0</v>
      </c>
      <c r="S144" s="256">
        <v>0</v>
      </c>
      <c r="T144" s="25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58" t="s">
        <v>176</v>
      </c>
      <c r="AT144" s="258" t="s">
        <v>172</v>
      </c>
      <c r="AU144" s="258" t="s">
        <v>93</v>
      </c>
      <c r="AY144" s="17" t="s">
        <v>169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7" t="s">
        <v>91</v>
      </c>
      <c r="BK144" s="145">
        <f>ROUND(I144*H144,2)</f>
        <v>0</v>
      </c>
      <c r="BL144" s="17" t="s">
        <v>176</v>
      </c>
      <c r="BM144" s="258" t="s">
        <v>184</v>
      </c>
    </row>
    <row r="145" s="13" customFormat="1">
      <c r="A145" s="13"/>
      <c r="B145" s="259"/>
      <c r="C145" s="260"/>
      <c r="D145" s="261" t="s">
        <v>185</v>
      </c>
      <c r="E145" s="262" t="s">
        <v>1</v>
      </c>
      <c r="F145" s="263" t="s">
        <v>186</v>
      </c>
      <c r="G145" s="260"/>
      <c r="H145" s="264">
        <v>270</v>
      </c>
      <c r="I145" s="265"/>
      <c r="J145" s="260"/>
      <c r="K145" s="260"/>
      <c r="L145" s="266"/>
      <c r="M145" s="267"/>
      <c r="N145" s="268"/>
      <c r="O145" s="268"/>
      <c r="P145" s="268"/>
      <c r="Q145" s="268"/>
      <c r="R145" s="268"/>
      <c r="S145" s="268"/>
      <c r="T145" s="26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70" t="s">
        <v>185</v>
      </c>
      <c r="AU145" s="270" t="s">
        <v>93</v>
      </c>
      <c r="AV145" s="13" t="s">
        <v>93</v>
      </c>
      <c r="AW145" s="13" t="s">
        <v>36</v>
      </c>
      <c r="AX145" s="13" t="s">
        <v>91</v>
      </c>
      <c r="AY145" s="270" t="s">
        <v>169</v>
      </c>
    </row>
    <row r="146" s="2" customFormat="1" ht="33" customHeight="1">
      <c r="A146" s="40"/>
      <c r="B146" s="41"/>
      <c r="C146" s="246" t="s">
        <v>176</v>
      </c>
      <c r="D146" s="246" t="s">
        <v>172</v>
      </c>
      <c r="E146" s="247" t="s">
        <v>187</v>
      </c>
      <c r="F146" s="248" t="s">
        <v>188</v>
      </c>
      <c r="G146" s="249" t="s">
        <v>180</v>
      </c>
      <c r="H146" s="250">
        <v>15</v>
      </c>
      <c r="I146" s="251"/>
      <c r="J146" s="252">
        <f>ROUND(I146*H146,2)</f>
        <v>0</v>
      </c>
      <c r="K146" s="253"/>
      <c r="L146" s="43"/>
      <c r="M146" s="254" t="s">
        <v>1</v>
      </c>
      <c r="N146" s="255" t="s">
        <v>48</v>
      </c>
      <c r="O146" s="93"/>
      <c r="P146" s="256">
        <f>O146*H146</f>
        <v>0</v>
      </c>
      <c r="Q146" s="256">
        <v>0</v>
      </c>
      <c r="R146" s="256">
        <f>Q146*H146</f>
        <v>0</v>
      </c>
      <c r="S146" s="256">
        <v>0</v>
      </c>
      <c r="T146" s="25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58" t="s">
        <v>176</v>
      </c>
      <c r="AT146" s="258" t="s">
        <v>172</v>
      </c>
      <c r="AU146" s="258" t="s">
        <v>93</v>
      </c>
      <c r="AY146" s="17" t="s">
        <v>169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7" t="s">
        <v>91</v>
      </c>
      <c r="BK146" s="145">
        <f>ROUND(I146*H146,2)</f>
        <v>0</v>
      </c>
      <c r="BL146" s="17" t="s">
        <v>176</v>
      </c>
      <c r="BM146" s="258" t="s">
        <v>189</v>
      </c>
    </row>
    <row r="147" s="2" customFormat="1" ht="24.15" customHeight="1">
      <c r="A147" s="40"/>
      <c r="B147" s="41"/>
      <c r="C147" s="246" t="s">
        <v>190</v>
      </c>
      <c r="D147" s="246" t="s">
        <v>172</v>
      </c>
      <c r="E147" s="247" t="s">
        <v>191</v>
      </c>
      <c r="F147" s="248" t="s">
        <v>192</v>
      </c>
      <c r="G147" s="249" t="s">
        <v>114</v>
      </c>
      <c r="H147" s="250">
        <v>537.97000000000003</v>
      </c>
      <c r="I147" s="251"/>
      <c r="J147" s="252">
        <f>ROUND(I147*H147,2)</f>
        <v>0</v>
      </c>
      <c r="K147" s="253"/>
      <c r="L147" s="43"/>
      <c r="M147" s="254" t="s">
        <v>1</v>
      </c>
      <c r="N147" s="255" t="s">
        <v>48</v>
      </c>
      <c r="O147" s="93"/>
      <c r="P147" s="256">
        <f>O147*H147</f>
        <v>0</v>
      </c>
      <c r="Q147" s="256">
        <v>4.0000000000000003E-05</v>
      </c>
      <c r="R147" s="256">
        <f>Q147*H147</f>
        <v>0.021518800000000001</v>
      </c>
      <c r="S147" s="256">
        <v>0</v>
      </c>
      <c r="T147" s="25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58" t="s">
        <v>176</v>
      </c>
      <c r="AT147" s="258" t="s">
        <v>172</v>
      </c>
      <c r="AU147" s="258" t="s">
        <v>93</v>
      </c>
      <c r="AY147" s="17" t="s">
        <v>169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91</v>
      </c>
      <c r="BK147" s="145">
        <f>ROUND(I147*H147,2)</f>
        <v>0</v>
      </c>
      <c r="BL147" s="17" t="s">
        <v>176</v>
      </c>
      <c r="BM147" s="258" t="s">
        <v>193</v>
      </c>
    </row>
    <row r="148" s="2" customFormat="1" ht="16.5" customHeight="1">
      <c r="A148" s="40"/>
      <c r="B148" s="41"/>
      <c r="C148" s="246" t="s">
        <v>194</v>
      </c>
      <c r="D148" s="246" t="s">
        <v>172</v>
      </c>
      <c r="E148" s="247" t="s">
        <v>195</v>
      </c>
      <c r="F148" s="248" t="s">
        <v>196</v>
      </c>
      <c r="G148" s="249" t="s">
        <v>114</v>
      </c>
      <c r="H148" s="250">
        <v>537.97000000000003</v>
      </c>
      <c r="I148" s="251"/>
      <c r="J148" s="252">
        <f>ROUND(I148*H148,2)</f>
        <v>0</v>
      </c>
      <c r="K148" s="253"/>
      <c r="L148" s="43"/>
      <c r="M148" s="254" t="s">
        <v>1</v>
      </c>
      <c r="N148" s="255" t="s">
        <v>48</v>
      </c>
      <c r="O148" s="93"/>
      <c r="P148" s="256">
        <f>O148*H148</f>
        <v>0</v>
      </c>
      <c r="Q148" s="256">
        <v>0</v>
      </c>
      <c r="R148" s="256">
        <f>Q148*H148</f>
        <v>0</v>
      </c>
      <c r="S148" s="256">
        <v>0</v>
      </c>
      <c r="T148" s="257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58" t="s">
        <v>176</v>
      </c>
      <c r="AT148" s="258" t="s">
        <v>172</v>
      </c>
      <c r="AU148" s="258" t="s">
        <v>93</v>
      </c>
      <c r="AY148" s="17" t="s">
        <v>169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7" t="s">
        <v>91</v>
      </c>
      <c r="BK148" s="145">
        <f>ROUND(I148*H148,2)</f>
        <v>0</v>
      </c>
      <c r="BL148" s="17" t="s">
        <v>176</v>
      </c>
      <c r="BM148" s="258" t="s">
        <v>197</v>
      </c>
    </row>
    <row r="149" s="2" customFormat="1" ht="21.75" customHeight="1">
      <c r="A149" s="40"/>
      <c r="B149" s="41"/>
      <c r="C149" s="246" t="s">
        <v>198</v>
      </c>
      <c r="D149" s="246" t="s">
        <v>172</v>
      </c>
      <c r="E149" s="247" t="s">
        <v>199</v>
      </c>
      <c r="F149" s="248" t="s">
        <v>200</v>
      </c>
      <c r="G149" s="249" t="s">
        <v>201</v>
      </c>
      <c r="H149" s="250">
        <v>1.3700000000000001</v>
      </c>
      <c r="I149" s="251"/>
      <c r="J149" s="252">
        <f>ROUND(I149*H149,2)</f>
        <v>0</v>
      </c>
      <c r="K149" s="253"/>
      <c r="L149" s="43"/>
      <c r="M149" s="254" t="s">
        <v>1</v>
      </c>
      <c r="N149" s="255" t="s">
        <v>48</v>
      </c>
      <c r="O149" s="93"/>
      <c r="P149" s="256">
        <f>O149*H149</f>
        <v>0</v>
      </c>
      <c r="Q149" s="256">
        <v>0</v>
      </c>
      <c r="R149" s="256">
        <f>Q149*H149</f>
        <v>0</v>
      </c>
      <c r="S149" s="256">
        <v>1.6000000000000001</v>
      </c>
      <c r="T149" s="257">
        <f>S149*H149</f>
        <v>2.1920000000000002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58" t="s">
        <v>176</v>
      </c>
      <c r="AT149" s="258" t="s">
        <v>172</v>
      </c>
      <c r="AU149" s="258" t="s">
        <v>93</v>
      </c>
      <c r="AY149" s="17" t="s">
        <v>169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7" t="s">
        <v>91</v>
      </c>
      <c r="BK149" s="145">
        <f>ROUND(I149*H149,2)</f>
        <v>0</v>
      </c>
      <c r="BL149" s="17" t="s">
        <v>176</v>
      </c>
      <c r="BM149" s="258" t="s">
        <v>202</v>
      </c>
    </row>
    <row r="150" s="13" customFormat="1">
      <c r="A150" s="13"/>
      <c r="B150" s="259"/>
      <c r="C150" s="260"/>
      <c r="D150" s="261" t="s">
        <v>185</v>
      </c>
      <c r="E150" s="262" t="s">
        <v>1</v>
      </c>
      <c r="F150" s="263" t="s">
        <v>203</v>
      </c>
      <c r="G150" s="260"/>
      <c r="H150" s="264">
        <v>1.3700000000000001</v>
      </c>
      <c r="I150" s="265"/>
      <c r="J150" s="260"/>
      <c r="K150" s="260"/>
      <c r="L150" s="266"/>
      <c r="M150" s="267"/>
      <c r="N150" s="268"/>
      <c r="O150" s="268"/>
      <c r="P150" s="268"/>
      <c r="Q150" s="268"/>
      <c r="R150" s="268"/>
      <c r="S150" s="268"/>
      <c r="T150" s="26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70" t="s">
        <v>185</v>
      </c>
      <c r="AU150" s="270" t="s">
        <v>93</v>
      </c>
      <c r="AV150" s="13" t="s">
        <v>93</v>
      </c>
      <c r="AW150" s="13" t="s">
        <v>36</v>
      </c>
      <c r="AX150" s="13" t="s">
        <v>91</v>
      </c>
      <c r="AY150" s="270" t="s">
        <v>169</v>
      </c>
    </row>
    <row r="151" s="2" customFormat="1" ht="24.15" customHeight="1">
      <c r="A151" s="40"/>
      <c r="B151" s="41"/>
      <c r="C151" s="246" t="s">
        <v>204</v>
      </c>
      <c r="D151" s="246" t="s">
        <v>172</v>
      </c>
      <c r="E151" s="247" t="s">
        <v>205</v>
      </c>
      <c r="F151" s="248" t="s">
        <v>206</v>
      </c>
      <c r="G151" s="249" t="s">
        <v>180</v>
      </c>
      <c r="H151" s="250">
        <v>0.5</v>
      </c>
      <c r="I151" s="251"/>
      <c r="J151" s="252">
        <f>ROUND(I151*H151,2)</f>
        <v>0</v>
      </c>
      <c r="K151" s="253"/>
      <c r="L151" s="43"/>
      <c r="M151" s="254" t="s">
        <v>1</v>
      </c>
      <c r="N151" s="255" t="s">
        <v>48</v>
      </c>
      <c r="O151" s="93"/>
      <c r="P151" s="256">
        <f>O151*H151</f>
        <v>0</v>
      </c>
      <c r="Q151" s="256">
        <v>0.00142</v>
      </c>
      <c r="R151" s="256">
        <f>Q151*H151</f>
        <v>0.00071000000000000002</v>
      </c>
      <c r="S151" s="256">
        <v>0.029000000000000001</v>
      </c>
      <c r="T151" s="257">
        <f>S151*H151</f>
        <v>0.014500000000000001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58" t="s">
        <v>176</v>
      </c>
      <c r="AT151" s="258" t="s">
        <v>172</v>
      </c>
      <c r="AU151" s="258" t="s">
        <v>93</v>
      </c>
      <c r="AY151" s="17" t="s">
        <v>169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91</v>
      </c>
      <c r="BK151" s="145">
        <f>ROUND(I151*H151,2)</f>
        <v>0</v>
      </c>
      <c r="BL151" s="17" t="s">
        <v>176</v>
      </c>
      <c r="BM151" s="258" t="s">
        <v>207</v>
      </c>
    </row>
    <row r="152" s="2" customFormat="1" ht="24.15" customHeight="1">
      <c r="A152" s="40"/>
      <c r="B152" s="41"/>
      <c r="C152" s="246" t="s">
        <v>170</v>
      </c>
      <c r="D152" s="246" t="s">
        <v>172</v>
      </c>
      <c r="E152" s="247" t="s">
        <v>208</v>
      </c>
      <c r="F152" s="248" t="s">
        <v>209</v>
      </c>
      <c r="G152" s="249" t="s">
        <v>114</v>
      </c>
      <c r="H152" s="250">
        <v>72</v>
      </c>
      <c r="I152" s="251"/>
      <c r="J152" s="252">
        <f>ROUND(I152*H152,2)</f>
        <v>0</v>
      </c>
      <c r="K152" s="253"/>
      <c r="L152" s="43"/>
      <c r="M152" s="254" t="s">
        <v>1</v>
      </c>
      <c r="N152" s="255" t="s">
        <v>48</v>
      </c>
      <c r="O152" s="93"/>
      <c r="P152" s="256">
        <f>O152*H152</f>
        <v>0</v>
      </c>
      <c r="Q152" s="256">
        <v>0</v>
      </c>
      <c r="R152" s="256">
        <f>Q152*H152</f>
        <v>0</v>
      </c>
      <c r="S152" s="256">
        <v>0</v>
      </c>
      <c r="T152" s="25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58" t="s">
        <v>176</v>
      </c>
      <c r="AT152" s="258" t="s">
        <v>172</v>
      </c>
      <c r="AU152" s="258" t="s">
        <v>93</v>
      </c>
      <c r="AY152" s="17" t="s">
        <v>169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7" t="s">
        <v>91</v>
      </c>
      <c r="BK152" s="145">
        <f>ROUND(I152*H152,2)</f>
        <v>0</v>
      </c>
      <c r="BL152" s="17" t="s">
        <v>176</v>
      </c>
      <c r="BM152" s="258" t="s">
        <v>210</v>
      </c>
    </row>
    <row r="153" s="13" customFormat="1">
      <c r="A153" s="13"/>
      <c r="B153" s="259"/>
      <c r="C153" s="260"/>
      <c r="D153" s="261" t="s">
        <v>185</v>
      </c>
      <c r="E153" s="262" t="s">
        <v>1</v>
      </c>
      <c r="F153" s="263" t="s">
        <v>211</v>
      </c>
      <c r="G153" s="260"/>
      <c r="H153" s="264">
        <v>72</v>
      </c>
      <c r="I153" s="265"/>
      <c r="J153" s="260"/>
      <c r="K153" s="260"/>
      <c r="L153" s="266"/>
      <c r="M153" s="267"/>
      <c r="N153" s="268"/>
      <c r="O153" s="268"/>
      <c r="P153" s="268"/>
      <c r="Q153" s="268"/>
      <c r="R153" s="268"/>
      <c r="S153" s="268"/>
      <c r="T153" s="26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70" t="s">
        <v>185</v>
      </c>
      <c r="AU153" s="270" t="s">
        <v>93</v>
      </c>
      <c r="AV153" s="13" t="s">
        <v>93</v>
      </c>
      <c r="AW153" s="13" t="s">
        <v>36</v>
      </c>
      <c r="AX153" s="13" t="s">
        <v>91</v>
      </c>
      <c r="AY153" s="270" t="s">
        <v>169</v>
      </c>
    </row>
    <row r="154" s="2" customFormat="1" ht="24.15" customHeight="1">
      <c r="A154" s="40"/>
      <c r="B154" s="41"/>
      <c r="C154" s="246" t="s">
        <v>212</v>
      </c>
      <c r="D154" s="246" t="s">
        <v>172</v>
      </c>
      <c r="E154" s="247" t="s">
        <v>213</v>
      </c>
      <c r="F154" s="248" t="s">
        <v>214</v>
      </c>
      <c r="G154" s="249" t="s">
        <v>114</v>
      </c>
      <c r="H154" s="250">
        <v>1440</v>
      </c>
      <c r="I154" s="251"/>
      <c r="J154" s="252">
        <f>ROUND(I154*H154,2)</f>
        <v>0</v>
      </c>
      <c r="K154" s="253"/>
      <c r="L154" s="43"/>
      <c r="M154" s="254" t="s">
        <v>1</v>
      </c>
      <c r="N154" s="255" t="s">
        <v>48</v>
      </c>
      <c r="O154" s="93"/>
      <c r="P154" s="256">
        <f>O154*H154</f>
        <v>0</v>
      </c>
      <c r="Q154" s="256">
        <v>0</v>
      </c>
      <c r="R154" s="256">
        <f>Q154*H154</f>
        <v>0</v>
      </c>
      <c r="S154" s="256">
        <v>0</v>
      </c>
      <c r="T154" s="25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58" t="s">
        <v>176</v>
      </c>
      <c r="AT154" s="258" t="s">
        <v>172</v>
      </c>
      <c r="AU154" s="258" t="s">
        <v>93</v>
      </c>
      <c r="AY154" s="17" t="s">
        <v>169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91</v>
      </c>
      <c r="BK154" s="145">
        <f>ROUND(I154*H154,2)</f>
        <v>0</v>
      </c>
      <c r="BL154" s="17" t="s">
        <v>176</v>
      </c>
      <c r="BM154" s="258" t="s">
        <v>215</v>
      </c>
    </row>
    <row r="155" s="13" customFormat="1">
      <c r="A155" s="13"/>
      <c r="B155" s="259"/>
      <c r="C155" s="260"/>
      <c r="D155" s="261" t="s">
        <v>185</v>
      </c>
      <c r="E155" s="262" t="s">
        <v>1</v>
      </c>
      <c r="F155" s="263" t="s">
        <v>216</v>
      </c>
      <c r="G155" s="260"/>
      <c r="H155" s="264">
        <v>1440</v>
      </c>
      <c r="I155" s="265"/>
      <c r="J155" s="260"/>
      <c r="K155" s="260"/>
      <c r="L155" s="266"/>
      <c r="M155" s="267"/>
      <c r="N155" s="268"/>
      <c r="O155" s="268"/>
      <c r="P155" s="268"/>
      <c r="Q155" s="268"/>
      <c r="R155" s="268"/>
      <c r="S155" s="268"/>
      <c r="T155" s="26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70" t="s">
        <v>185</v>
      </c>
      <c r="AU155" s="270" t="s">
        <v>93</v>
      </c>
      <c r="AV155" s="13" t="s">
        <v>93</v>
      </c>
      <c r="AW155" s="13" t="s">
        <v>36</v>
      </c>
      <c r="AX155" s="13" t="s">
        <v>83</v>
      </c>
      <c r="AY155" s="270" t="s">
        <v>169</v>
      </c>
    </row>
    <row r="156" s="14" customFormat="1">
      <c r="A156" s="14"/>
      <c r="B156" s="271"/>
      <c r="C156" s="272"/>
      <c r="D156" s="261" t="s">
        <v>185</v>
      </c>
      <c r="E156" s="273" t="s">
        <v>1</v>
      </c>
      <c r="F156" s="274" t="s">
        <v>217</v>
      </c>
      <c r="G156" s="272"/>
      <c r="H156" s="275">
        <v>1440</v>
      </c>
      <c r="I156" s="276"/>
      <c r="J156" s="272"/>
      <c r="K156" s="272"/>
      <c r="L156" s="277"/>
      <c r="M156" s="278"/>
      <c r="N156" s="279"/>
      <c r="O156" s="279"/>
      <c r="P156" s="279"/>
      <c r="Q156" s="279"/>
      <c r="R156" s="279"/>
      <c r="S156" s="279"/>
      <c r="T156" s="280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81" t="s">
        <v>185</v>
      </c>
      <c r="AU156" s="281" t="s">
        <v>93</v>
      </c>
      <c r="AV156" s="14" t="s">
        <v>176</v>
      </c>
      <c r="AW156" s="14" t="s">
        <v>36</v>
      </c>
      <c r="AX156" s="14" t="s">
        <v>91</v>
      </c>
      <c r="AY156" s="281" t="s">
        <v>169</v>
      </c>
    </row>
    <row r="157" s="12" customFormat="1" ht="22.8" customHeight="1">
      <c r="A157" s="12"/>
      <c r="B157" s="230"/>
      <c r="C157" s="231"/>
      <c r="D157" s="232" t="s">
        <v>82</v>
      </c>
      <c r="E157" s="244" t="s">
        <v>218</v>
      </c>
      <c r="F157" s="244" t="s">
        <v>219</v>
      </c>
      <c r="G157" s="231"/>
      <c r="H157" s="231"/>
      <c r="I157" s="234"/>
      <c r="J157" s="245">
        <f>BK157</f>
        <v>0</v>
      </c>
      <c r="K157" s="231"/>
      <c r="L157" s="236"/>
      <c r="M157" s="237"/>
      <c r="N157" s="238"/>
      <c r="O157" s="238"/>
      <c r="P157" s="239">
        <f>SUM(P158:P170)</f>
        <v>0</v>
      </c>
      <c r="Q157" s="238"/>
      <c r="R157" s="239">
        <f>SUM(R158:R170)</f>
        <v>0.17251999999999998</v>
      </c>
      <c r="S157" s="238"/>
      <c r="T157" s="240">
        <f>SUM(T158:T170)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41" t="s">
        <v>91</v>
      </c>
      <c r="AT157" s="242" t="s">
        <v>82</v>
      </c>
      <c r="AU157" s="242" t="s">
        <v>91</v>
      </c>
      <c r="AY157" s="241" t="s">
        <v>169</v>
      </c>
      <c r="BK157" s="243">
        <f>SUM(BK158:BK170)</f>
        <v>0</v>
      </c>
    </row>
    <row r="158" s="2" customFormat="1" ht="16.5" customHeight="1">
      <c r="A158" s="40"/>
      <c r="B158" s="41"/>
      <c r="C158" s="246" t="s">
        <v>220</v>
      </c>
      <c r="D158" s="246" t="s">
        <v>172</v>
      </c>
      <c r="E158" s="247" t="s">
        <v>221</v>
      </c>
      <c r="F158" s="248" t="s">
        <v>222</v>
      </c>
      <c r="G158" s="249" t="s">
        <v>223</v>
      </c>
      <c r="H158" s="250">
        <v>8.6259999999999994</v>
      </c>
      <c r="I158" s="251"/>
      <c r="J158" s="252">
        <f>ROUND(I158*H158,2)</f>
        <v>0</v>
      </c>
      <c r="K158" s="253"/>
      <c r="L158" s="43"/>
      <c r="M158" s="254" t="s">
        <v>1</v>
      </c>
      <c r="N158" s="255" t="s">
        <v>48</v>
      </c>
      <c r="O158" s="93"/>
      <c r="P158" s="256">
        <f>O158*H158</f>
        <v>0</v>
      </c>
      <c r="Q158" s="256">
        <v>0.02</v>
      </c>
      <c r="R158" s="256">
        <f>Q158*H158</f>
        <v>0.17251999999999998</v>
      </c>
      <c r="S158" s="256">
        <v>0</v>
      </c>
      <c r="T158" s="25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58" t="s">
        <v>176</v>
      </c>
      <c r="AT158" s="258" t="s">
        <v>172</v>
      </c>
      <c r="AU158" s="258" t="s">
        <v>93</v>
      </c>
      <c r="AY158" s="17" t="s">
        <v>169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7" t="s">
        <v>91</v>
      </c>
      <c r="BK158" s="145">
        <f>ROUND(I158*H158,2)</f>
        <v>0</v>
      </c>
      <c r="BL158" s="17" t="s">
        <v>176</v>
      </c>
      <c r="BM158" s="258" t="s">
        <v>224</v>
      </c>
    </row>
    <row r="159" s="2" customFormat="1" ht="24.15" customHeight="1">
      <c r="A159" s="40"/>
      <c r="B159" s="41"/>
      <c r="C159" s="246" t="s">
        <v>8</v>
      </c>
      <c r="D159" s="246" t="s">
        <v>172</v>
      </c>
      <c r="E159" s="247" t="s">
        <v>225</v>
      </c>
      <c r="F159" s="248" t="s">
        <v>226</v>
      </c>
      <c r="G159" s="249" t="s">
        <v>223</v>
      </c>
      <c r="H159" s="250">
        <v>8.6259999999999994</v>
      </c>
      <c r="I159" s="251"/>
      <c r="J159" s="252">
        <f>ROUND(I159*H159,2)</f>
        <v>0</v>
      </c>
      <c r="K159" s="253"/>
      <c r="L159" s="43"/>
      <c r="M159" s="254" t="s">
        <v>1</v>
      </c>
      <c r="N159" s="255" t="s">
        <v>48</v>
      </c>
      <c r="O159" s="93"/>
      <c r="P159" s="256">
        <f>O159*H159</f>
        <v>0</v>
      </c>
      <c r="Q159" s="256">
        <v>0</v>
      </c>
      <c r="R159" s="256">
        <f>Q159*H159</f>
        <v>0</v>
      </c>
      <c r="S159" s="256">
        <v>0</v>
      </c>
      <c r="T159" s="257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58" t="s">
        <v>176</v>
      </c>
      <c r="AT159" s="258" t="s">
        <v>172</v>
      </c>
      <c r="AU159" s="258" t="s">
        <v>93</v>
      </c>
      <c r="AY159" s="17" t="s">
        <v>169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7" t="s">
        <v>91</v>
      </c>
      <c r="BK159" s="145">
        <f>ROUND(I159*H159,2)</f>
        <v>0</v>
      </c>
      <c r="BL159" s="17" t="s">
        <v>176</v>
      </c>
      <c r="BM159" s="258" t="s">
        <v>227</v>
      </c>
    </row>
    <row r="160" s="2" customFormat="1" ht="24.15" customHeight="1">
      <c r="A160" s="40"/>
      <c r="B160" s="41"/>
      <c r="C160" s="246" t="s">
        <v>228</v>
      </c>
      <c r="D160" s="246" t="s">
        <v>172</v>
      </c>
      <c r="E160" s="247" t="s">
        <v>229</v>
      </c>
      <c r="F160" s="248" t="s">
        <v>230</v>
      </c>
      <c r="G160" s="249" t="s">
        <v>223</v>
      </c>
      <c r="H160" s="250">
        <v>8.6259999999999994</v>
      </c>
      <c r="I160" s="251"/>
      <c r="J160" s="252">
        <f>ROUND(I160*H160,2)</f>
        <v>0</v>
      </c>
      <c r="K160" s="253"/>
      <c r="L160" s="43"/>
      <c r="M160" s="254" t="s">
        <v>1</v>
      </c>
      <c r="N160" s="255" t="s">
        <v>48</v>
      </c>
      <c r="O160" s="93"/>
      <c r="P160" s="256">
        <f>O160*H160</f>
        <v>0</v>
      </c>
      <c r="Q160" s="256">
        <v>0</v>
      </c>
      <c r="R160" s="256">
        <f>Q160*H160</f>
        <v>0</v>
      </c>
      <c r="S160" s="256">
        <v>0</v>
      </c>
      <c r="T160" s="25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58" t="s">
        <v>176</v>
      </c>
      <c r="AT160" s="258" t="s">
        <v>172</v>
      </c>
      <c r="AU160" s="258" t="s">
        <v>93</v>
      </c>
      <c r="AY160" s="17" t="s">
        <v>169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7" t="s">
        <v>91</v>
      </c>
      <c r="BK160" s="145">
        <f>ROUND(I160*H160,2)</f>
        <v>0</v>
      </c>
      <c r="BL160" s="17" t="s">
        <v>176</v>
      </c>
      <c r="BM160" s="258" t="s">
        <v>231</v>
      </c>
    </row>
    <row r="161" s="2" customFormat="1" ht="24.15" customHeight="1">
      <c r="A161" s="40"/>
      <c r="B161" s="41"/>
      <c r="C161" s="246" t="s">
        <v>232</v>
      </c>
      <c r="D161" s="246" t="s">
        <v>172</v>
      </c>
      <c r="E161" s="247" t="s">
        <v>233</v>
      </c>
      <c r="F161" s="248" t="s">
        <v>234</v>
      </c>
      <c r="G161" s="249" t="s">
        <v>223</v>
      </c>
      <c r="H161" s="250">
        <v>168.63999999999999</v>
      </c>
      <c r="I161" s="251"/>
      <c r="J161" s="252">
        <f>ROUND(I161*H161,2)</f>
        <v>0</v>
      </c>
      <c r="K161" s="253"/>
      <c r="L161" s="43"/>
      <c r="M161" s="254" t="s">
        <v>1</v>
      </c>
      <c r="N161" s="255" t="s">
        <v>48</v>
      </c>
      <c r="O161" s="93"/>
      <c r="P161" s="256">
        <f>O161*H161</f>
        <v>0</v>
      </c>
      <c r="Q161" s="256">
        <v>0</v>
      </c>
      <c r="R161" s="256">
        <f>Q161*H161</f>
        <v>0</v>
      </c>
      <c r="S161" s="256">
        <v>0</v>
      </c>
      <c r="T161" s="25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58" t="s">
        <v>176</v>
      </c>
      <c r="AT161" s="258" t="s">
        <v>172</v>
      </c>
      <c r="AU161" s="258" t="s">
        <v>93</v>
      </c>
      <c r="AY161" s="17" t="s">
        <v>169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91</v>
      </c>
      <c r="BK161" s="145">
        <f>ROUND(I161*H161,2)</f>
        <v>0</v>
      </c>
      <c r="BL161" s="17" t="s">
        <v>176</v>
      </c>
      <c r="BM161" s="258" t="s">
        <v>235</v>
      </c>
    </row>
    <row r="162" s="13" customFormat="1">
      <c r="A162" s="13"/>
      <c r="B162" s="259"/>
      <c r="C162" s="260"/>
      <c r="D162" s="261" t="s">
        <v>185</v>
      </c>
      <c r="E162" s="262" t="s">
        <v>1</v>
      </c>
      <c r="F162" s="263" t="s">
        <v>236</v>
      </c>
      <c r="G162" s="260"/>
      <c r="H162" s="264">
        <v>168.63999999999999</v>
      </c>
      <c r="I162" s="265"/>
      <c r="J162" s="260"/>
      <c r="K162" s="260"/>
      <c r="L162" s="266"/>
      <c r="M162" s="267"/>
      <c r="N162" s="268"/>
      <c r="O162" s="268"/>
      <c r="P162" s="268"/>
      <c r="Q162" s="268"/>
      <c r="R162" s="268"/>
      <c r="S162" s="268"/>
      <c r="T162" s="26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70" t="s">
        <v>185</v>
      </c>
      <c r="AU162" s="270" t="s">
        <v>93</v>
      </c>
      <c r="AV162" s="13" t="s">
        <v>93</v>
      </c>
      <c r="AW162" s="13" t="s">
        <v>36</v>
      </c>
      <c r="AX162" s="13" t="s">
        <v>83</v>
      </c>
      <c r="AY162" s="270" t="s">
        <v>169</v>
      </c>
    </row>
    <row r="163" s="14" customFormat="1">
      <c r="A163" s="14"/>
      <c r="B163" s="271"/>
      <c r="C163" s="272"/>
      <c r="D163" s="261" t="s">
        <v>185</v>
      </c>
      <c r="E163" s="273" t="s">
        <v>1</v>
      </c>
      <c r="F163" s="274" t="s">
        <v>217</v>
      </c>
      <c r="G163" s="272"/>
      <c r="H163" s="275">
        <v>168.63999999999999</v>
      </c>
      <c r="I163" s="276"/>
      <c r="J163" s="272"/>
      <c r="K163" s="272"/>
      <c r="L163" s="277"/>
      <c r="M163" s="278"/>
      <c r="N163" s="279"/>
      <c r="O163" s="279"/>
      <c r="P163" s="279"/>
      <c r="Q163" s="279"/>
      <c r="R163" s="279"/>
      <c r="S163" s="279"/>
      <c r="T163" s="28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81" t="s">
        <v>185</v>
      </c>
      <c r="AU163" s="281" t="s">
        <v>93</v>
      </c>
      <c r="AV163" s="14" t="s">
        <v>176</v>
      </c>
      <c r="AW163" s="14" t="s">
        <v>36</v>
      </c>
      <c r="AX163" s="14" t="s">
        <v>91</v>
      </c>
      <c r="AY163" s="281" t="s">
        <v>169</v>
      </c>
    </row>
    <row r="164" s="2" customFormat="1" ht="37.8" customHeight="1">
      <c r="A164" s="40"/>
      <c r="B164" s="41"/>
      <c r="C164" s="246" t="s">
        <v>237</v>
      </c>
      <c r="D164" s="246" t="s">
        <v>172</v>
      </c>
      <c r="E164" s="247" t="s">
        <v>238</v>
      </c>
      <c r="F164" s="248" t="s">
        <v>239</v>
      </c>
      <c r="G164" s="249" t="s">
        <v>223</v>
      </c>
      <c r="H164" s="250">
        <v>2.1920000000000002</v>
      </c>
      <c r="I164" s="251"/>
      <c r="J164" s="252">
        <f>ROUND(I164*H164,2)</f>
        <v>0</v>
      </c>
      <c r="K164" s="253"/>
      <c r="L164" s="43"/>
      <c r="M164" s="254" t="s">
        <v>1</v>
      </c>
      <c r="N164" s="255" t="s">
        <v>48</v>
      </c>
      <c r="O164" s="93"/>
      <c r="P164" s="256">
        <f>O164*H164</f>
        <v>0</v>
      </c>
      <c r="Q164" s="256">
        <v>0</v>
      </c>
      <c r="R164" s="256">
        <f>Q164*H164</f>
        <v>0</v>
      </c>
      <c r="S164" s="256">
        <v>0</v>
      </c>
      <c r="T164" s="25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58" t="s">
        <v>176</v>
      </c>
      <c r="AT164" s="258" t="s">
        <v>172</v>
      </c>
      <c r="AU164" s="258" t="s">
        <v>93</v>
      </c>
      <c r="AY164" s="17" t="s">
        <v>169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91</v>
      </c>
      <c r="BK164" s="145">
        <f>ROUND(I164*H164,2)</f>
        <v>0</v>
      </c>
      <c r="BL164" s="17" t="s">
        <v>176</v>
      </c>
      <c r="BM164" s="258" t="s">
        <v>240</v>
      </c>
    </row>
    <row r="165" s="2" customFormat="1" ht="33" customHeight="1">
      <c r="A165" s="40"/>
      <c r="B165" s="41"/>
      <c r="C165" s="246" t="s">
        <v>241</v>
      </c>
      <c r="D165" s="246" t="s">
        <v>172</v>
      </c>
      <c r="E165" s="247" t="s">
        <v>242</v>
      </c>
      <c r="F165" s="248" t="s">
        <v>243</v>
      </c>
      <c r="G165" s="249" t="s">
        <v>223</v>
      </c>
      <c r="H165" s="250">
        <v>0.47499999999999998</v>
      </c>
      <c r="I165" s="251"/>
      <c r="J165" s="252">
        <f>ROUND(I165*H165,2)</f>
        <v>0</v>
      </c>
      <c r="K165" s="253"/>
      <c r="L165" s="43"/>
      <c r="M165" s="254" t="s">
        <v>1</v>
      </c>
      <c r="N165" s="255" t="s">
        <v>48</v>
      </c>
      <c r="O165" s="93"/>
      <c r="P165" s="256">
        <f>O165*H165</f>
        <v>0</v>
      </c>
      <c r="Q165" s="256">
        <v>0</v>
      </c>
      <c r="R165" s="256">
        <f>Q165*H165</f>
        <v>0</v>
      </c>
      <c r="S165" s="256">
        <v>0</v>
      </c>
      <c r="T165" s="257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58" t="s">
        <v>176</v>
      </c>
      <c r="AT165" s="258" t="s">
        <v>172</v>
      </c>
      <c r="AU165" s="258" t="s">
        <v>93</v>
      </c>
      <c r="AY165" s="17" t="s">
        <v>169</v>
      </c>
      <c r="BE165" s="145">
        <f>IF(N165="základní",J165,0)</f>
        <v>0</v>
      </c>
      <c r="BF165" s="145">
        <f>IF(N165="snížená",J165,0)</f>
        <v>0</v>
      </c>
      <c r="BG165" s="145">
        <f>IF(N165="zákl. přenesená",J165,0)</f>
        <v>0</v>
      </c>
      <c r="BH165" s="145">
        <f>IF(N165="sníž. přenesená",J165,0)</f>
        <v>0</v>
      </c>
      <c r="BI165" s="145">
        <f>IF(N165="nulová",J165,0)</f>
        <v>0</v>
      </c>
      <c r="BJ165" s="17" t="s">
        <v>91</v>
      </c>
      <c r="BK165" s="145">
        <f>ROUND(I165*H165,2)</f>
        <v>0</v>
      </c>
      <c r="BL165" s="17" t="s">
        <v>176</v>
      </c>
      <c r="BM165" s="258" t="s">
        <v>244</v>
      </c>
    </row>
    <row r="166" s="2" customFormat="1" ht="37.8" customHeight="1">
      <c r="A166" s="40"/>
      <c r="B166" s="41"/>
      <c r="C166" s="246" t="s">
        <v>245</v>
      </c>
      <c r="D166" s="246" t="s">
        <v>172</v>
      </c>
      <c r="E166" s="247" t="s">
        <v>246</v>
      </c>
      <c r="F166" s="248" t="s">
        <v>247</v>
      </c>
      <c r="G166" s="249" t="s">
        <v>223</v>
      </c>
      <c r="H166" s="250">
        <v>3.9409999999999998</v>
      </c>
      <c r="I166" s="251"/>
      <c r="J166" s="252">
        <f>ROUND(I166*H166,2)</f>
        <v>0</v>
      </c>
      <c r="K166" s="253"/>
      <c r="L166" s="43"/>
      <c r="M166" s="254" t="s">
        <v>1</v>
      </c>
      <c r="N166" s="255" t="s">
        <v>48</v>
      </c>
      <c r="O166" s="93"/>
      <c r="P166" s="256">
        <f>O166*H166</f>
        <v>0</v>
      </c>
      <c r="Q166" s="256">
        <v>0</v>
      </c>
      <c r="R166" s="256">
        <f>Q166*H166</f>
        <v>0</v>
      </c>
      <c r="S166" s="256">
        <v>0</v>
      </c>
      <c r="T166" s="25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58" t="s">
        <v>176</v>
      </c>
      <c r="AT166" s="258" t="s">
        <v>172</v>
      </c>
      <c r="AU166" s="258" t="s">
        <v>93</v>
      </c>
      <c r="AY166" s="17" t="s">
        <v>169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7" t="s">
        <v>91</v>
      </c>
      <c r="BK166" s="145">
        <f>ROUND(I166*H166,2)</f>
        <v>0</v>
      </c>
      <c r="BL166" s="17" t="s">
        <v>176</v>
      </c>
      <c r="BM166" s="258" t="s">
        <v>248</v>
      </c>
    </row>
    <row r="167" s="13" customFormat="1">
      <c r="A167" s="13"/>
      <c r="B167" s="259"/>
      <c r="C167" s="260"/>
      <c r="D167" s="261" t="s">
        <v>185</v>
      </c>
      <c r="E167" s="262" t="s">
        <v>1</v>
      </c>
      <c r="F167" s="263" t="s">
        <v>249</v>
      </c>
      <c r="G167" s="260"/>
      <c r="H167" s="264">
        <v>3.9409999999999998</v>
      </c>
      <c r="I167" s="265"/>
      <c r="J167" s="260"/>
      <c r="K167" s="260"/>
      <c r="L167" s="266"/>
      <c r="M167" s="267"/>
      <c r="N167" s="268"/>
      <c r="O167" s="268"/>
      <c r="P167" s="268"/>
      <c r="Q167" s="268"/>
      <c r="R167" s="268"/>
      <c r="S167" s="268"/>
      <c r="T167" s="26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70" t="s">
        <v>185</v>
      </c>
      <c r="AU167" s="270" t="s">
        <v>93</v>
      </c>
      <c r="AV167" s="13" t="s">
        <v>93</v>
      </c>
      <c r="AW167" s="13" t="s">
        <v>36</v>
      </c>
      <c r="AX167" s="13" t="s">
        <v>83</v>
      </c>
      <c r="AY167" s="270" t="s">
        <v>169</v>
      </c>
    </row>
    <row r="168" s="14" customFormat="1">
      <c r="A168" s="14"/>
      <c r="B168" s="271"/>
      <c r="C168" s="272"/>
      <c r="D168" s="261" t="s">
        <v>185</v>
      </c>
      <c r="E168" s="273" t="s">
        <v>1</v>
      </c>
      <c r="F168" s="274" t="s">
        <v>217</v>
      </c>
      <c r="G168" s="272"/>
      <c r="H168" s="275">
        <v>3.9409999999999998</v>
      </c>
      <c r="I168" s="276"/>
      <c r="J168" s="272"/>
      <c r="K168" s="272"/>
      <c r="L168" s="277"/>
      <c r="M168" s="278"/>
      <c r="N168" s="279"/>
      <c r="O168" s="279"/>
      <c r="P168" s="279"/>
      <c r="Q168" s="279"/>
      <c r="R168" s="279"/>
      <c r="S168" s="279"/>
      <c r="T168" s="28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81" t="s">
        <v>185</v>
      </c>
      <c r="AU168" s="281" t="s">
        <v>93</v>
      </c>
      <c r="AV168" s="14" t="s">
        <v>176</v>
      </c>
      <c r="AW168" s="14" t="s">
        <v>36</v>
      </c>
      <c r="AX168" s="14" t="s">
        <v>91</v>
      </c>
      <c r="AY168" s="281" t="s">
        <v>169</v>
      </c>
    </row>
    <row r="169" s="2" customFormat="1" ht="33" customHeight="1">
      <c r="A169" s="40"/>
      <c r="B169" s="41"/>
      <c r="C169" s="246" t="s">
        <v>250</v>
      </c>
      <c r="D169" s="246" t="s">
        <v>172</v>
      </c>
      <c r="E169" s="247" t="s">
        <v>251</v>
      </c>
      <c r="F169" s="248" t="s">
        <v>252</v>
      </c>
      <c r="G169" s="249" t="s">
        <v>223</v>
      </c>
      <c r="H169" s="250">
        <v>1.327</v>
      </c>
      <c r="I169" s="251"/>
      <c r="J169" s="252">
        <f>ROUND(I169*H169,2)</f>
        <v>0</v>
      </c>
      <c r="K169" s="253"/>
      <c r="L169" s="43"/>
      <c r="M169" s="254" t="s">
        <v>1</v>
      </c>
      <c r="N169" s="255" t="s">
        <v>48</v>
      </c>
      <c r="O169" s="93"/>
      <c r="P169" s="256">
        <f>O169*H169</f>
        <v>0</v>
      </c>
      <c r="Q169" s="256">
        <v>0</v>
      </c>
      <c r="R169" s="256">
        <f>Q169*H169</f>
        <v>0</v>
      </c>
      <c r="S169" s="256">
        <v>0</v>
      </c>
      <c r="T169" s="257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58" t="s">
        <v>176</v>
      </c>
      <c r="AT169" s="258" t="s">
        <v>172</v>
      </c>
      <c r="AU169" s="258" t="s">
        <v>93</v>
      </c>
      <c r="AY169" s="17" t="s">
        <v>169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7" t="s">
        <v>91</v>
      </c>
      <c r="BK169" s="145">
        <f>ROUND(I169*H169,2)</f>
        <v>0</v>
      </c>
      <c r="BL169" s="17" t="s">
        <v>176</v>
      </c>
      <c r="BM169" s="258" t="s">
        <v>253</v>
      </c>
    </row>
    <row r="170" s="2" customFormat="1" ht="24.15" customHeight="1">
      <c r="A170" s="40"/>
      <c r="B170" s="41"/>
      <c r="C170" s="246" t="s">
        <v>254</v>
      </c>
      <c r="D170" s="246" t="s">
        <v>172</v>
      </c>
      <c r="E170" s="247" t="s">
        <v>255</v>
      </c>
      <c r="F170" s="248" t="s">
        <v>256</v>
      </c>
      <c r="G170" s="249" t="s">
        <v>223</v>
      </c>
      <c r="H170" s="250">
        <v>8.6259999999999994</v>
      </c>
      <c r="I170" s="251"/>
      <c r="J170" s="252">
        <f>ROUND(I170*H170,2)</f>
        <v>0</v>
      </c>
      <c r="K170" s="253"/>
      <c r="L170" s="43"/>
      <c r="M170" s="254" t="s">
        <v>1</v>
      </c>
      <c r="N170" s="255" t="s">
        <v>48</v>
      </c>
      <c r="O170" s="93"/>
      <c r="P170" s="256">
        <f>O170*H170</f>
        <v>0</v>
      </c>
      <c r="Q170" s="256">
        <v>0</v>
      </c>
      <c r="R170" s="256">
        <f>Q170*H170</f>
        <v>0</v>
      </c>
      <c r="S170" s="256">
        <v>0</v>
      </c>
      <c r="T170" s="25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58" t="s">
        <v>176</v>
      </c>
      <c r="AT170" s="258" t="s">
        <v>172</v>
      </c>
      <c r="AU170" s="258" t="s">
        <v>93</v>
      </c>
      <c r="AY170" s="17" t="s">
        <v>169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91</v>
      </c>
      <c r="BK170" s="145">
        <f>ROUND(I170*H170,2)</f>
        <v>0</v>
      </c>
      <c r="BL170" s="17" t="s">
        <v>176</v>
      </c>
      <c r="BM170" s="258" t="s">
        <v>257</v>
      </c>
    </row>
    <row r="171" s="12" customFormat="1" ht="22.8" customHeight="1">
      <c r="A171" s="12"/>
      <c r="B171" s="230"/>
      <c r="C171" s="231"/>
      <c r="D171" s="232" t="s">
        <v>82</v>
      </c>
      <c r="E171" s="244" t="s">
        <v>258</v>
      </c>
      <c r="F171" s="244" t="s">
        <v>259</v>
      </c>
      <c r="G171" s="231"/>
      <c r="H171" s="231"/>
      <c r="I171" s="234"/>
      <c r="J171" s="245">
        <f>BK171</f>
        <v>0</v>
      </c>
      <c r="K171" s="231"/>
      <c r="L171" s="236"/>
      <c r="M171" s="237"/>
      <c r="N171" s="238"/>
      <c r="O171" s="238"/>
      <c r="P171" s="239">
        <f>P172</f>
        <v>0</v>
      </c>
      <c r="Q171" s="238"/>
      <c r="R171" s="239">
        <f>R172</f>
        <v>0</v>
      </c>
      <c r="S171" s="238"/>
      <c r="T171" s="240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41" t="s">
        <v>91</v>
      </c>
      <c r="AT171" s="242" t="s">
        <v>82</v>
      </c>
      <c r="AU171" s="242" t="s">
        <v>91</v>
      </c>
      <c r="AY171" s="241" t="s">
        <v>169</v>
      </c>
      <c r="BK171" s="243">
        <f>BK172</f>
        <v>0</v>
      </c>
    </row>
    <row r="172" s="2" customFormat="1" ht="24.15" customHeight="1">
      <c r="A172" s="40"/>
      <c r="B172" s="41"/>
      <c r="C172" s="246" t="s">
        <v>260</v>
      </c>
      <c r="D172" s="246" t="s">
        <v>172</v>
      </c>
      <c r="E172" s="247" t="s">
        <v>261</v>
      </c>
      <c r="F172" s="248" t="s">
        <v>262</v>
      </c>
      <c r="G172" s="249" t="s">
        <v>223</v>
      </c>
      <c r="H172" s="250">
        <v>0.021999999999999999</v>
      </c>
      <c r="I172" s="251"/>
      <c r="J172" s="252">
        <f>ROUND(I172*H172,2)</f>
        <v>0</v>
      </c>
      <c r="K172" s="253"/>
      <c r="L172" s="43"/>
      <c r="M172" s="254" t="s">
        <v>1</v>
      </c>
      <c r="N172" s="255" t="s">
        <v>48</v>
      </c>
      <c r="O172" s="93"/>
      <c r="P172" s="256">
        <f>O172*H172</f>
        <v>0</v>
      </c>
      <c r="Q172" s="256">
        <v>0</v>
      </c>
      <c r="R172" s="256">
        <f>Q172*H172</f>
        <v>0</v>
      </c>
      <c r="S172" s="256">
        <v>0</v>
      </c>
      <c r="T172" s="25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58" t="s">
        <v>176</v>
      </c>
      <c r="AT172" s="258" t="s">
        <v>172</v>
      </c>
      <c r="AU172" s="258" t="s">
        <v>93</v>
      </c>
      <c r="AY172" s="17" t="s">
        <v>169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91</v>
      </c>
      <c r="BK172" s="145">
        <f>ROUND(I172*H172,2)</f>
        <v>0</v>
      </c>
      <c r="BL172" s="17" t="s">
        <v>176</v>
      </c>
      <c r="BM172" s="258" t="s">
        <v>263</v>
      </c>
    </row>
    <row r="173" s="12" customFormat="1" ht="25.92" customHeight="1">
      <c r="A173" s="12"/>
      <c r="B173" s="230"/>
      <c r="C173" s="231"/>
      <c r="D173" s="232" t="s">
        <v>82</v>
      </c>
      <c r="E173" s="233" t="s">
        <v>264</v>
      </c>
      <c r="F173" s="233" t="s">
        <v>265</v>
      </c>
      <c r="G173" s="231"/>
      <c r="H173" s="231"/>
      <c r="I173" s="234"/>
      <c r="J173" s="235">
        <f>BK173</f>
        <v>0</v>
      </c>
      <c r="K173" s="231"/>
      <c r="L173" s="236"/>
      <c r="M173" s="237"/>
      <c r="N173" s="238"/>
      <c r="O173" s="238"/>
      <c r="P173" s="239">
        <f>P174+P259+P276+P281+P292+P300+P313+P324</f>
        <v>0</v>
      </c>
      <c r="Q173" s="238"/>
      <c r="R173" s="239">
        <f>R174+R259+R276+R281+R292+R300+R313+R324</f>
        <v>9.9109589746939974</v>
      </c>
      <c r="S173" s="238"/>
      <c r="T173" s="240">
        <f>T174+T259+T276+T281+T292+T300+T313+T324</f>
        <v>6.4196930699999992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41" t="s">
        <v>93</v>
      </c>
      <c r="AT173" s="242" t="s">
        <v>82</v>
      </c>
      <c r="AU173" s="242" t="s">
        <v>83</v>
      </c>
      <c r="AY173" s="241" t="s">
        <v>169</v>
      </c>
      <c r="BK173" s="243">
        <f>BK174+BK259+BK276+BK281+BK292+BK300+BK313+BK324</f>
        <v>0</v>
      </c>
    </row>
    <row r="174" s="12" customFormat="1" ht="22.8" customHeight="1">
      <c r="A174" s="12"/>
      <c r="B174" s="230"/>
      <c r="C174" s="231"/>
      <c r="D174" s="232" t="s">
        <v>82</v>
      </c>
      <c r="E174" s="244" t="s">
        <v>266</v>
      </c>
      <c r="F174" s="244" t="s">
        <v>267</v>
      </c>
      <c r="G174" s="231"/>
      <c r="H174" s="231"/>
      <c r="I174" s="234"/>
      <c r="J174" s="245">
        <f>BK174</f>
        <v>0</v>
      </c>
      <c r="K174" s="231"/>
      <c r="L174" s="236"/>
      <c r="M174" s="237"/>
      <c r="N174" s="238"/>
      <c r="O174" s="238"/>
      <c r="P174" s="239">
        <f>SUM(P175:P258)</f>
        <v>0</v>
      </c>
      <c r="Q174" s="238"/>
      <c r="R174" s="239">
        <f>SUM(R175:R258)</f>
        <v>7.2958238287999997</v>
      </c>
      <c r="S174" s="238"/>
      <c r="T174" s="240">
        <f>SUM(T175:T258)</f>
        <v>4.4166676200000001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41" t="s">
        <v>93</v>
      </c>
      <c r="AT174" s="242" t="s">
        <v>82</v>
      </c>
      <c r="AU174" s="242" t="s">
        <v>91</v>
      </c>
      <c r="AY174" s="241" t="s">
        <v>169</v>
      </c>
      <c r="BK174" s="243">
        <f>SUM(BK175:BK258)</f>
        <v>0</v>
      </c>
    </row>
    <row r="175" s="2" customFormat="1" ht="24.15" customHeight="1">
      <c r="A175" s="40"/>
      <c r="B175" s="41"/>
      <c r="C175" s="246" t="s">
        <v>7</v>
      </c>
      <c r="D175" s="246" t="s">
        <v>172</v>
      </c>
      <c r="E175" s="247" t="s">
        <v>268</v>
      </c>
      <c r="F175" s="248" t="s">
        <v>269</v>
      </c>
      <c r="G175" s="249" t="s">
        <v>270</v>
      </c>
      <c r="H175" s="250">
        <v>4</v>
      </c>
      <c r="I175" s="251"/>
      <c r="J175" s="252">
        <f>ROUND(I175*H175,2)</f>
        <v>0</v>
      </c>
      <c r="K175" s="253"/>
      <c r="L175" s="43"/>
      <c r="M175" s="254" t="s">
        <v>1</v>
      </c>
      <c r="N175" s="255" t="s">
        <v>48</v>
      </c>
      <c r="O175" s="93"/>
      <c r="P175" s="256">
        <f>O175*H175</f>
        <v>0</v>
      </c>
      <c r="Q175" s="256">
        <v>0</v>
      </c>
      <c r="R175" s="256">
        <f>Q175*H175</f>
        <v>0</v>
      </c>
      <c r="S175" s="256">
        <v>0.00029999999999999997</v>
      </c>
      <c r="T175" s="257">
        <f>S175*H175</f>
        <v>0.0011999999999999999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58" t="s">
        <v>241</v>
      </c>
      <c r="AT175" s="258" t="s">
        <v>172</v>
      </c>
      <c r="AU175" s="258" t="s">
        <v>93</v>
      </c>
      <c r="AY175" s="17" t="s">
        <v>169</v>
      </c>
      <c r="BE175" s="145">
        <f>IF(N175="základní",J175,0)</f>
        <v>0</v>
      </c>
      <c r="BF175" s="145">
        <f>IF(N175="snížená",J175,0)</f>
        <v>0</v>
      </c>
      <c r="BG175" s="145">
        <f>IF(N175="zákl. přenesená",J175,0)</f>
        <v>0</v>
      </c>
      <c r="BH175" s="145">
        <f>IF(N175="sníž. přenesená",J175,0)</f>
        <v>0</v>
      </c>
      <c r="BI175" s="145">
        <f>IF(N175="nulová",J175,0)</f>
        <v>0</v>
      </c>
      <c r="BJ175" s="17" t="s">
        <v>91</v>
      </c>
      <c r="BK175" s="145">
        <f>ROUND(I175*H175,2)</f>
        <v>0</v>
      </c>
      <c r="BL175" s="17" t="s">
        <v>241</v>
      </c>
      <c r="BM175" s="258" t="s">
        <v>271</v>
      </c>
    </row>
    <row r="176" s="2" customFormat="1" ht="24.15" customHeight="1">
      <c r="A176" s="40"/>
      <c r="B176" s="41"/>
      <c r="C176" s="246" t="s">
        <v>272</v>
      </c>
      <c r="D176" s="246" t="s">
        <v>172</v>
      </c>
      <c r="E176" s="247" t="s">
        <v>273</v>
      </c>
      <c r="F176" s="248" t="s">
        <v>274</v>
      </c>
      <c r="G176" s="249" t="s">
        <v>114</v>
      </c>
      <c r="H176" s="250">
        <v>188.81399999999999</v>
      </c>
      <c r="I176" s="251"/>
      <c r="J176" s="252">
        <f>ROUND(I176*H176,2)</f>
        <v>0</v>
      </c>
      <c r="K176" s="253"/>
      <c r="L176" s="43"/>
      <c r="M176" s="254" t="s">
        <v>1</v>
      </c>
      <c r="N176" s="255" t="s">
        <v>48</v>
      </c>
      <c r="O176" s="93"/>
      <c r="P176" s="256">
        <f>O176*H176</f>
        <v>0</v>
      </c>
      <c r="Q176" s="256">
        <v>0.00044999999999999999</v>
      </c>
      <c r="R176" s="256">
        <f>Q176*H176</f>
        <v>0.084966299999999995</v>
      </c>
      <c r="S176" s="256">
        <v>0</v>
      </c>
      <c r="T176" s="25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58" t="s">
        <v>241</v>
      </c>
      <c r="AT176" s="258" t="s">
        <v>172</v>
      </c>
      <c r="AU176" s="258" t="s">
        <v>93</v>
      </c>
      <c r="AY176" s="17" t="s">
        <v>169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91</v>
      </c>
      <c r="BK176" s="145">
        <f>ROUND(I176*H176,2)</f>
        <v>0</v>
      </c>
      <c r="BL176" s="17" t="s">
        <v>241</v>
      </c>
      <c r="BM176" s="258" t="s">
        <v>275</v>
      </c>
    </row>
    <row r="177" s="13" customFormat="1">
      <c r="A177" s="13"/>
      <c r="B177" s="259"/>
      <c r="C177" s="260"/>
      <c r="D177" s="261" t="s">
        <v>185</v>
      </c>
      <c r="E177" s="262" t="s">
        <v>1</v>
      </c>
      <c r="F177" s="263" t="s">
        <v>276</v>
      </c>
      <c r="G177" s="260"/>
      <c r="H177" s="264">
        <v>159.19200000000001</v>
      </c>
      <c r="I177" s="265"/>
      <c r="J177" s="260"/>
      <c r="K177" s="260"/>
      <c r="L177" s="266"/>
      <c r="M177" s="267"/>
      <c r="N177" s="268"/>
      <c r="O177" s="268"/>
      <c r="P177" s="268"/>
      <c r="Q177" s="268"/>
      <c r="R177" s="268"/>
      <c r="S177" s="268"/>
      <c r="T177" s="26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70" t="s">
        <v>185</v>
      </c>
      <c r="AU177" s="270" t="s">
        <v>93</v>
      </c>
      <c r="AV177" s="13" t="s">
        <v>93</v>
      </c>
      <c r="AW177" s="13" t="s">
        <v>36</v>
      </c>
      <c r="AX177" s="13" t="s">
        <v>83</v>
      </c>
      <c r="AY177" s="270" t="s">
        <v>169</v>
      </c>
    </row>
    <row r="178" s="13" customFormat="1">
      <c r="A178" s="13"/>
      <c r="B178" s="259"/>
      <c r="C178" s="260"/>
      <c r="D178" s="261" t="s">
        <v>185</v>
      </c>
      <c r="E178" s="262" t="s">
        <v>1</v>
      </c>
      <c r="F178" s="263" t="s">
        <v>277</v>
      </c>
      <c r="G178" s="260"/>
      <c r="H178" s="264">
        <v>29.622</v>
      </c>
      <c r="I178" s="265"/>
      <c r="J178" s="260"/>
      <c r="K178" s="260"/>
      <c r="L178" s="266"/>
      <c r="M178" s="267"/>
      <c r="N178" s="268"/>
      <c r="O178" s="268"/>
      <c r="P178" s="268"/>
      <c r="Q178" s="268"/>
      <c r="R178" s="268"/>
      <c r="S178" s="268"/>
      <c r="T178" s="26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0" t="s">
        <v>185</v>
      </c>
      <c r="AU178" s="270" t="s">
        <v>93</v>
      </c>
      <c r="AV178" s="13" t="s">
        <v>93</v>
      </c>
      <c r="AW178" s="13" t="s">
        <v>36</v>
      </c>
      <c r="AX178" s="13" t="s">
        <v>83</v>
      </c>
      <c r="AY178" s="270" t="s">
        <v>169</v>
      </c>
    </row>
    <row r="179" s="14" customFormat="1">
      <c r="A179" s="14"/>
      <c r="B179" s="271"/>
      <c r="C179" s="272"/>
      <c r="D179" s="261" t="s">
        <v>185</v>
      </c>
      <c r="E179" s="273" t="s">
        <v>1</v>
      </c>
      <c r="F179" s="274" t="s">
        <v>217</v>
      </c>
      <c r="G179" s="272"/>
      <c r="H179" s="275">
        <v>188.81400000000002</v>
      </c>
      <c r="I179" s="276"/>
      <c r="J179" s="272"/>
      <c r="K179" s="272"/>
      <c r="L179" s="277"/>
      <c r="M179" s="278"/>
      <c r="N179" s="279"/>
      <c r="O179" s="279"/>
      <c r="P179" s="279"/>
      <c r="Q179" s="279"/>
      <c r="R179" s="279"/>
      <c r="S179" s="279"/>
      <c r="T179" s="28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81" t="s">
        <v>185</v>
      </c>
      <c r="AU179" s="281" t="s">
        <v>93</v>
      </c>
      <c r="AV179" s="14" t="s">
        <v>176</v>
      </c>
      <c r="AW179" s="14" t="s">
        <v>36</v>
      </c>
      <c r="AX179" s="14" t="s">
        <v>91</v>
      </c>
      <c r="AY179" s="281" t="s">
        <v>169</v>
      </c>
    </row>
    <row r="180" s="2" customFormat="1" ht="24.15" customHeight="1">
      <c r="A180" s="40"/>
      <c r="B180" s="41"/>
      <c r="C180" s="246" t="s">
        <v>278</v>
      </c>
      <c r="D180" s="246" t="s">
        <v>172</v>
      </c>
      <c r="E180" s="247" t="s">
        <v>279</v>
      </c>
      <c r="F180" s="248" t="s">
        <v>280</v>
      </c>
      <c r="G180" s="249" t="s">
        <v>114</v>
      </c>
      <c r="H180" s="250">
        <v>672.51700000000005</v>
      </c>
      <c r="I180" s="251"/>
      <c r="J180" s="252">
        <f>ROUND(I180*H180,2)</f>
        <v>0</v>
      </c>
      <c r="K180" s="253"/>
      <c r="L180" s="43"/>
      <c r="M180" s="254" t="s">
        <v>1</v>
      </c>
      <c r="N180" s="255" t="s">
        <v>48</v>
      </c>
      <c r="O180" s="93"/>
      <c r="P180" s="256">
        <f>O180*H180</f>
        <v>0</v>
      </c>
      <c r="Q180" s="256">
        <v>0</v>
      </c>
      <c r="R180" s="256">
        <f>Q180*H180</f>
        <v>0</v>
      </c>
      <c r="S180" s="256">
        <v>0</v>
      </c>
      <c r="T180" s="257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58" t="s">
        <v>241</v>
      </c>
      <c r="AT180" s="258" t="s">
        <v>172</v>
      </c>
      <c r="AU180" s="258" t="s">
        <v>93</v>
      </c>
      <c r="AY180" s="17" t="s">
        <v>169</v>
      </c>
      <c r="BE180" s="145">
        <f>IF(N180="základní",J180,0)</f>
        <v>0</v>
      </c>
      <c r="BF180" s="145">
        <f>IF(N180="snížená",J180,0)</f>
        <v>0</v>
      </c>
      <c r="BG180" s="145">
        <f>IF(N180="zákl. přenesená",J180,0)</f>
        <v>0</v>
      </c>
      <c r="BH180" s="145">
        <f>IF(N180="sníž. přenesená",J180,0)</f>
        <v>0</v>
      </c>
      <c r="BI180" s="145">
        <f>IF(N180="nulová",J180,0)</f>
        <v>0</v>
      </c>
      <c r="BJ180" s="17" t="s">
        <v>91</v>
      </c>
      <c r="BK180" s="145">
        <f>ROUND(I180*H180,2)</f>
        <v>0</v>
      </c>
      <c r="BL180" s="17" t="s">
        <v>241</v>
      </c>
      <c r="BM180" s="258" t="s">
        <v>281</v>
      </c>
    </row>
    <row r="181" s="13" customFormat="1">
      <c r="A181" s="13"/>
      <c r="B181" s="259"/>
      <c r="C181" s="260"/>
      <c r="D181" s="261" t="s">
        <v>185</v>
      </c>
      <c r="E181" s="262" t="s">
        <v>1</v>
      </c>
      <c r="F181" s="263" t="s">
        <v>282</v>
      </c>
      <c r="G181" s="260"/>
      <c r="H181" s="264">
        <v>43.137999999999998</v>
      </c>
      <c r="I181" s="265"/>
      <c r="J181" s="260"/>
      <c r="K181" s="260"/>
      <c r="L181" s="266"/>
      <c r="M181" s="267"/>
      <c r="N181" s="268"/>
      <c r="O181" s="268"/>
      <c r="P181" s="268"/>
      <c r="Q181" s="268"/>
      <c r="R181" s="268"/>
      <c r="S181" s="268"/>
      <c r="T181" s="26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70" t="s">
        <v>185</v>
      </c>
      <c r="AU181" s="270" t="s">
        <v>93</v>
      </c>
      <c r="AV181" s="13" t="s">
        <v>93</v>
      </c>
      <c r="AW181" s="13" t="s">
        <v>36</v>
      </c>
      <c r="AX181" s="13" t="s">
        <v>83</v>
      </c>
      <c r="AY181" s="270" t="s">
        <v>169</v>
      </c>
    </row>
    <row r="182" s="13" customFormat="1">
      <c r="A182" s="13"/>
      <c r="B182" s="259"/>
      <c r="C182" s="260"/>
      <c r="D182" s="261" t="s">
        <v>185</v>
      </c>
      <c r="E182" s="262" t="s">
        <v>1</v>
      </c>
      <c r="F182" s="263" t="s">
        <v>283</v>
      </c>
      <c r="G182" s="260"/>
      <c r="H182" s="264">
        <v>98.739000000000004</v>
      </c>
      <c r="I182" s="265"/>
      <c r="J182" s="260"/>
      <c r="K182" s="260"/>
      <c r="L182" s="266"/>
      <c r="M182" s="267"/>
      <c r="N182" s="268"/>
      <c r="O182" s="268"/>
      <c r="P182" s="268"/>
      <c r="Q182" s="268"/>
      <c r="R182" s="268"/>
      <c r="S182" s="268"/>
      <c r="T182" s="26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70" t="s">
        <v>185</v>
      </c>
      <c r="AU182" s="270" t="s">
        <v>93</v>
      </c>
      <c r="AV182" s="13" t="s">
        <v>93</v>
      </c>
      <c r="AW182" s="13" t="s">
        <v>36</v>
      </c>
      <c r="AX182" s="13" t="s">
        <v>83</v>
      </c>
      <c r="AY182" s="270" t="s">
        <v>169</v>
      </c>
    </row>
    <row r="183" s="13" customFormat="1">
      <c r="A183" s="13"/>
      <c r="B183" s="259"/>
      <c r="C183" s="260"/>
      <c r="D183" s="261" t="s">
        <v>185</v>
      </c>
      <c r="E183" s="262" t="s">
        <v>1</v>
      </c>
      <c r="F183" s="263" t="s">
        <v>284</v>
      </c>
      <c r="G183" s="260"/>
      <c r="H183" s="264">
        <v>530.63999999999999</v>
      </c>
      <c r="I183" s="265"/>
      <c r="J183" s="260"/>
      <c r="K183" s="260"/>
      <c r="L183" s="266"/>
      <c r="M183" s="267"/>
      <c r="N183" s="268"/>
      <c r="O183" s="268"/>
      <c r="P183" s="268"/>
      <c r="Q183" s="268"/>
      <c r="R183" s="268"/>
      <c r="S183" s="268"/>
      <c r="T183" s="26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70" t="s">
        <v>185</v>
      </c>
      <c r="AU183" s="270" t="s">
        <v>93</v>
      </c>
      <c r="AV183" s="13" t="s">
        <v>93</v>
      </c>
      <c r="AW183" s="13" t="s">
        <v>36</v>
      </c>
      <c r="AX183" s="13" t="s">
        <v>83</v>
      </c>
      <c r="AY183" s="270" t="s">
        <v>169</v>
      </c>
    </row>
    <row r="184" s="14" customFormat="1">
      <c r="A184" s="14"/>
      <c r="B184" s="271"/>
      <c r="C184" s="272"/>
      <c r="D184" s="261" t="s">
        <v>185</v>
      </c>
      <c r="E184" s="273" t="s">
        <v>1</v>
      </c>
      <c r="F184" s="274" t="s">
        <v>217</v>
      </c>
      <c r="G184" s="272"/>
      <c r="H184" s="275">
        <v>672.51700000000005</v>
      </c>
      <c r="I184" s="276"/>
      <c r="J184" s="272"/>
      <c r="K184" s="272"/>
      <c r="L184" s="277"/>
      <c r="M184" s="278"/>
      <c r="N184" s="279"/>
      <c r="O184" s="279"/>
      <c r="P184" s="279"/>
      <c r="Q184" s="279"/>
      <c r="R184" s="279"/>
      <c r="S184" s="279"/>
      <c r="T184" s="28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81" t="s">
        <v>185</v>
      </c>
      <c r="AU184" s="281" t="s">
        <v>93</v>
      </c>
      <c r="AV184" s="14" t="s">
        <v>176</v>
      </c>
      <c r="AW184" s="14" t="s">
        <v>36</v>
      </c>
      <c r="AX184" s="14" t="s">
        <v>91</v>
      </c>
      <c r="AY184" s="281" t="s">
        <v>169</v>
      </c>
    </row>
    <row r="185" s="2" customFormat="1" ht="16.5" customHeight="1">
      <c r="A185" s="40"/>
      <c r="B185" s="41"/>
      <c r="C185" s="282" t="s">
        <v>285</v>
      </c>
      <c r="D185" s="282" t="s">
        <v>286</v>
      </c>
      <c r="E185" s="283" t="s">
        <v>287</v>
      </c>
      <c r="F185" s="284" t="s">
        <v>288</v>
      </c>
      <c r="G185" s="285" t="s">
        <v>223</v>
      </c>
      <c r="H185" s="286">
        <v>0.215</v>
      </c>
      <c r="I185" s="287"/>
      <c r="J185" s="288">
        <f>ROUND(I185*H185,2)</f>
        <v>0</v>
      </c>
      <c r="K185" s="289"/>
      <c r="L185" s="290"/>
      <c r="M185" s="291" t="s">
        <v>1</v>
      </c>
      <c r="N185" s="292" t="s">
        <v>48</v>
      </c>
      <c r="O185" s="93"/>
      <c r="P185" s="256">
        <f>O185*H185</f>
        <v>0</v>
      </c>
      <c r="Q185" s="256">
        <v>1</v>
      </c>
      <c r="R185" s="256">
        <f>Q185*H185</f>
        <v>0.215</v>
      </c>
      <c r="S185" s="256">
        <v>0</v>
      </c>
      <c r="T185" s="257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58" t="s">
        <v>289</v>
      </c>
      <c r="AT185" s="258" t="s">
        <v>286</v>
      </c>
      <c r="AU185" s="258" t="s">
        <v>93</v>
      </c>
      <c r="AY185" s="17" t="s">
        <v>169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7" t="s">
        <v>91</v>
      </c>
      <c r="BK185" s="145">
        <f>ROUND(I185*H185,2)</f>
        <v>0</v>
      </c>
      <c r="BL185" s="17" t="s">
        <v>241</v>
      </c>
      <c r="BM185" s="258" t="s">
        <v>290</v>
      </c>
    </row>
    <row r="186" s="13" customFormat="1">
      <c r="A186" s="13"/>
      <c r="B186" s="259"/>
      <c r="C186" s="260"/>
      <c r="D186" s="261" t="s">
        <v>185</v>
      </c>
      <c r="E186" s="262" t="s">
        <v>1</v>
      </c>
      <c r="F186" s="263" t="s">
        <v>291</v>
      </c>
      <c r="G186" s="260"/>
      <c r="H186" s="264">
        <v>0.215</v>
      </c>
      <c r="I186" s="265"/>
      <c r="J186" s="260"/>
      <c r="K186" s="260"/>
      <c r="L186" s="266"/>
      <c r="M186" s="267"/>
      <c r="N186" s="268"/>
      <c r="O186" s="268"/>
      <c r="P186" s="268"/>
      <c r="Q186" s="268"/>
      <c r="R186" s="268"/>
      <c r="S186" s="268"/>
      <c r="T186" s="26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70" t="s">
        <v>185</v>
      </c>
      <c r="AU186" s="270" t="s">
        <v>93</v>
      </c>
      <c r="AV186" s="13" t="s">
        <v>93</v>
      </c>
      <c r="AW186" s="13" t="s">
        <v>36</v>
      </c>
      <c r="AX186" s="13" t="s">
        <v>91</v>
      </c>
      <c r="AY186" s="270" t="s">
        <v>169</v>
      </c>
    </row>
    <row r="187" s="2" customFormat="1" ht="24.15" customHeight="1">
      <c r="A187" s="40"/>
      <c r="B187" s="41"/>
      <c r="C187" s="246" t="s">
        <v>292</v>
      </c>
      <c r="D187" s="246" t="s">
        <v>172</v>
      </c>
      <c r="E187" s="247" t="s">
        <v>293</v>
      </c>
      <c r="F187" s="248" t="s">
        <v>294</v>
      </c>
      <c r="G187" s="249" t="s">
        <v>114</v>
      </c>
      <c r="H187" s="250">
        <v>43.137999999999998</v>
      </c>
      <c r="I187" s="251"/>
      <c r="J187" s="252">
        <f>ROUND(I187*H187,2)</f>
        <v>0</v>
      </c>
      <c r="K187" s="253"/>
      <c r="L187" s="43"/>
      <c r="M187" s="254" t="s">
        <v>1</v>
      </c>
      <c r="N187" s="255" t="s">
        <v>48</v>
      </c>
      <c r="O187" s="93"/>
      <c r="P187" s="256">
        <f>O187*H187</f>
        <v>0</v>
      </c>
      <c r="Q187" s="256">
        <v>0</v>
      </c>
      <c r="R187" s="256">
        <f>Q187*H187</f>
        <v>0</v>
      </c>
      <c r="S187" s="256">
        <v>0</v>
      </c>
      <c r="T187" s="257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58" t="s">
        <v>241</v>
      </c>
      <c r="AT187" s="258" t="s">
        <v>172</v>
      </c>
      <c r="AU187" s="258" t="s">
        <v>93</v>
      </c>
      <c r="AY187" s="17" t="s">
        <v>169</v>
      </c>
      <c r="BE187" s="145">
        <f>IF(N187="základní",J187,0)</f>
        <v>0</v>
      </c>
      <c r="BF187" s="145">
        <f>IF(N187="snížená",J187,0)</f>
        <v>0</v>
      </c>
      <c r="BG187" s="145">
        <f>IF(N187="zákl. přenesená",J187,0)</f>
        <v>0</v>
      </c>
      <c r="BH187" s="145">
        <f>IF(N187="sníž. přenesená",J187,0)</f>
        <v>0</v>
      </c>
      <c r="BI187" s="145">
        <f>IF(N187="nulová",J187,0)</f>
        <v>0</v>
      </c>
      <c r="BJ187" s="17" t="s">
        <v>91</v>
      </c>
      <c r="BK187" s="145">
        <f>ROUND(I187*H187,2)</f>
        <v>0</v>
      </c>
      <c r="BL187" s="17" t="s">
        <v>241</v>
      </c>
      <c r="BM187" s="258" t="s">
        <v>295</v>
      </c>
    </row>
    <row r="188" s="13" customFormat="1">
      <c r="A188" s="13"/>
      <c r="B188" s="259"/>
      <c r="C188" s="260"/>
      <c r="D188" s="261" t="s">
        <v>185</v>
      </c>
      <c r="E188" s="262" t="s">
        <v>1</v>
      </c>
      <c r="F188" s="263" t="s">
        <v>282</v>
      </c>
      <c r="G188" s="260"/>
      <c r="H188" s="264">
        <v>43.137999999999998</v>
      </c>
      <c r="I188" s="265"/>
      <c r="J188" s="260"/>
      <c r="K188" s="260"/>
      <c r="L188" s="266"/>
      <c r="M188" s="267"/>
      <c r="N188" s="268"/>
      <c r="O188" s="268"/>
      <c r="P188" s="268"/>
      <c r="Q188" s="268"/>
      <c r="R188" s="268"/>
      <c r="S188" s="268"/>
      <c r="T188" s="26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70" t="s">
        <v>185</v>
      </c>
      <c r="AU188" s="270" t="s">
        <v>93</v>
      </c>
      <c r="AV188" s="13" t="s">
        <v>93</v>
      </c>
      <c r="AW188" s="13" t="s">
        <v>36</v>
      </c>
      <c r="AX188" s="13" t="s">
        <v>83</v>
      </c>
      <c r="AY188" s="270" t="s">
        <v>169</v>
      </c>
    </row>
    <row r="189" s="14" customFormat="1">
      <c r="A189" s="14"/>
      <c r="B189" s="271"/>
      <c r="C189" s="272"/>
      <c r="D189" s="261" t="s">
        <v>185</v>
      </c>
      <c r="E189" s="273" t="s">
        <v>1</v>
      </c>
      <c r="F189" s="274" t="s">
        <v>217</v>
      </c>
      <c r="G189" s="272"/>
      <c r="H189" s="275">
        <v>43.137999999999998</v>
      </c>
      <c r="I189" s="276"/>
      <c r="J189" s="272"/>
      <c r="K189" s="272"/>
      <c r="L189" s="277"/>
      <c r="M189" s="278"/>
      <c r="N189" s="279"/>
      <c r="O189" s="279"/>
      <c r="P189" s="279"/>
      <c r="Q189" s="279"/>
      <c r="R189" s="279"/>
      <c r="S189" s="279"/>
      <c r="T189" s="28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1" t="s">
        <v>185</v>
      </c>
      <c r="AU189" s="281" t="s">
        <v>93</v>
      </c>
      <c r="AV189" s="14" t="s">
        <v>176</v>
      </c>
      <c r="AW189" s="14" t="s">
        <v>36</v>
      </c>
      <c r="AX189" s="14" t="s">
        <v>91</v>
      </c>
      <c r="AY189" s="281" t="s">
        <v>169</v>
      </c>
    </row>
    <row r="190" s="2" customFormat="1" ht="49.05" customHeight="1">
      <c r="A190" s="40"/>
      <c r="B190" s="41"/>
      <c r="C190" s="282" t="s">
        <v>296</v>
      </c>
      <c r="D190" s="282" t="s">
        <v>286</v>
      </c>
      <c r="E190" s="283" t="s">
        <v>297</v>
      </c>
      <c r="F190" s="284" t="s">
        <v>298</v>
      </c>
      <c r="G190" s="285" t="s">
        <v>114</v>
      </c>
      <c r="H190" s="286">
        <v>50.277000000000001</v>
      </c>
      <c r="I190" s="287"/>
      <c r="J190" s="288">
        <f>ROUND(I190*H190,2)</f>
        <v>0</v>
      </c>
      <c r="K190" s="289"/>
      <c r="L190" s="290"/>
      <c r="M190" s="291" t="s">
        <v>1</v>
      </c>
      <c r="N190" s="292" t="s">
        <v>48</v>
      </c>
      <c r="O190" s="93"/>
      <c r="P190" s="256">
        <f>O190*H190</f>
        <v>0</v>
      </c>
      <c r="Q190" s="256">
        <v>0.0040000000000000001</v>
      </c>
      <c r="R190" s="256">
        <f>Q190*H190</f>
        <v>0.20110800000000001</v>
      </c>
      <c r="S190" s="256">
        <v>0</v>
      </c>
      <c r="T190" s="257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58" t="s">
        <v>289</v>
      </c>
      <c r="AT190" s="258" t="s">
        <v>286</v>
      </c>
      <c r="AU190" s="258" t="s">
        <v>93</v>
      </c>
      <c r="AY190" s="17" t="s">
        <v>169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91</v>
      </c>
      <c r="BK190" s="145">
        <f>ROUND(I190*H190,2)</f>
        <v>0</v>
      </c>
      <c r="BL190" s="17" t="s">
        <v>241</v>
      </c>
      <c r="BM190" s="258" t="s">
        <v>299</v>
      </c>
    </row>
    <row r="191" s="13" customFormat="1">
      <c r="A191" s="13"/>
      <c r="B191" s="259"/>
      <c r="C191" s="260"/>
      <c r="D191" s="261" t="s">
        <v>185</v>
      </c>
      <c r="E191" s="262" t="s">
        <v>1</v>
      </c>
      <c r="F191" s="263" t="s">
        <v>300</v>
      </c>
      <c r="G191" s="260"/>
      <c r="H191" s="264">
        <v>50.277000000000001</v>
      </c>
      <c r="I191" s="265"/>
      <c r="J191" s="260"/>
      <c r="K191" s="260"/>
      <c r="L191" s="266"/>
      <c r="M191" s="267"/>
      <c r="N191" s="268"/>
      <c r="O191" s="268"/>
      <c r="P191" s="268"/>
      <c r="Q191" s="268"/>
      <c r="R191" s="268"/>
      <c r="S191" s="268"/>
      <c r="T191" s="26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70" t="s">
        <v>185</v>
      </c>
      <c r="AU191" s="270" t="s">
        <v>93</v>
      </c>
      <c r="AV191" s="13" t="s">
        <v>93</v>
      </c>
      <c r="AW191" s="13" t="s">
        <v>36</v>
      </c>
      <c r="AX191" s="13" t="s">
        <v>91</v>
      </c>
      <c r="AY191" s="270" t="s">
        <v>169</v>
      </c>
    </row>
    <row r="192" s="2" customFormat="1" ht="33" customHeight="1">
      <c r="A192" s="40"/>
      <c r="B192" s="41"/>
      <c r="C192" s="246" t="s">
        <v>301</v>
      </c>
      <c r="D192" s="246" t="s">
        <v>172</v>
      </c>
      <c r="E192" s="247" t="s">
        <v>302</v>
      </c>
      <c r="F192" s="248" t="s">
        <v>303</v>
      </c>
      <c r="G192" s="249" t="s">
        <v>114</v>
      </c>
      <c r="H192" s="250">
        <v>672.51700000000005</v>
      </c>
      <c r="I192" s="251"/>
      <c r="J192" s="252">
        <f>ROUND(I192*H192,2)</f>
        <v>0</v>
      </c>
      <c r="K192" s="253"/>
      <c r="L192" s="43"/>
      <c r="M192" s="254" t="s">
        <v>1</v>
      </c>
      <c r="N192" s="255" t="s">
        <v>48</v>
      </c>
      <c r="O192" s="93"/>
      <c r="P192" s="256">
        <f>O192*H192</f>
        <v>0</v>
      </c>
      <c r="Q192" s="256">
        <v>0</v>
      </c>
      <c r="R192" s="256">
        <f>Q192*H192</f>
        <v>0</v>
      </c>
      <c r="S192" s="256">
        <v>0.00066</v>
      </c>
      <c r="T192" s="257">
        <f>S192*H192</f>
        <v>0.44386122000000006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58" t="s">
        <v>241</v>
      </c>
      <c r="AT192" s="258" t="s">
        <v>172</v>
      </c>
      <c r="AU192" s="258" t="s">
        <v>93</v>
      </c>
      <c r="AY192" s="17" t="s">
        <v>169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7" t="s">
        <v>91</v>
      </c>
      <c r="BK192" s="145">
        <f>ROUND(I192*H192,2)</f>
        <v>0</v>
      </c>
      <c r="BL192" s="17" t="s">
        <v>241</v>
      </c>
      <c r="BM192" s="258" t="s">
        <v>304</v>
      </c>
    </row>
    <row r="193" s="13" customFormat="1">
      <c r="A193" s="13"/>
      <c r="B193" s="259"/>
      <c r="C193" s="260"/>
      <c r="D193" s="261" t="s">
        <v>185</v>
      </c>
      <c r="E193" s="262" t="s">
        <v>1</v>
      </c>
      <c r="F193" s="263" t="s">
        <v>282</v>
      </c>
      <c r="G193" s="260"/>
      <c r="H193" s="264">
        <v>43.137999999999998</v>
      </c>
      <c r="I193" s="265"/>
      <c r="J193" s="260"/>
      <c r="K193" s="260"/>
      <c r="L193" s="266"/>
      <c r="M193" s="267"/>
      <c r="N193" s="268"/>
      <c r="O193" s="268"/>
      <c r="P193" s="268"/>
      <c r="Q193" s="268"/>
      <c r="R193" s="268"/>
      <c r="S193" s="268"/>
      <c r="T193" s="26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70" t="s">
        <v>185</v>
      </c>
      <c r="AU193" s="270" t="s">
        <v>93</v>
      </c>
      <c r="AV193" s="13" t="s">
        <v>93</v>
      </c>
      <c r="AW193" s="13" t="s">
        <v>36</v>
      </c>
      <c r="AX193" s="13" t="s">
        <v>83</v>
      </c>
      <c r="AY193" s="270" t="s">
        <v>169</v>
      </c>
    </row>
    <row r="194" s="13" customFormat="1">
      <c r="A194" s="13"/>
      <c r="B194" s="259"/>
      <c r="C194" s="260"/>
      <c r="D194" s="261" t="s">
        <v>185</v>
      </c>
      <c r="E194" s="262" t="s">
        <v>1</v>
      </c>
      <c r="F194" s="263" t="s">
        <v>283</v>
      </c>
      <c r="G194" s="260"/>
      <c r="H194" s="264">
        <v>98.739000000000004</v>
      </c>
      <c r="I194" s="265"/>
      <c r="J194" s="260"/>
      <c r="K194" s="260"/>
      <c r="L194" s="266"/>
      <c r="M194" s="267"/>
      <c r="N194" s="268"/>
      <c r="O194" s="268"/>
      <c r="P194" s="268"/>
      <c r="Q194" s="268"/>
      <c r="R194" s="268"/>
      <c r="S194" s="268"/>
      <c r="T194" s="26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70" t="s">
        <v>185</v>
      </c>
      <c r="AU194" s="270" t="s">
        <v>93</v>
      </c>
      <c r="AV194" s="13" t="s">
        <v>93</v>
      </c>
      <c r="AW194" s="13" t="s">
        <v>36</v>
      </c>
      <c r="AX194" s="13" t="s">
        <v>83</v>
      </c>
      <c r="AY194" s="270" t="s">
        <v>169</v>
      </c>
    </row>
    <row r="195" s="13" customFormat="1">
      <c r="A195" s="13"/>
      <c r="B195" s="259"/>
      <c r="C195" s="260"/>
      <c r="D195" s="261" t="s">
        <v>185</v>
      </c>
      <c r="E195" s="262" t="s">
        <v>1</v>
      </c>
      <c r="F195" s="263" t="s">
        <v>284</v>
      </c>
      <c r="G195" s="260"/>
      <c r="H195" s="264">
        <v>530.63999999999999</v>
      </c>
      <c r="I195" s="265"/>
      <c r="J195" s="260"/>
      <c r="K195" s="260"/>
      <c r="L195" s="266"/>
      <c r="M195" s="267"/>
      <c r="N195" s="268"/>
      <c r="O195" s="268"/>
      <c r="P195" s="268"/>
      <c r="Q195" s="268"/>
      <c r="R195" s="268"/>
      <c r="S195" s="268"/>
      <c r="T195" s="26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70" t="s">
        <v>185</v>
      </c>
      <c r="AU195" s="270" t="s">
        <v>93</v>
      </c>
      <c r="AV195" s="13" t="s">
        <v>93</v>
      </c>
      <c r="AW195" s="13" t="s">
        <v>36</v>
      </c>
      <c r="AX195" s="13" t="s">
        <v>83</v>
      </c>
      <c r="AY195" s="270" t="s">
        <v>169</v>
      </c>
    </row>
    <row r="196" s="14" customFormat="1">
      <c r="A196" s="14"/>
      <c r="B196" s="271"/>
      <c r="C196" s="272"/>
      <c r="D196" s="261" t="s">
        <v>185</v>
      </c>
      <c r="E196" s="273" t="s">
        <v>1</v>
      </c>
      <c r="F196" s="274" t="s">
        <v>217</v>
      </c>
      <c r="G196" s="272"/>
      <c r="H196" s="275">
        <v>672.51700000000005</v>
      </c>
      <c r="I196" s="276"/>
      <c r="J196" s="272"/>
      <c r="K196" s="272"/>
      <c r="L196" s="277"/>
      <c r="M196" s="278"/>
      <c r="N196" s="279"/>
      <c r="O196" s="279"/>
      <c r="P196" s="279"/>
      <c r="Q196" s="279"/>
      <c r="R196" s="279"/>
      <c r="S196" s="279"/>
      <c r="T196" s="28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81" t="s">
        <v>185</v>
      </c>
      <c r="AU196" s="281" t="s">
        <v>93</v>
      </c>
      <c r="AV196" s="14" t="s">
        <v>176</v>
      </c>
      <c r="AW196" s="14" t="s">
        <v>36</v>
      </c>
      <c r="AX196" s="14" t="s">
        <v>91</v>
      </c>
      <c r="AY196" s="281" t="s">
        <v>169</v>
      </c>
    </row>
    <row r="197" s="2" customFormat="1" ht="24.15" customHeight="1">
      <c r="A197" s="40"/>
      <c r="B197" s="41"/>
      <c r="C197" s="246" t="s">
        <v>305</v>
      </c>
      <c r="D197" s="246" t="s">
        <v>172</v>
      </c>
      <c r="E197" s="247" t="s">
        <v>306</v>
      </c>
      <c r="F197" s="248" t="s">
        <v>307</v>
      </c>
      <c r="G197" s="249" t="s">
        <v>114</v>
      </c>
      <c r="H197" s="250">
        <v>43.137999999999998</v>
      </c>
      <c r="I197" s="251"/>
      <c r="J197" s="252">
        <f>ROUND(I197*H197,2)</f>
        <v>0</v>
      </c>
      <c r="K197" s="253"/>
      <c r="L197" s="43"/>
      <c r="M197" s="254" t="s">
        <v>1</v>
      </c>
      <c r="N197" s="255" t="s">
        <v>48</v>
      </c>
      <c r="O197" s="93"/>
      <c r="P197" s="256">
        <f>O197*H197</f>
        <v>0</v>
      </c>
      <c r="Q197" s="256">
        <v>0</v>
      </c>
      <c r="R197" s="256">
        <f>Q197*H197</f>
        <v>0</v>
      </c>
      <c r="S197" s="256">
        <v>0.010999999999999999</v>
      </c>
      <c r="T197" s="257">
        <f>S197*H197</f>
        <v>0.47451799999999994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58" t="s">
        <v>241</v>
      </c>
      <c r="AT197" s="258" t="s">
        <v>172</v>
      </c>
      <c r="AU197" s="258" t="s">
        <v>93</v>
      </c>
      <c r="AY197" s="17" t="s">
        <v>169</v>
      </c>
      <c r="BE197" s="145">
        <f>IF(N197="základní",J197,0)</f>
        <v>0</v>
      </c>
      <c r="BF197" s="145">
        <f>IF(N197="snížená",J197,0)</f>
        <v>0</v>
      </c>
      <c r="BG197" s="145">
        <f>IF(N197="zákl. přenesená",J197,0)</f>
        <v>0</v>
      </c>
      <c r="BH197" s="145">
        <f>IF(N197="sníž. přenesená",J197,0)</f>
        <v>0</v>
      </c>
      <c r="BI197" s="145">
        <f>IF(N197="nulová",J197,0)</f>
        <v>0</v>
      </c>
      <c r="BJ197" s="17" t="s">
        <v>91</v>
      </c>
      <c r="BK197" s="145">
        <f>ROUND(I197*H197,2)</f>
        <v>0</v>
      </c>
      <c r="BL197" s="17" t="s">
        <v>241</v>
      </c>
      <c r="BM197" s="258" t="s">
        <v>308</v>
      </c>
    </row>
    <row r="198" s="13" customFormat="1">
      <c r="A198" s="13"/>
      <c r="B198" s="259"/>
      <c r="C198" s="260"/>
      <c r="D198" s="261" t="s">
        <v>185</v>
      </c>
      <c r="E198" s="262" t="s">
        <v>1</v>
      </c>
      <c r="F198" s="263" t="s">
        <v>282</v>
      </c>
      <c r="G198" s="260"/>
      <c r="H198" s="264">
        <v>43.137999999999998</v>
      </c>
      <c r="I198" s="265"/>
      <c r="J198" s="260"/>
      <c r="K198" s="260"/>
      <c r="L198" s="266"/>
      <c r="M198" s="267"/>
      <c r="N198" s="268"/>
      <c r="O198" s="268"/>
      <c r="P198" s="268"/>
      <c r="Q198" s="268"/>
      <c r="R198" s="268"/>
      <c r="S198" s="268"/>
      <c r="T198" s="26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70" t="s">
        <v>185</v>
      </c>
      <c r="AU198" s="270" t="s">
        <v>93</v>
      </c>
      <c r="AV198" s="13" t="s">
        <v>93</v>
      </c>
      <c r="AW198" s="13" t="s">
        <v>36</v>
      </c>
      <c r="AX198" s="13" t="s">
        <v>83</v>
      </c>
      <c r="AY198" s="270" t="s">
        <v>169</v>
      </c>
    </row>
    <row r="199" s="14" customFormat="1">
      <c r="A199" s="14"/>
      <c r="B199" s="271"/>
      <c r="C199" s="272"/>
      <c r="D199" s="261" t="s">
        <v>185</v>
      </c>
      <c r="E199" s="273" t="s">
        <v>1</v>
      </c>
      <c r="F199" s="274" t="s">
        <v>217</v>
      </c>
      <c r="G199" s="272"/>
      <c r="H199" s="275">
        <v>43.137999999999998</v>
      </c>
      <c r="I199" s="276"/>
      <c r="J199" s="272"/>
      <c r="K199" s="272"/>
      <c r="L199" s="277"/>
      <c r="M199" s="278"/>
      <c r="N199" s="279"/>
      <c r="O199" s="279"/>
      <c r="P199" s="279"/>
      <c r="Q199" s="279"/>
      <c r="R199" s="279"/>
      <c r="S199" s="279"/>
      <c r="T199" s="28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81" t="s">
        <v>185</v>
      </c>
      <c r="AU199" s="281" t="s">
        <v>93</v>
      </c>
      <c r="AV199" s="14" t="s">
        <v>176</v>
      </c>
      <c r="AW199" s="14" t="s">
        <v>36</v>
      </c>
      <c r="AX199" s="14" t="s">
        <v>91</v>
      </c>
      <c r="AY199" s="281" t="s">
        <v>169</v>
      </c>
    </row>
    <row r="200" s="2" customFormat="1" ht="24.15" customHeight="1">
      <c r="A200" s="40"/>
      <c r="B200" s="41"/>
      <c r="C200" s="246" t="s">
        <v>309</v>
      </c>
      <c r="D200" s="246" t="s">
        <v>172</v>
      </c>
      <c r="E200" s="247" t="s">
        <v>310</v>
      </c>
      <c r="F200" s="248" t="s">
        <v>311</v>
      </c>
      <c r="G200" s="249" t="s">
        <v>114</v>
      </c>
      <c r="H200" s="250">
        <v>672.51700000000005</v>
      </c>
      <c r="I200" s="251"/>
      <c r="J200" s="252">
        <f>ROUND(I200*H200,2)</f>
        <v>0</v>
      </c>
      <c r="K200" s="253"/>
      <c r="L200" s="43"/>
      <c r="M200" s="254" t="s">
        <v>1</v>
      </c>
      <c r="N200" s="255" t="s">
        <v>48</v>
      </c>
      <c r="O200" s="93"/>
      <c r="P200" s="256">
        <f>O200*H200</f>
        <v>0</v>
      </c>
      <c r="Q200" s="256">
        <v>0.00088000000000000003</v>
      </c>
      <c r="R200" s="256">
        <f>Q200*H200</f>
        <v>0.59181496000000011</v>
      </c>
      <c r="S200" s="256">
        <v>0</v>
      </c>
      <c r="T200" s="25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58" t="s">
        <v>241</v>
      </c>
      <c r="AT200" s="258" t="s">
        <v>172</v>
      </c>
      <c r="AU200" s="258" t="s">
        <v>93</v>
      </c>
      <c r="AY200" s="17" t="s">
        <v>169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91</v>
      </c>
      <c r="BK200" s="145">
        <f>ROUND(I200*H200,2)</f>
        <v>0</v>
      </c>
      <c r="BL200" s="17" t="s">
        <v>241</v>
      </c>
      <c r="BM200" s="258" t="s">
        <v>312</v>
      </c>
    </row>
    <row r="201" s="13" customFormat="1">
      <c r="A201" s="13"/>
      <c r="B201" s="259"/>
      <c r="C201" s="260"/>
      <c r="D201" s="261" t="s">
        <v>185</v>
      </c>
      <c r="E201" s="262" t="s">
        <v>1</v>
      </c>
      <c r="F201" s="263" t="s">
        <v>282</v>
      </c>
      <c r="G201" s="260"/>
      <c r="H201" s="264">
        <v>43.137999999999998</v>
      </c>
      <c r="I201" s="265"/>
      <c r="J201" s="260"/>
      <c r="K201" s="260"/>
      <c r="L201" s="266"/>
      <c r="M201" s="267"/>
      <c r="N201" s="268"/>
      <c r="O201" s="268"/>
      <c r="P201" s="268"/>
      <c r="Q201" s="268"/>
      <c r="R201" s="268"/>
      <c r="S201" s="268"/>
      <c r="T201" s="26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70" t="s">
        <v>185</v>
      </c>
      <c r="AU201" s="270" t="s">
        <v>93</v>
      </c>
      <c r="AV201" s="13" t="s">
        <v>93</v>
      </c>
      <c r="AW201" s="13" t="s">
        <v>36</v>
      </c>
      <c r="AX201" s="13" t="s">
        <v>83</v>
      </c>
      <c r="AY201" s="270" t="s">
        <v>169</v>
      </c>
    </row>
    <row r="202" s="13" customFormat="1">
      <c r="A202" s="13"/>
      <c r="B202" s="259"/>
      <c r="C202" s="260"/>
      <c r="D202" s="261" t="s">
        <v>185</v>
      </c>
      <c r="E202" s="262" t="s">
        <v>1</v>
      </c>
      <c r="F202" s="263" t="s">
        <v>283</v>
      </c>
      <c r="G202" s="260"/>
      <c r="H202" s="264">
        <v>98.739000000000004</v>
      </c>
      <c r="I202" s="265"/>
      <c r="J202" s="260"/>
      <c r="K202" s="260"/>
      <c r="L202" s="266"/>
      <c r="M202" s="267"/>
      <c r="N202" s="268"/>
      <c r="O202" s="268"/>
      <c r="P202" s="268"/>
      <c r="Q202" s="268"/>
      <c r="R202" s="268"/>
      <c r="S202" s="268"/>
      <c r="T202" s="26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70" t="s">
        <v>185</v>
      </c>
      <c r="AU202" s="270" t="s">
        <v>93</v>
      </c>
      <c r="AV202" s="13" t="s">
        <v>93</v>
      </c>
      <c r="AW202" s="13" t="s">
        <v>36</v>
      </c>
      <c r="AX202" s="13" t="s">
        <v>83</v>
      </c>
      <c r="AY202" s="270" t="s">
        <v>169</v>
      </c>
    </row>
    <row r="203" s="13" customFormat="1">
      <c r="A203" s="13"/>
      <c r="B203" s="259"/>
      <c r="C203" s="260"/>
      <c r="D203" s="261" t="s">
        <v>185</v>
      </c>
      <c r="E203" s="262" t="s">
        <v>1</v>
      </c>
      <c r="F203" s="263" t="s">
        <v>284</v>
      </c>
      <c r="G203" s="260"/>
      <c r="H203" s="264">
        <v>530.63999999999999</v>
      </c>
      <c r="I203" s="265"/>
      <c r="J203" s="260"/>
      <c r="K203" s="260"/>
      <c r="L203" s="266"/>
      <c r="M203" s="267"/>
      <c r="N203" s="268"/>
      <c r="O203" s="268"/>
      <c r="P203" s="268"/>
      <c r="Q203" s="268"/>
      <c r="R203" s="268"/>
      <c r="S203" s="268"/>
      <c r="T203" s="26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70" t="s">
        <v>185</v>
      </c>
      <c r="AU203" s="270" t="s">
        <v>93</v>
      </c>
      <c r="AV203" s="13" t="s">
        <v>93</v>
      </c>
      <c r="AW203" s="13" t="s">
        <v>36</v>
      </c>
      <c r="AX203" s="13" t="s">
        <v>83</v>
      </c>
      <c r="AY203" s="270" t="s">
        <v>169</v>
      </c>
    </row>
    <row r="204" s="14" customFormat="1">
      <c r="A204" s="14"/>
      <c r="B204" s="271"/>
      <c r="C204" s="272"/>
      <c r="D204" s="261" t="s">
        <v>185</v>
      </c>
      <c r="E204" s="273" t="s">
        <v>1</v>
      </c>
      <c r="F204" s="274" t="s">
        <v>217</v>
      </c>
      <c r="G204" s="272"/>
      <c r="H204" s="275">
        <v>672.51700000000005</v>
      </c>
      <c r="I204" s="276"/>
      <c r="J204" s="272"/>
      <c r="K204" s="272"/>
      <c r="L204" s="277"/>
      <c r="M204" s="278"/>
      <c r="N204" s="279"/>
      <c r="O204" s="279"/>
      <c r="P204" s="279"/>
      <c r="Q204" s="279"/>
      <c r="R204" s="279"/>
      <c r="S204" s="279"/>
      <c r="T204" s="28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81" t="s">
        <v>185</v>
      </c>
      <c r="AU204" s="281" t="s">
        <v>93</v>
      </c>
      <c r="AV204" s="14" t="s">
        <v>176</v>
      </c>
      <c r="AW204" s="14" t="s">
        <v>36</v>
      </c>
      <c r="AX204" s="14" t="s">
        <v>91</v>
      </c>
      <c r="AY204" s="281" t="s">
        <v>169</v>
      </c>
    </row>
    <row r="205" s="2" customFormat="1" ht="44.25" customHeight="1">
      <c r="A205" s="40"/>
      <c r="B205" s="41"/>
      <c r="C205" s="282" t="s">
        <v>313</v>
      </c>
      <c r="D205" s="282" t="s">
        <v>286</v>
      </c>
      <c r="E205" s="283" t="s">
        <v>314</v>
      </c>
      <c r="F205" s="284" t="s">
        <v>315</v>
      </c>
      <c r="G205" s="285" t="s">
        <v>114</v>
      </c>
      <c r="H205" s="286">
        <v>783.81899999999996</v>
      </c>
      <c r="I205" s="287"/>
      <c r="J205" s="288">
        <f>ROUND(I205*H205,2)</f>
        <v>0</v>
      </c>
      <c r="K205" s="289"/>
      <c r="L205" s="290"/>
      <c r="M205" s="291" t="s">
        <v>1</v>
      </c>
      <c r="N205" s="292" t="s">
        <v>48</v>
      </c>
      <c r="O205" s="93"/>
      <c r="P205" s="256">
        <f>O205*H205</f>
        <v>0</v>
      </c>
      <c r="Q205" s="256">
        <v>0.0050000000000000001</v>
      </c>
      <c r="R205" s="256">
        <f>Q205*H205</f>
        <v>3.919095</v>
      </c>
      <c r="S205" s="256">
        <v>0</v>
      </c>
      <c r="T205" s="25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58" t="s">
        <v>289</v>
      </c>
      <c r="AT205" s="258" t="s">
        <v>286</v>
      </c>
      <c r="AU205" s="258" t="s">
        <v>93</v>
      </c>
      <c r="AY205" s="17" t="s">
        <v>169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91</v>
      </c>
      <c r="BK205" s="145">
        <f>ROUND(I205*H205,2)</f>
        <v>0</v>
      </c>
      <c r="BL205" s="17" t="s">
        <v>241</v>
      </c>
      <c r="BM205" s="258" t="s">
        <v>316</v>
      </c>
    </row>
    <row r="206" s="13" customFormat="1">
      <c r="A206" s="13"/>
      <c r="B206" s="259"/>
      <c r="C206" s="260"/>
      <c r="D206" s="261" t="s">
        <v>185</v>
      </c>
      <c r="E206" s="262" t="s">
        <v>1</v>
      </c>
      <c r="F206" s="263" t="s">
        <v>317</v>
      </c>
      <c r="G206" s="260"/>
      <c r="H206" s="264">
        <v>783.81899999999996</v>
      </c>
      <c r="I206" s="265"/>
      <c r="J206" s="260"/>
      <c r="K206" s="260"/>
      <c r="L206" s="266"/>
      <c r="M206" s="267"/>
      <c r="N206" s="268"/>
      <c r="O206" s="268"/>
      <c r="P206" s="268"/>
      <c r="Q206" s="268"/>
      <c r="R206" s="268"/>
      <c r="S206" s="268"/>
      <c r="T206" s="26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70" t="s">
        <v>185</v>
      </c>
      <c r="AU206" s="270" t="s">
        <v>93</v>
      </c>
      <c r="AV206" s="13" t="s">
        <v>93</v>
      </c>
      <c r="AW206" s="13" t="s">
        <v>36</v>
      </c>
      <c r="AX206" s="13" t="s">
        <v>91</v>
      </c>
      <c r="AY206" s="270" t="s">
        <v>169</v>
      </c>
    </row>
    <row r="207" s="2" customFormat="1" ht="24.15" customHeight="1">
      <c r="A207" s="40"/>
      <c r="B207" s="41"/>
      <c r="C207" s="246" t="s">
        <v>318</v>
      </c>
      <c r="D207" s="246" t="s">
        <v>172</v>
      </c>
      <c r="E207" s="247" t="s">
        <v>319</v>
      </c>
      <c r="F207" s="248" t="s">
        <v>320</v>
      </c>
      <c r="G207" s="249" t="s">
        <v>114</v>
      </c>
      <c r="H207" s="250">
        <v>672.51700000000005</v>
      </c>
      <c r="I207" s="251"/>
      <c r="J207" s="252">
        <f>ROUND(I207*H207,2)</f>
        <v>0</v>
      </c>
      <c r="K207" s="253"/>
      <c r="L207" s="43"/>
      <c r="M207" s="254" t="s">
        <v>1</v>
      </c>
      <c r="N207" s="255" t="s">
        <v>48</v>
      </c>
      <c r="O207" s="93"/>
      <c r="P207" s="256">
        <f>O207*H207</f>
        <v>0</v>
      </c>
      <c r="Q207" s="256">
        <v>0</v>
      </c>
      <c r="R207" s="256">
        <f>Q207*H207</f>
        <v>0</v>
      </c>
      <c r="S207" s="256">
        <v>0.0051999999999999998</v>
      </c>
      <c r="T207" s="257">
        <f>S207*H207</f>
        <v>3.4970884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58" t="s">
        <v>241</v>
      </c>
      <c r="AT207" s="258" t="s">
        <v>172</v>
      </c>
      <c r="AU207" s="258" t="s">
        <v>93</v>
      </c>
      <c r="AY207" s="17" t="s">
        <v>169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91</v>
      </c>
      <c r="BK207" s="145">
        <f>ROUND(I207*H207,2)</f>
        <v>0</v>
      </c>
      <c r="BL207" s="17" t="s">
        <v>241</v>
      </c>
      <c r="BM207" s="258" t="s">
        <v>321</v>
      </c>
    </row>
    <row r="208" s="13" customFormat="1">
      <c r="A208" s="13"/>
      <c r="B208" s="259"/>
      <c r="C208" s="260"/>
      <c r="D208" s="261" t="s">
        <v>185</v>
      </c>
      <c r="E208" s="262" t="s">
        <v>1</v>
      </c>
      <c r="F208" s="263" t="s">
        <v>282</v>
      </c>
      <c r="G208" s="260"/>
      <c r="H208" s="264">
        <v>43.137999999999998</v>
      </c>
      <c r="I208" s="265"/>
      <c r="J208" s="260"/>
      <c r="K208" s="260"/>
      <c r="L208" s="266"/>
      <c r="M208" s="267"/>
      <c r="N208" s="268"/>
      <c r="O208" s="268"/>
      <c r="P208" s="268"/>
      <c r="Q208" s="268"/>
      <c r="R208" s="268"/>
      <c r="S208" s="268"/>
      <c r="T208" s="26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70" t="s">
        <v>185</v>
      </c>
      <c r="AU208" s="270" t="s">
        <v>93</v>
      </c>
      <c r="AV208" s="13" t="s">
        <v>93</v>
      </c>
      <c r="AW208" s="13" t="s">
        <v>36</v>
      </c>
      <c r="AX208" s="13" t="s">
        <v>83</v>
      </c>
      <c r="AY208" s="270" t="s">
        <v>169</v>
      </c>
    </row>
    <row r="209" s="13" customFormat="1">
      <c r="A209" s="13"/>
      <c r="B209" s="259"/>
      <c r="C209" s="260"/>
      <c r="D209" s="261" t="s">
        <v>185</v>
      </c>
      <c r="E209" s="262" t="s">
        <v>1</v>
      </c>
      <c r="F209" s="263" t="s">
        <v>283</v>
      </c>
      <c r="G209" s="260"/>
      <c r="H209" s="264">
        <v>98.739000000000004</v>
      </c>
      <c r="I209" s="265"/>
      <c r="J209" s="260"/>
      <c r="K209" s="260"/>
      <c r="L209" s="266"/>
      <c r="M209" s="267"/>
      <c r="N209" s="268"/>
      <c r="O209" s="268"/>
      <c r="P209" s="268"/>
      <c r="Q209" s="268"/>
      <c r="R209" s="268"/>
      <c r="S209" s="268"/>
      <c r="T209" s="26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0" t="s">
        <v>185</v>
      </c>
      <c r="AU209" s="270" t="s">
        <v>93</v>
      </c>
      <c r="AV209" s="13" t="s">
        <v>93</v>
      </c>
      <c r="AW209" s="13" t="s">
        <v>36</v>
      </c>
      <c r="AX209" s="13" t="s">
        <v>83</v>
      </c>
      <c r="AY209" s="270" t="s">
        <v>169</v>
      </c>
    </row>
    <row r="210" s="13" customFormat="1">
      <c r="A210" s="13"/>
      <c r="B210" s="259"/>
      <c r="C210" s="260"/>
      <c r="D210" s="261" t="s">
        <v>185</v>
      </c>
      <c r="E210" s="262" t="s">
        <v>1</v>
      </c>
      <c r="F210" s="263" t="s">
        <v>284</v>
      </c>
      <c r="G210" s="260"/>
      <c r="H210" s="264">
        <v>530.63999999999999</v>
      </c>
      <c r="I210" s="265"/>
      <c r="J210" s="260"/>
      <c r="K210" s="260"/>
      <c r="L210" s="266"/>
      <c r="M210" s="267"/>
      <c r="N210" s="268"/>
      <c r="O210" s="268"/>
      <c r="P210" s="268"/>
      <c r="Q210" s="268"/>
      <c r="R210" s="268"/>
      <c r="S210" s="268"/>
      <c r="T210" s="26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0" t="s">
        <v>185</v>
      </c>
      <c r="AU210" s="270" t="s">
        <v>93</v>
      </c>
      <c r="AV210" s="13" t="s">
        <v>93</v>
      </c>
      <c r="AW210" s="13" t="s">
        <v>36</v>
      </c>
      <c r="AX210" s="13" t="s">
        <v>83</v>
      </c>
      <c r="AY210" s="270" t="s">
        <v>169</v>
      </c>
    </row>
    <row r="211" s="14" customFormat="1">
      <c r="A211" s="14"/>
      <c r="B211" s="271"/>
      <c r="C211" s="272"/>
      <c r="D211" s="261" t="s">
        <v>185</v>
      </c>
      <c r="E211" s="273" t="s">
        <v>1</v>
      </c>
      <c r="F211" s="274" t="s">
        <v>217</v>
      </c>
      <c r="G211" s="272"/>
      <c r="H211" s="275">
        <v>672.51700000000005</v>
      </c>
      <c r="I211" s="276"/>
      <c r="J211" s="272"/>
      <c r="K211" s="272"/>
      <c r="L211" s="277"/>
      <c r="M211" s="278"/>
      <c r="N211" s="279"/>
      <c r="O211" s="279"/>
      <c r="P211" s="279"/>
      <c r="Q211" s="279"/>
      <c r="R211" s="279"/>
      <c r="S211" s="279"/>
      <c r="T211" s="28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1" t="s">
        <v>185</v>
      </c>
      <c r="AU211" s="281" t="s">
        <v>93</v>
      </c>
      <c r="AV211" s="14" t="s">
        <v>176</v>
      </c>
      <c r="AW211" s="14" t="s">
        <v>36</v>
      </c>
      <c r="AX211" s="14" t="s">
        <v>91</v>
      </c>
      <c r="AY211" s="281" t="s">
        <v>169</v>
      </c>
    </row>
    <row r="212" s="2" customFormat="1" ht="37.8" customHeight="1">
      <c r="A212" s="40"/>
      <c r="B212" s="41"/>
      <c r="C212" s="246" t="s">
        <v>322</v>
      </c>
      <c r="D212" s="246" t="s">
        <v>172</v>
      </c>
      <c r="E212" s="247" t="s">
        <v>323</v>
      </c>
      <c r="F212" s="248" t="s">
        <v>324</v>
      </c>
      <c r="G212" s="249" t="s">
        <v>180</v>
      </c>
      <c r="H212" s="250">
        <v>189.87899999999999</v>
      </c>
      <c r="I212" s="251"/>
      <c r="J212" s="252">
        <f>ROUND(I212*H212,2)</f>
        <v>0</v>
      </c>
      <c r="K212" s="253"/>
      <c r="L212" s="43"/>
      <c r="M212" s="254" t="s">
        <v>1</v>
      </c>
      <c r="N212" s="255" t="s">
        <v>48</v>
      </c>
      <c r="O212" s="93"/>
      <c r="P212" s="256">
        <f>O212*H212</f>
        <v>0</v>
      </c>
      <c r="Q212" s="256">
        <v>0.0011544000000000001</v>
      </c>
      <c r="R212" s="256">
        <f>Q212*H212</f>
        <v>0.2191963176</v>
      </c>
      <c r="S212" s="256">
        <v>0</v>
      </c>
      <c r="T212" s="25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58" t="s">
        <v>241</v>
      </c>
      <c r="AT212" s="258" t="s">
        <v>172</v>
      </c>
      <c r="AU212" s="258" t="s">
        <v>93</v>
      </c>
      <c r="AY212" s="17" t="s">
        <v>169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7" t="s">
        <v>91</v>
      </c>
      <c r="BK212" s="145">
        <f>ROUND(I212*H212,2)</f>
        <v>0</v>
      </c>
      <c r="BL212" s="17" t="s">
        <v>241</v>
      </c>
      <c r="BM212" s="258" t="s">
        <v>325</v>
      </c>
    </row>
    <row r="213" s="13" customFormat="1">
      <c r="A213" s="13"/>
      <c r="B213" s="259"/>
      <c r="C213" s="260"/>
      <c r="D213" s="261" t="s">
        <v>185</v>
      </c>
      <c r="E213" s="262" t="s">
        <v>1</v>
      </c>
      <c r="F213" s="263" t="s">
        <v>326</v>
      </c>
      <c r="G213" s="260"/>
      <c r="H213" s="264">
        <v>156.99000000000001</v>
      </c>
      <c r="I213" s="265"/>
      <c r="J213" s="260"/>
      <c r="K213" s="260"/>
      <c r="L213" s="266"/>
      <c r="M213" s="267"/>
      <c r="N213" s="268"/>
      <c r="O213" s="268"/>
      <c r="P213" s="268"/>
      <c r="Q213" s="268"/>
      <c r="R213" s="268"/>
      <c r="S213" s="268"/>
      <c r="T213" s="26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70" t="s">
        <v>185</v>
      </c>
      <c r="AU213" s="270" t="s">
        <v>93</v>
      </c>
      <c r="AV213" s="13" t="s">
        <v>93</v>
      </c>
      <c r="AW213" s="13" t="s">
        <v>36</v>
      </c>
      <c r="AX213" s="13" t="s">
        <v>83</v>
      </c>
      <c r="AY213" s="270" t="s">
        <v>169</v>
      </c>
    </row>
    <row r="214" s="13" customFormat="1">
      <c r="A214" s="13"/>
      <c r="B214" s="259"/>
      <c r="C214" s="260"/>
      <c r="D214" s="261" t="s">
        <v>185</v>
      </c>
      <c r="E214" s="262" t="s">
        <v>1</v>
      </c>
      <c r="F214" s="263" t="s">
        <v>327</v>
      </c>
      <c r="G214" s="260"/>
      <c r="H214" s="264">
        <v>32.889000000000003</v>
      </c>
      <c r="I214" s="265"/>
      <c r="J214" s="260"/>
      <c r="K214" s="260"/>
      <c r="L214" s="266"/>
      <c r="M214" s="267"/>
      <c r="N214" s="268"/>
      <c r="O214" s="268"/>
      <c r="P214" s="268"/>
      <c r="Q214" s="268"/>
      <c r="R214" s="268"/>
      <c r="S214" s="268"/>
      <c r="T214" s="26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70" t="s">
        <v>185</v>
      </c>
      <c r="AU214" s="270" t="s">
        <v>93</v>
      </c>
      <c r="AV214" s="13" t="s">
        <v>93</v>
      </c>
      <c r="AW214" s="13" t="s">
        <v>36</v>
      </c>
      <c r="AX214" s="13" t="s">
        <v>83</v>
      </c>
      <c r="AY214" s="270" t="s">
        <v>169</v>
      </c>
    </row>
    <row r="215" s="14" customFormat="1">
      <c r="A215" s="14"/>
      <c r="B215" s="271"/>
      <c r="C215" s="272"/>
      <c r="D215" s="261" t="s">
        <v>185</v>
      </c>
      <c r="E215" s="273" t="s">
        <v>1</v>
      </c>
      <c r="F215" s="274" t="s">
        <v>217</v>
      </c>
      <c r="G215" s="272"/>
      <c r="H215" s="275">
        <v>189.87900000000002</v>
      </c>
      <c r="I215" s="276"/>
      <c r="J215" s="272"/>
      <c r="K215" s="272"/>
      <c r="L215" s="277"/>
      <c r="M215" s="278"/>
      <c r="N215" s="279"/>
      <c r="O215" s="279"/>
      <c r="P215" s="279"/>
      <c r="Q215" s="279"/>
      <c r="R215" s="279"/>
      <c r="S215" s="279"/>
      <c r="T215" s="28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81" t="s">
        <v>185</v>
      </c>
      <c r="AU215" s="281" t="s">
        <v>93</v>
      </c>
      <c r="AV215" s="14" t="s">
        <v>176</v>
      </c>
      <c r="AW215" s="14" t="s">
        <v>36</v>
      </c>
      <c r="AX215" s="14" t="s">
        <v>91</v>
      </c>
      <c r="AY215" s="281" t="s">
        <v>169</v>
      </c>
    </row>
    <row r="216" s="2" customFormat="1" ht="37.8" customHeight="1">
      <c r="A216" s="40"/>
      <c r="B216" s="41"/>
      <c r="C216" s="246" t="s">
        <v>328</v>
      </c>
      <c r="D216" s="246" t="s">
        <v>172</v>
      </c>
      <c r="E216" s="247" t="s">
        <v>329</v>
      </c>
      <c r="F216" s="248" t="s">
        <v>330</v>
      </c>
      <c r="G216" s="249" t="s">
        <v>180</v>
      </c>
      <c r="H216" s="250">
        <v>313.98000000000002</v>
      </c>
      <c r="I216" s="251"/>
      <c r="J216" s="252">
        <f>ROUND(I216*H216,2)</f>
        <v>0</v>
      </c>
      <c r="K216" s="253"/>
      <c r="L216" s="43"/>
      <c r="M216" s="254" t="s">
        <v>1</v>
      </c>
      <c r="N216" s="255" t="s">
        <v>48</v>
      </c>
      <c r="O216" s="93"/>
      <c r="P216" s="256">
        <f>O216*H216</f>
        <v>0</v>
      </c>
      <c r="Q216" s="256">
        <v>0.00062520000000000002</v>
      </c>
      <c r="R216" s="256">
        <f>Q216*H216</f>
        <v>0.19630029600000001</v>
      </c>
      <c r="S216" s="256">
        <v>0</v>
      </c>
      <c r="T216" s="25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58" t="s">
        <v>241</v>
      </c>
      <c r="AT216" s="258" t="s">
        <v>172</v>
      </c>
      <c r="AU216" s="258" t="s">
        <v>93</v>
      </c>
      <c r="AY216" s="17" t="s">
        <v>169</v>
      </c>
      <c r="BE216" s="145">
        <f>IF(N216="základní",J216,0)</f>
        <v>0</v>
      </c>
      <c r="BF216" s="145">
        <f>IF(N216="snížená",J216,0)</f>
        <v>0</v>
      </c>
      <c r="BG216" s="145">
        <f>IF(N216="zákl. přenesená",J216,0)</f>
        <v>0</v>
      </c>
      <c r="BH216" s="145">
        <f>IF(N216="sníž. přenesená",J216,0)</f>
        <v>0</v>
      </c>
      <c r="BI216" s="145">
        <f>IF(N216="nulová",J216,0)</f>
        <v>0</v>
      </c>
      <c r="BJ216" s="17" t="s">
        <v>91</v>
      </c>
      <c r="BK216" s="145">
        <f>ROUND(I216*H216,2)</f>
        <v>0</v>
      </c>
      <c r="BL216" s="17" t="s">
        <v>241</v>
      </c>
      <c r="BM216" s="258" t="s">
        <v>331</v>
      </c>
    </row>
    <row r="217" s="13" customFormat="1">
      <c r="A217" s="13"/>
      <c r="B217" s="259"/>
      <c r="C217" s="260"/>
      <c r="D217" s="261" t="s">
        <v>185</v>
      </c>
      <c r="E217" s="262" t="s">
        <v>1</v>
      </c>
      <c r="F217" s="263" t="s">
        <v>332</v>
      </c>
      <c r="G217" s="260"/>
      <c r="H217" s="264">
        <v>313.98000000000002</v>
      </c>
      <c r="I217" s="265"/>
      <c r="J217" s="260"/>
      <c r="K217" s="260"/>
      <c r="L217" s="266"/>
      <c r="M217" s="267"/>
      <c r="N217" s="268"/>
      <c r="O217" s="268"/>
      <c r="P217" s="268"/>
      <c r="Q217" s="268"/>
      <c r="R217" s="268"/>
      <c r="S217" s="268"/>
      <c r="T217" s="269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70" t="s">
        <v>185</v>
      </c>
      <c r="AU217" s="270" t="s">
        <v>93</v>
      </c>
      <c r="AV217" s="13" t="s">
        <v>93</v>
      </c>
      <c r="AW217" s="13" t="s">
        <v>36</v>
      </c>
      <c r="AX217" s="13" t="s">
        <v>83</v>
      </c>
      <c r="AY217" s="270" t="s">
        <v>169</v>
      </c>
    </row>
    <row r="218" s="14" customFormat="1">
      <c r="A218" s="14"/>
      <c r="B218" s="271"/>
      <c r="C218" s="272"/>
      <c r="D218" s="261" t="s">
        <v>185</v>
      </c>
      <c r="E218" s="273" t="s">
        <v>1</v>
      </c>
      <c r="F218" s="274" t="s">
        <v>217</v>
      </c>
      <c r="G218" s="272"/>
      <c r="H218" s="275">
        <v>313.98000000000002</v>
      </c>
      <c r="I218" s="276"/>
      <c r="J218" s="272"/>
      <c r="K218" s="272"/>
      <c r="L218" s="277"/>
      <c r="M218" s="278"/>
      <c r="N218" s="279"/>
      <c r="O218" s="279"/>
      <c r="P218" s="279"/>
      <c r="Q218" s="279"/>
      <c r="R218" s="279"/>
      <c r="S218" s="279"/>
      <c r="T218" s="280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81" t="s">
        <v>185</v>
      </c>
      <c r="AU218" s="281" t="s">
        <v>93</v>
      </c>
      <c r="AV218" s="14" t="s">
        <v>176</v>
      </c>
      <c r="AW218" s="14" t="s">
        <v>36</v>
      </c>
      <c r="AX218" s="14" t="s">
        <v>91</v>
      </c>
      <c r="AY218" s="281" t="s">
        <v>169</v>
      </c>
    </row>
    <row r="219" s="2" customFormat="1" ht="33" customHeight="1">
      <c r="A219" s="40"/>
      <c r="B219" s="41"/>
      <c r="C219" s="246" t="s">
        <v>289</v>
      </c>
      <c r="D219" s="246" t="s">
        <v>172</v>
      </c>
      <c r="E219" s="247" t="s">
        <v>333</v>
      </c>
      <c r="F219" s="248" t="s">
        <v>334</v>
      </c>
      <c r="G219" s="249" t="s">
        <v>180</v>
      </c>
      <c r="H219" s="250">
        <v>32.889000000000003</v>
      </c>
      <c r="I219" s="251"/>
      <c r="J219" s="252">
        <f>ROUND(I219*H219,2)</f>
        <v>0</v>
      </c>
      <c r="K219" s="253"/>
      <c r="L219" s="43"/>
      <c r="M219" s="254" t="s">
        <v>1</v>
      </c>
      <c r="N219" s="255" t="s">
        <v>48</v>
      </c>
      <c r="O219" s="93"/>
      <c r="P219" s="256">
        <f>O219*H219</f>
        <v>0</v>
      </c>
      <c r="Q219" s="256">
        <v>0.0015284000000000001</v>
      </c>
      <c r="R219" s="256">
        <f>Q219*H219</f>
        <v>0.050267547600000004</v>
      </c>
      <c r="S219" s="256">
        <v>0</v>
      </c>
      <c r="T219" s="257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58" t="s">
        <v>241</v>
      </c>
      <c r="AT219" s="258" t="s">
        <v>172</v>
      </c>
      <c r="AU219" s="258" t="s">
        <v>93</v>
      </c>
      <c r="AY219" s="17" t="s">
        <v>169</v>
      </c>
      <c r="BE219" s="145">
        <f>IF(N219="základní",J219,0)</f>
        <v>0</v>
      </c>
      <c r="BF219" s="145">
        <f>IF(N219="snížená",J219,0)</f>
        <v>0</v>
      </c>
      <c r="BG219" s="145">
        <f>IF(N219="zákl. přenesená",J219,0)</f>
        <v>0</v>
      </c>
      <c r="BH219" s="145">
        <f>IF(N219="sníž. přenesená",J219,0)</f>
        <v>0</v>
      </c>
      <c r="BI219" s="145">
        <f>IF(N219="nulová",J219,0)</f>
        <v>0</v>
      </c>
      <c r="BJ219" s="17" t="s">
        <v>91</v>
      </c>
      <c r="BK219" s="145">
        <f>ROUND(I219*H219,2)</f>
        <v>0</v>
      </c>
      <c r="BL219" s="17" t="s">
        <v>241</v>
      </c>
      <c r="BM219" s="258" t="s">
        <v>335</v>
      </c>
    </row>
    <row r="220" s="13" customFormat="1">
      <c r="A220" s="13"/>
      <c r="B220" s="259"/>
      <c r="C220" s="260"/>
      <c r="D220" s="261" t="s">
        <v>185</v>
      </c>
      <c r="E220" s="262" t="s">
        <v>1</v>
      </c>
      <c r="F220" s="263" t="s">
        <v>327</v>
      </c>
      <c r="G220" s="260"/>
      <c r="H220" s="264">
        <v>32.889000000000003</v>
      </c>
      <c r="I220" s="265"/>
      <c r="J220" s="260"/>
      <c r="K220" s="260"/>
      <c r="L220" s="266"/>
      <c r="M220" s="267"/>
      <c r="N220" s="268"/>
      <c r="O220" s="268"/>
      <c r="P220" s="268"/>
      <c r="Q220" s="268"/>
      <c r="R220" s="268"/>
      <c r="S220" s="268"/>
      <c r="T220" s="26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70" t="s">
        <v>185</v>
      </c>
      <c r="AU220" s="270" t="s">
        <v>93</v>
      </c>
      <c r="AV220" s="13" t="s">
        <v>93</v>
      </c>
      <c r="AW220" s="13" t="s">
        <v>36</v>
      </c>
      <c r="AX220" s="13" t="s">
        <v>83</v>
      </c>
      <c r="AY220" s="270" t="s">
        <v>169</v>
      </c>
    </row>
    <row r="221" s="14" customFormat="1">
      <c r="A221" s="14"/>
      <c r="B221" s="271"/>
      <c r="C221" s="272"/>
      <c r="D221" s="261" t="s">
        <v>185</v>
      </c>
      <c r="E221" s="273" t="s">
        <v>1</v>
      </c>
      <c r="F221" s="274" t="s">
        <v>217</v>
      </c>
      <c r="G221" s="272"/>
      <c r="H221" s="275">
        <v>32.889000000000003</v>
      </c>
      <c r="I221" s="276"/>
      <c r="J221" s="272"/>
      <c r="K221" s="272"/>
      <c r="L221" s="277"/>
      <c r="M221" s="278"/>
      <c r="N221" s="279"/>
      <c r="O221" s="279"/>
      <c r="P221" s="279"/>
      <c r="Q221" s="279"/>
      <c r="R221" s="279"/>
      <c r="S221" s="279"/>
      <c r="T221" s="28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81" t="s">
        <v>185</v>
      </c>
      <c r="AU221" s="281" t="s">
        <v>93</v>
      </c>
      <c r="AV221" s="14" t="s">
        <v>176</v>
      </c>
      <c r="AW221" s="14" t="s">
        <v>36</v>
      </c>
      <c r="AX221" s="14" t="s">
        <v>91</v>
      </c>
      <c r="AY221" s="281" t="s">
        <v>169</v>
      </c>
    </row>
    <row r="222" s="2" customFormat="1" ht="33" customHeight="1">
      <c r="A222" s="40"/>
      <c r="B222" s="41"/>
      <c r="C222" s="246" t="s">
        <v>336</v>
      </c>
      <c r="D222" s="246" t="s">
        <v>172</v>
      </c>
      <c r="E222" s="247" t="s">
        <v>337</v>
      </c>
      <c r="F222" s="248" t="s">
        <v>338</v>
      </c>
      <c r="G222" s="249" t="s">
        <v>180</v>
      </c>
      <c r="H222" s="250">
        <v>32.889000000000003</v>
      </c>
      <c r="I222" s="251"/>
      <c r="J222" s="252">
        <f>ROUND(I222*H222,2)</f>
        <v>0</v>
      </c>
      <c r="K222" s="253"/>
      <c r="L222" s="43"/>
      <c r="M222" s="254" t="s">
        <v>1</v>
      </c>
      <c r="N222" s="255" t="s">
        <v>48</v>
      </c>
      <c r="O222" s="93"/>
      <c r="P222" s="256">
        <f>O222*H222</f>
        <v>0</v>
      </c>
      <c r="Q222" s="256">
        <v>0.00039839999999999998</v>
      </c>
      <c r="R222" s="256">
        <f>Q222*H222</f>
        <v>0.013102977600000001</v>
      </c>
      <c r="S222" s="256">
        <v>0</v>
      </c>
      <c r="T222" s="25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58" t="s">
        <v>241</v>
      </c>
      <c r="AT222" s="258" t="s">
        <v>172</v>
      </c>
      <c r="AU222" s="258" t="s">
        <v>93</v>
      </c>
      <c r="AY222" s="17" t="s">
        <v>169</v>
      </c>
      <c r="BE222" s="145">
        <f>IF(N222="základní",J222,0)</f>
        <v>0</v>
      </c>
      <c r="BF222" s="145">
        <f>IF(N222="snížená",J222,0)</f>
        <v>0</v>
      </c>
      <c r="BG222" s="145">
        <f>IF(N222="zákl. přenesená",J222,0)</f>
        <v>0</v>
      </c>
      <c r="BH222" s="145">
        <f>IF(N222="sníž. přenesená",J222,0)</f>
        <v>0</v>
      </c>
      <c r="BI222" s="145">
        <f>IF(N222="nulová",J222,0)</f>
        <v>0</v>
      </c>
      <c r="BJ222" s="17" t="s">
        <v>91</v>
      </c>
      <c r="BK222" s="145">
        <f>ROUND(I222*H222,2)</f>
        <v>0</v>
      </c>
      <c r="BL222" s="17" t="s">
        <v>241</v>
      </c>
      <c r="BM222" s="258" t="s">
        <v>339</v>
      </c>
    </row>
    <row r="223" s="13" customFormat="1">
      <c r="A223" s="13"/>
      <c r="B223" s="259"/>
      <c r="C223" s="260"/>
      <c r="D223" s="261" t="s">
        <v>185</v>
      </c>
      <c r="E223" s="262" t="s">
        <v>1</v>
      </c>
      <c r="F223" s="263" t="s">
        <v>327</v>
      </c>
      <c r="G223" s="260"/>
      <c r="H223" s="264">
        <v>32.889000000000003</v>
      </c>
      <c r="I223" s="265"/>
      <c r="J223" s="260"/>
      <c r="K223" s="260"/>
      <c r="L223" s="266"/>
      <c r="M223" s="267"/>
      <c r="N223" s="268"/>
      <c r="O223" s="268"/>
      <c r="P223" s="268"/>
      <c r="Q223" s="268"/>
      <c r="R223" s="268"/>
      <c r="S223" s="268"/>
      <c r="T223" s="26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70" t="s">
        <v>185</v>
      </c>
      <c r="AU223" s="270" t="s">
        <v>93</v>
      </c>
      <c r="AV223" s="13" t="s">
        <v>93</v>
      </c>
      <c r="AW223" s="13" t="s">
        <v>36</v>
      </c>
      <c r="AX223" s="13" t="s">
        <v>83</v>
      </c>
      <c r="AY223" s="270" t="s">
        <v>169</v>
      </c>
    </row>
    <row r="224" s="14" customFormat="1">
      <c r="A224" s="14"/>
      <c r="B224" s="271"/>
      <c r="C224" s="272"/>
      <c r="D224" s="261" t="s">
        <v>185</v>
      </c>
      <c r="E224" s="273" t="s">
        <v>1</v>
      </c>
      <c r="F224" s="274" t="s">
        <v>217</v>
      </c>
      <c r="G224" s="272"/>
      <c r="H224" s="275">
        <v>32.889000000000003</v>
      </c>
      <c r="I224" s="276"/>
      <c r="J224" s="272"/>
      <c r="K224" s="272"/>
      <c r="L224" s="277"/>
      <c r="M224" s="278"/>
      <c r="N224" s="279"/>
      <c r="O224" s="279"/>
      <c r="P224" s="279"/>
      <c r="Q224" s="279"/>
      <c r="R224" s="279"/>
      <c r="S224" s="279"/>
      <c r="T224" s="28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81" t="s">
        <v>185</v>
      </c>
      <c r="AU224" s="281" t="s">
        <v>93</v>
      </c>
      <c r="AV224" s="14" t="s">
        <v>176</v>
      </c>
      <c r="AW224" s="14" t="s">
        <v>36</v>
      </c>
      <c r="AX224" s="14" t="s">
        <v>91</v>
      </c>
      <c r="AY224" s="281" t="s">
        <v>169</v>
      </c>
    </row>
    <row r="225" s="2" customFormat="1" ht="37.8" customHeight="1">
      <c r="A225" s="40"/>
      <c r="B225" s="41"/>
      <c r="C225" s="246" t="s">
        <v>340</v>
      </c>
      <c r="D225" s="246" t="s">
        <v>172</v>
      </c>
      <c r="E225" s="247" t="s">
        <v>341</v>
      </c>
      <c r="F225" s="248" t="s">
        <v>342</v>
      </c>
      <c r="G225" s="249" t="s">
        <v>114</v>
      </c>
      <c r="H225" s="250">
        <v>424.512</v>
      </c>
      <c r="I225" s="251"/>
      <c r="J225" s="252">
        <f>ROUND(I225*H225,2)</f>
        <v>0</v>
      </c>
      <c r="K225" s="253"/>
      <c r="L225" s="43"/>
      <c r="M225" s="254" t="s">
        <v>1</v>
      </c>
      <c r="N225" s="255" t="s">
        <v>48</v>
      </c>
      <c r="O225" s="93"/>
      <c r="P225" s="256">
        <f>O225*H225</f>
        <v>0</v>
      </c>
      <c r="Q225" s="256">
        <v>0.00013999999999999999</v>
      </c>
      <c r="R225" s="256">
        <f>Q225*H225</f>
        <v>0.059431679999999994</v>
      </c>
      <c r="S225" s="256">
        <v>0</v>
      </c>
      <c r="T225" s="257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58" t="s">
        <v>241</v>
      </c>
      <c r="AT225" s="258" t="s">
        <v>172</v>
      </c>
      <c r="AU225" s="258" t="s">
        <v>93</v>
      </c>
      <c r="AY225" s="17" t="s">
        <v>169</v>
      </c>
      <c r="BE225" s="145">
        <f>IF(N225="základní",J225,0)</f>
        <v>0</v>
      </c>
      <c r="BF225" s="145">
        <f>IF(N225="snížená",J225,0)</f>
        <v>0</v>
      </c>
      <c r="BG225" s="145">
        <f>IF(N225="zákl. přenesená",J225,0)</f>
        <v>0</v>
      </c>
      <c r="BH225" s="145">
        <f>IF(N225="sníž. přenesená",J225,0)</f>
        <v>0</v>
      </c>
      <c r="BI225" s="145">
        <f>IF(N225="nulová",J225,0)</f>
        <v>0</v>
      </c>
      <c r="BJ225" s="17" t="s">
        <v>91</v>
      </c>
      <c r="BK225" s="145">
        <f>ROUND(I225*H225,2)</f>
        <v>0</v>
      </c>
      <c r="BL225" s="17" t="s">
        <v>241</v>
      </c>
      <c r="BM225" s="258" t="s">
        <v>343</v>
      </c>
    </row>
    <row r="226" s="15" customFormat="1">
      <c r="A226" s="15"/>
      <c r="B226" s="293"/>
      <c r="C226" s="294"/>
      <c r="D226" s="261" t="s">
        <v>185</v>
      </c>
      <c r="E226" s="295" t="s">
        <v>1</v>
      </c>
      <c r="F226" s="296" t="s">
        <v>344</v>
      </c>
      <c r="G226" s="294"/>
      <c r="H226" s="295" t="s">
        <v>1</v>
      </c>
      <c r="I226" s="297"/>
      <c r="J226" s="294"/>
      <c r="K226" s="294"/>
      <c r="L226" s="298"/>
      <c r="M226" s="299"/>
      <c r="N226" s="300"/>
      <c r="O226" s="300"/>
      <c r="P226" s="300"/>
      <c r="Q226" s="300"/>
      <c r="R226" s="300"/>
      <c r="S226" s="300"/>
      <c r="T226" s="301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302" t="s">
        <v>185</v>
      </c>
      <c r="AU226" s="302" t="s">
        <v>93</v>
      </c>
      <c r="AV226" s="15" t="s">
        <v>91</v>
      </c>
      <c r="AW226" s="15" t="s">
        <v>36</v>
      </c>
      <c r="AX226" s="15" t="s">
        <v>83</v>
      </c>
      <c r="AY226" s="302" t="s">
        <v>169</v>
      </c>
    </row>
    <row r="227" s="13" customFormat="1">
      <c r="A227" s="13"/>
      <c r="B227" s="259"/>
      <c r="C227" s="260"/>
      <c r="D227" s="261" t="s">
        <v>185</v>
      </c>
      <c r="E227" s="262" t="s">
        <v>1</v>
      </c>
      <c r="F227" s="263" t="s">
        <v>345</v>
      </c>
      <c r="G227" s="260"/>
      <c r="H227" s="264">
        <v>424.512</v>
      </c>
      <c r="I227" s="265"/>
      <c r="J227" s="260"/>
      <c r="K227" s="260"/>
      <c r="L227" s="266"/>
      <c r="M227" s="267"/>
      <c r="N227" s="268"/>
      <c r="O227" s="268"/>
      <c r="P227" s="268"/>
      <c r="Q227" s="268"/>
      <c r="R227" s="268"/>
      <c r="S227" s="268"/>
      <c r="T227" s="26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70" t="s">
        <v>185</v>
      </c>
      <c r="AU227" s="270" t="s">
        <v>93</v>
      </c>
      <c r="AV227" s="13" t="s">
        <v>93</v>
      </c>
      <c r="AW227" s="13" t="s">
        <v>36</v>
      </c>
      <c r="AX227" s="13" t="s">
        <v>91</v>
      </c>
      <c r="AY227" s="270" t="s">
        <v>169</v>
      </c>
    </row>
    <row r="228" s="2" customFormat="1" ht="24.15" customHeight="1">
      <c r="A228" s="40"/>
      <c r="B228" s="41"/>
      <c r="C228" s="282" t="s">
        <v>346</v>
      </c>
      <c r="D228" s="282" t="s">
        <v>286</v>
      </c>
      <c r="E228" s="283" t="s">
        <v>347</v>
      </c>
      <c r="F228" s="284" t="s">
        <v>348</v>
      </c>
      <c r="G228" s="285" t="s">
        <v>114</v>
      </c>
      <c r="H228" s="286">
        <v>583.70399999999995</v>
      </c>
      <c r="I228" s="287"/>
      <c r="J228" s="288">
        <f>ROUND(I228*H228,2)</f>
        <v>0</v>
      </c>
      <c r="K228" s="289"/>
      <c r="L228" s="290"/>
      <c r="M228" s="291" t="s">
        <v>1</v>
      </c>
      <c r="N228" s="292" t="s">
        <v>48</v>
      </c>
      <c r="O228" s="93"/>
      <c r="P228" s="256">
        <f>O228*H228</f>
        <v>0</v>
      </c>
      <c r="Q228" s="256">
        <v>0.0019</v>
      </c>
      <c r="R228" s="256">
        <f>Q228*H228</f>
        <v>1.1090376</v>
      </c>
      <c r="S228" s="256">
        <v>0</v>
      </c>
      <c r="T228" s="257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58" t="s">
        <v>289</v>
      </c>
      <c r="AT228" s="258" t="s">
        <v>286</v>
      </c>
      <c r="AU228" s="258" t="s">
        <v>93</v>
      </c>
      <c r="AY228" s="17" t="s">
        <v>169</v>
      </c>
      <c r="BE228" s="145">
        <f>IF(N228="základní",J228,0)</f>
        <v>0</v>
      </c>
      <c r="BF228" s="145">
        <f>IF(N228="snížená",J228,0)</f>
        <v>0</v>
      </c>
      <c r="BG228" s="145">
        <f>IF(N228="zákl. přenesená",J228,0)</f>
        <v>0</v>
      </c>
      <c r="BH228" s="145">
        <f>IF(N228="sníž. přenesená",J228,0)</f>
        <v>0</v>
      </c>
      <c r="BI228" s="145">
        <f>IF(N228="nulová",J228,0)</f>
        <v>0</v>
      </c>
      <c r="BJ228" s="17" t="s">
        <v>91</v>
      </c>
      <c r="BK228" s="145">
        <f>ROUND(I228*H228,2)</f>
        <v>0</v>
      </c>
      <c r="BL228" s="17" t="s">
        <v>241</v>
      </c>
      <c r="BM228" s="258" t="s">
        <v>349</v>
      </c>
    </row>
    <row r="229" s="15" customFormat="1">
      <c r="A229" s="15"/>
      <c r="B229" s="293"/>
      <c r="C229" s="294"/>
      <c r="D229" s="261" t="s">
        <v>185</v>
      </c>
      <c r="E229" s="295" t="s">
        <v>1</v>
      </c>
      <c r="F229" s="296" t="s">
        <v>344</v>
      </c>
      <c r="G229" s="294"/>
      <c r="H229" s="295" t="s">
        <v>1</v>
      </c>
      <c r="I229" s="297"/>
      <c r="J229" s="294"/>
      <c r="K229" s="294"/>
      <c r="L229" s="298"/>
      <c r="M229" s="299"/>
      <c r="N229" s="300"/>
      <c r="O229" s="300"/>
      <c r="P229" s="300"/>
      <c r="Q229" s="300"/>
      <c r="R229" s="300"/>
      <c r="S229" s="300"/>
      <c r="T229" s="30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302" t="s">
        <v>185</v>
      </c>
      <c r="AU229" s="302" t="s">
        <v>93</v>
      </c>
      <c r="AV229" s="15" t="s">
        <v>91</v>
      </c>
      <c r="AW229" s="15" t="s">
        <v>36</v>
      </c>
      <c r="AX229" s="15" t="s">
        <v>83</v>
      </c>
      <c r="AY229" s="302" t="s">
        <v>169</v>
      </c>
    </row>
    <row r="230" s="13" customFormat="1">
      <c r="A230" s="13"/>
      <c r="B230" s="259"/>
      <c r="C230" s="260"/>
      <c r="D230" s="261" t="s">
        <v>185</v>
      </c>
      <c r="E230" s="262" t="s">
        <v>1</v>
      </c>
      <c r="F230" s="263" t="s">
        <v>350</v>
      </c>
      <c r="G230" s="260"/>
      <c r="H230" s="264">
        <v>583.70399999999995</v>
      </c>
      <c r="I230" s="265"/>
      <c r="J230" s="260"/>
      <c r="K230" s="260"/>
      <c r="L230" s="266"/>
      <c r="M230" s="267"/>
      <c r="N230" s="268"/>
      <c r="O230" s="268"/>
      <c r="P230" s="268"/>
      <c r="Q230" s="268"/>
      <c r="R230" s="268"/>
      <c r="S230" s="268"/>
      <c r="T230" s="26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70" t="s">
        <v>185</v>
      </c>
      <c r="AU230" s="270" t="s">
        <v>93</v>
      </c>
      <c r="AV230" s="13" t="s">
        <v>93</v>
      </c>
      <c r="AW230" s="13" t="s">
        <v>36</v>
      </c>
      <c r="AX230" s="13" t="s">
        <v>91</v>
      </c>
      <c r="AY230" s="270" t="s">
        <v>169</v>
      </c>
    </row>
    <row r="231" s="2" customFormat="1" ht="33" customHeight="1">
      <c r="A231" s="40"/>
      <c r="B231" s="41"/>
      <c r="C231" s="246" t="s">
        <v>351</v>
      </c>
      <c r="D231" s="246" t="s">
        <v>172</v>
      </c>
      <c r="E231" s="247" t="s">
        <v>352</v>
      </c>
      <c r="F231" s="248" t="s">
        <v>353</v>
      </c>
      <c r="G231" s="249" t="s">
        <v>114</v>
      </c>
      <c r="H231" s="250">
        <v>53.064</v>
      </c>
      <c r="I231" s="251"/>
      <c r="J231" s="252">
        <f>ROUND(I231*H231,2)</f>
        <v>0</v>
      </c>
      <c r="K231" s="253"/>
      <c r="L231" s="43"/>
      <c r="M231" s="254" t="s">
        <v>1</v>
      </c>
      <c r="N231" s="255" t="s">
        <v>48</v>
      </c>
      <c r="O231" s="93"/>
      <c r="P231" s="256">
        <f>O231*H231</f>
        <v>0</v>
      </c>
      <c r="Q231" s="256">
        <v>0.00027999999999999998</v>
      </c>
      <c r="R231" s="256">
        <f>Q231*H231</f>
        <v>0.014857919999999998</v>
      </c>
      <c r="S231" s="256">
        <v>0</v>
      </c>
      <c r="T231" s="257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58" t="s">
        <v>241</v>
      </c>
      <c r="AT231" s="258" t="s">
        <v>172</v>
      </c>
      <c r="AU231" s="258" t="s">
        <v>93</v>
      </c>
      <c r="AY231" s="17" t="s">
        <v>169</v>
      </c>
      <c r="BE231" s="145">
        <f>IF(N231="základní",J231,0)</f>
        <v>0</v>
      </c>
      <c r="BF231" s="145">
        <f>IF(N231="snížená",J231,0)</f>
        <v>0</v>
      </c>
      <c r="BG231" s="145">
        <f>IF(N231="zákl. přenesená",J231,0)</f>
        <v>0</v>
      </c>
      <c r="BH231" s="145">
        <f>IF(N231="sníž. přenesená",J231,0)</f>
        <v>0</v>
      </c>
      <c r="BI231" s="145">
        <f>IF(N231="nulová",J231,0)</f>
        <v>0</v>
      </c>
      <c r="BJ231" s="17" t="s">
        <v>91</v>
      </c>
      <c r="BK231" s="145">
        <f>ROUND(I231*H231,2)</f>
        <v>0</v>
      </c>
      <c r="BL231" s="17" t="s">
        <v>241</v>
      </c>
      <c r="BM231" s="258" t="s">
        <v>354</v>
      </c>
    </row>
    <row r="232" s="15" customFormat="1">
      <c r="A232" s="15"/>
      <c r="B232" s="293"/>
      <c r="C232" s="294"/>
      <c r="D232" s="261" t="s">
        <v>185</v>
      </c>
      <c r="E232" s="295" t="s">
        <v>1</v>
      </c>
      <c r="F232" s="296" t="s">
        <v>344</v>
      </c>
      <c r="G232" s="294"/>
      <c r="H232" s="295" t="s">
        <v>1</v>
      </c>
      <c r="I232" s="297"/>
      <c r="J232" s="294"/>
      <c r="K232" s="294"/>
      <c r="L232" s="298"/>
      <c r="M232" s="299"/>
      <c r="N232" s="300"/>
      <c r="O232" s="300"/>
      <c r="P232" s="300"/>
      <c r="Q232" s="300"/>
      <c r="R232" s="300"/>
      <c r="S232" s="300"/>
      <c r="T232" s="301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302" t="s">
        <v>185</v>
      </c>
      <c r="AU232" s="302" t="s">
        <v>93</v>
      </c>
      <c r="AV232" s="15" t="s">
        <v>91</v>
      </c>
      <c r="AW232" s="15" t="s">
        <v>36</v>
      </c>
      <c r="AX232" s="15" t="s">
        <v>83</v>
      </c>
      <c r="AY232" s="302" t="s">
        <v>169</v>
      </c>
    </row>
    <row r="233" s="13" customFormat="1">
      <c r="A233" s="13"/>
      <c r="B233" s="259"/>
      <c r="C233" s="260"/>
      <c r="D233" s="261" t="s">
        <v>185</v>
      </c>
      <c r="E233" s="262" t="s">
        <v>1</v>
      </c>
      <c r="F233" s="263" t="s">
        <v>355</v>
      </c>
      <c r="G233" s="260"/>
      <c r="H233" s="264">
        <v>53.064</v>
      </c>
      <c r="I233" s="265"/>
      <c r="J233" s="260"/>
      <c r="K233" s="260"/>
      <c r="L233" s="266"/>
      <c r="M233" s="267"/>
      <c r="N233" s="268"/>
      <c r="O233" s="268"/>
      <c r="P233" s="268"/>
      <c r="Q233" s="268"/>
      <c r="R233" s="268"/>
      <c r="S233" s="268"/>
      <c r="T233" s="26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70" t="s">
        <v>185</v>
      </c>
      <c r="AU233" s="270" t="s">
        <v>93</v>
      </c>
      <c r="AV233" s="13" t="s">
        <v>93</v>
      </c>
      <c r="AW233" s="13" t="s">
        <v>36</v>
      </c>
      <c r="AX233" s="13" t="s">
        <v>91</v>
      </c>
      <c r="AY233" s="270" t="s">
        <v>169</v>
      </c>
    </row>
    <row r="234" s="2" customFormat="1" ht="37.8" customHeight="1">
      <c r="A234" s="40"/>
      <c r="B234" s="41"/>
      <c r="C234" s="246" t="s">
        <v>356</v>
      </c>
      <c r="D234" s="246" t="s">
        <v>172</v>
      </c>
      <c r="E234" s="247" t="s">
        <v>357</v>
      </c>
      <c r="F234" s="248" t="s">
        <v>358</v>
      </c>
      <c r="G234" s="249" t="s">
        <v>114</v>
      </c>
      <c r="H234" s="250">
        <v>53.064</v>
      </c>
      <c r="I234" s="251"/>
      <c r="J234" s="252">
        <f>ROUND(I234*H234,2)</f>
        <v>0</v>
      </c>
      <c r="K234" s="253"/>
      <c r="L234" s="43"/>
      <c r="M234" s="254" t="s">
        <v>1</v>
      </c>
      <c r="N234" s="255" t="s">
        <v>48</v>
      </c>
      <c r="O234" s="93"/>
      <c r="P234" s="256">
        <f>O234*H234</f>
        <v>0</v>
      </c>
      <c r="Q234" s="256">
        <v>0.00042999999999999999</v>
      </c>
      <c r="R234" s="256">
        <f>Q234*H234</f>
        <v>0.022817520000000001</v>
      </c>
      <c r="S234" s="256">
        <v>0</v>
      </c>
      <c r="T234" s="257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58" t="s">
        <v>241</v>
      </c>
      <c r="AT234" s="258" t="s">
        <v>172</v>
      </c>
      <c r="AU234" s="258" t="s">
        <v>93</v>
      </c>
      <c r="AY234" s="17" t="s">
        <v>169</v>
      </c>
      <c r="BE234" s="145">
        <f>IF(N234="základní",J234,0)</f>
        <v>0</v>
      </c>
      <c r="BF234" s="145">
        <f>IF(N234="snížená",J234,0)</f>
        <v>0</v>
      </c>
      <c r="BG234" s="145">
        <f>IF(N234="zákl. přenesená",J234,0)</f>
        <v>0</v>
      </c>
      <c r="BH234" s="145">
        <f>IF(N234="sníž. přenesená",J234,0)</f>
        <v>0</v>
      </c>
      <c r="BI234" s="145">
        <f>IF(N234="nulová",J234,0)</f>
        <v>0</v>
      </c>
      <c r="BJ234" s="17" t="s">
        <v>91</v>
      </c>
      <c r="BK234" s="145">
        <f>ROUND(I234*H234,2)</f>
        <v>0</v>
      </c>
      <c r="BL234" s="17" t="s">
        <v>241</v>
      </c>
      <c r="BM234" s="258" t="s">
        <v>359</v>
      </c>
    </row>
    <row r="235" s="15" customFormat="1">
      <c r="A235" s="15"/>
      <c r="B235" s="293"/>
      <c r="C235" s="294"/>
      <c r="D235" s="261" t="s">
        <v>185</v>
      </c>
      <c r="E235" s="295" t="s">
        <v>1</v>
      </c>
      <c r="F235" s="296" t="s">
        <v>344</v>
      </c>
      <c r="G235" s="294"/>
      <c r="H235" s="295" t="s">
        <v>1</v>
      </c>
      <c r="I235" s="297"/>
      <c r="J235" s="294"/>
      <c r="K235" s="294"/>
      <c r="L235" s="298"/>
      <c r="M235" s="299"/>
      <c r="N235" s="300"/>
      <c r="O235" s="300"/>
      <c r="P235" s="300"/>
      <c r="Q235" s="300"/>
      <c r="R235" s="300"/>
      <c r="S235" s="300"/>
      <c r="T235" s="301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302" t="s">
        <v>185</v>
      </c>
      <c r="AU235" s="302" t="s">
        <v>93</v>
      </c>
      <c r="AV235" s="15" t="s">
        <v>91</v>
      </c>
      <c r="AW235" s="15" t="s">
        <v>36</v>
      </c>
      <c r="AX235" s="15" t="s">
        <v>83</v>
      </c>
      <c r="AY235" s="302" t="s">
        <v>169</v>
      </c>
    </row>
    <row r="236" s="13" customFormat="1">
      <c r="A236" s="13"/>
      <c r="B236" s="259"/>
      <c r="C236" s="260"/>
      <c r="D236" s="261" t="s">
        <v>185</v>
      </c>
      <c r="E236" s="262" t="s">
        <v>1</v>
      </c>
      <c r="F236" s="263" t="s">
        <v>355</v>
      </c>
      <c r="G236" s="260"/>
      <c r="H236" s="264">
        <v>53.064</v>
      </c>
      <c r="I236" s="265"/>
      <c r="J236" s="260"/>
      <c r="K236" s="260"/>
      <c r="L236" s="266"/>
      <c r="M236" s="267"/>
      <c r="N236" s="268"/>
      <c r="O236" s="268"/>
      <c r="P236" s="268"/>
      <c r="Q236" s="268"/>
      <c r="R236" s="268"/>
      <c r="S236" s="268"/>
      <c r="T236" s="269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70" t="s">
        <v>185</v>
      </c>
      <c r="AU236" s="270" t="s">
        <v>93</v>
      </c>
      <c r="AV236" s="13" t="s">
        <v>93</v>
      </c>
      <c r="AW236" s="13" t="s">
        <v>36</v>
      </c>
      <c r="AX236" s="13" t="s">
        <v>91</v>
      </c>
      <c r="AY236" s="270" t="s">
        <v>169</v>
      </c>
    </row>
    <row r="237" s="2" customFormat="1" ht="24.15" customHeight="1">
      <c r="A237" s="40"/>
      <c r="B237" s="41"/>
      <c r="C237" s="246" t="s">
        <v>360</v>
      </c>
      <c r="D237" s="246" t="s">
        <v>172</v>
      </c>
      <c r="E237" s="247" t="s">
        <v>361</v>
      </c>
      <c r="F237" s="248" t="s">
        <v>362</v>
      </c>
      <c r="G237" s="249" t="s">
        <v>114</v>
      </c>
      <c r="H237" s="250">
        <v>672.51700000000005</v>
      </c>
      <c r="I237" s="251"/>
      <c r="J237" s="252">
        <f>ROUND(I237*H237,2)</f>
        <v>0</v>
      </c>
      <c r="K237" s="253"/>
      <c r="L237" s="43"/>
      <c r="M237" s="254" t="s">
        <v>1</v>
      </c>
      <c r="N237" s="255" t="s">
        <v>48</v>
      </c>
      <c r="O237" s="93"/>
      <c r="P237" s="256">
        <f>O237*H237</f>
        <v>0</v>
      </c>
      <c r="Q237" s="256">
        <v>0</v>
      </c>
      <c r="R237" s="256">
        <f>Q237*H237</f>
        <v>0</v>
      </c>
      <c r="S237" s="256">
        <v>0</v>
      </c>
      <c r="T237" s="257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58" t="s">
        <v>241</v>
      </c>
      <c r="AT237" s="258" t="s">
        <v>172</v>
      </c>
      <c r="AU237" s="258" t="s">
        <v>93</v>
      </c>
      <c r="AY237" s="17" t="s">
        <v>169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7" t="s">
        <v>91</v>
      </c>
      <c r="BK237" s="145">
        <f>ROUND(I237*H237,2)</f>
        <v>0</v>
      </c>
      <c r="BL237" s="17" t="s">
        <v>241</v>
      </c>
      <c r="BM237" s="258" t="s">
        <v>363</v>
      </c>
    </row>
    <row r="238" s="2" customFormat="1" ht="24.15" customHeight="1">
      <c r="A238" s="40"/>
      <c r="B238" s="41"/>
      <c r="C238" s="282" t="s">
        <v>364</v>
      </c>
      <c r="D238" s="282" t="s">
        <v>286</v>
      </c>
      <c r="E238" s="283" t="s">
        <v>365</v>
      </c>
      <c r="F238" s="284" t="s">
        <v>366</v>
      </c>
      <c r="G238" s="285" t="s">
        <v>114</v>
      </c>
      <c r="H238" s="286">
        <v>692.69299999999998</v>
      </c>
      <c r="I238" s="287"/>
      <c r="J238" s="288">
        <f>ROUND(I238*H238,2)</f>
        <v>0</v>
      </c>
      <c r="K238" s="289"/>
      <c r="L238" s="290"/>
      <c r="M238" s="291" t="s">
        <v>1</v>
      </c>
      <c r="N238" s="292" t="s">
        <v>48</v>
      </c>
      <c r="O238" s="93"/>
      <c r="P238" s="256">
        <f>O238*H238</f>
        <v>0</v>
      </c>
      <c r="Q238" s="256">
        <v>0.00029999999999999997</v>
      </c>
      <c r="R238" s="256">
        <f>Q238*H238</f>
        <v>0.20780789999999999</v>
      </c>
      <c r="S238" s="256">
        <v>0</v>
      </c>
      <c r="T238" s="25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58" t="s">
        <v>289</v>
      </c>
      <c r="AT238" s="258" t="s">
        <v>286</v>
      </c>
      <c r="AU238" s="258" t="s">
        <v>93</v>
      </c>
      <c r="AY238" s="17" t="s">
        <v>169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7" t="s">
        <v>91</v>
      </c>
      <c r="BK238" s="145">
        <f>ROUND(I238*H238,2)</f>
        <v>0</v>
      </c>
      <c r="BL238" s="17" t="s">
        <v>241</v>
      </c>
      <c r="BM238" s="258" t="s">
        <v>367</v>
      </c>
    </row>
    <row r="239" s="13" customFormat="1">
      <c r="A239" s="13"/>
      <c r="B239" s="259"/>
      <c r="C239" s="260"/>
      <c r="D239" s="261" t="s">
        <v>185</v>
      </c>
      <c r="E239" s="262" t="s">
        <v>1</v>
      </c>
      <c r="F239" s="263" t="s">
        <v>368</v>
      </c>
      <c r="G239" s="260"/>
      <c r="H239" s="264">
        <v>692.69299999999998</v>
      </c>
      <c r="I239" s="265"/>
      <c r="J239" s="260"/>
      <c r="K239" s="260"/>
      <c r="L239" s="266"/>
      <c r="M239" s="267"/>
      <c r="N239" s="268"/>
      <c r="O239" s="268"/>
      <c r="P239" s="268"/>
      <c r="Q239" s="268"/>
      <c r="R239" s="268"/>
      <c r="S239" s="268"/>
      <c r="T239" s="26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70" t="s">
        <v>185</v>
      </c>
      <c r="AU239" s="270" t="s">
        <v>93</v>
      </c>
      <c r="AV239" s="13" t="s">
        <v>93</v>
      </c>
      <c r="AW239" s="13" t="s">
        <v>36</v>
      </c>
      <c r="AX239" s="13" t="s">
        <v>91</v>
      </c>
      <c r="AY239" s="270" t="s">
        <v>169</v>
      </c>
    </row>
    <row r="240" s="2" customFormat="1" ht="24.15" customHeight="1">
      <c r="A240" s="40"/>
      <c r="B240" s="41"/>
      <c r="C240" s="246" t="s">
        <v>369</v>
      </c>
      <c r="D240" s="246" t="s">
        <v>172</v>
      </c>
      <c r="E240" s="247" t="s">
        <v>370</v>
      </c>
      <c r="F240" s="248" t="s">
        <v>371</v>
      </c>
      <c r="G240" s="249" t="s">
        <v>270</v>
      </c>
      <c r="H240" s="250">
        <v>5</v>
      </c>
      <c r="I240" s="251"/>
      <c r="J240" s="252">
        <f>ROUND(I240*H240,2)</f>
        <v>0</v>
      </c>
      <c r="K240" s="253"/>
      <c r="L240" s="43"/>
      <c r="M240" s="254" t="s">
        <v>1</v>
      </c>
      <c r="N240" s="255" t="s">
        <v>48</v>
      </c>
      <c r="O240" s="93"/>
      <c r="P240" s="256">
        <f>O240*H240</f>
        <v>0</v>
      </c>
      <c r="Q240" s="256">
        <v>0.00010000000000000001</v>
      </c>
      <c r="R240" s="256">
        <f>Q240*H240</f>
        <v>0.00050000000000000001</v>
      </c>
      <c r="S240" s="256">
        <v>0</v>
      </c>
      <c r="T240" s="25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58" t="s">
        <v>241</v>
      </c>
      <c r="AT240" s="258" t="s">
        <v>172</v>
      </c>
      <c r="AU240" s="258" t="s">
        <v>93</v>
      </c>
      <c r="AY240" s="17" t="s">
        <v>169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7" t="s">
        <v>91</v>
      </c>
      <c r="BK240" s="145">
        <f>ROUND(I240*H240,2)</f>
        <v>0</v>
      </c>
      <c r="BL240" s="17" t="s">
        <v>241</v>
      </c>
      <c r="BM240" s="258" t="s">
        <v>372</v>
      </c>
    </row>
    <row r="241" s="2" customFormat="1" ht="24.15" customHeight="1">
      <c r="A241" s="40"/>
      <c r="B241" s="41"/>
      <c r="C241" s="282" t="s">
        <v>373</v>
      </c>
      <c r="D241" s="282" t="s">
        <v>286</v>
      </c>
      <c r="E241" s="283" t="s">
        <v>374</v>
      </c>
      <c r="F241" s="284" t="s">
        <v>375</v>
      </c>
      <c r="G241" s="285" t="s">
        <v>270</v>
      </c>
      <c r="H241" s="286">
        <v>5</v>
      </c>
      <c r="I241" s="287"/>
      <c r="J241" s="288">
        <f>ROUND(I241*H241,2)</f>
        <v>0</v>
      </c>
      <c r="K241" s="289"/>
      <c r="L241" s="290"/>
      <c r="M241" s="291" t="s">
        <v>1</v>
      </c>
      <c r="N241" s="292" t="s">
        <v>48</v>
      </c>
      <c r="O241" s="93"/>
      <c r="P241" s="256">
        <f>O241*H241</f>
        <v>0</v>
      </c>
      <c r="Q241" s="256">
        <v>0.00044000000000000002</v>
      </c>
      <c r="R241" s="256">
        <f>Q241*H241</f>
        <v>0.0022000000000000001</v>
      </c>
      <c r="S241" s="256">
        <v>0</v>
      </c>
      <c r="T241" s="257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58" t="s">
        <v>289</v>
      </c>
      <c r="AT241" s="258" t="s">
        <v>286</v>
      </c>
      <c r="AU241" s="258" t="s">
        <v>93</v>
      </c>
      <c r="AY241" s="17" t="s">
        <v>169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7" t="s">
        <v>91</v>
      </c>
      <c r="BK241" s="145">
        <f>ROUND(I241*H241,2)</f>
        <v>0</v>
      </c>
      <c r="BL241" s="17" t="s">
        <v>241</v>
      </c>
      <c r="BM241" s="258" t="s">
        <v>376</v>
      </c>
    </row>
    <row r="242" s="2" customFormat="1" ht="24.15" customHeight="1">
      <c r="A242" s="40"/>
      <c r="B242" s="41"/>
      <c r="C242" s="246" t="s">
        <v>377</v>
      </c>
      <c r="D242" s="246" t="s">
        <v>172</v>
      </c>
      <c r="E242" s="247" t="s">
        <v>378</v>
      </c>
      <c r="F242" s="248" t="s">
        <v>379</v>
      </c>
      <c r="G242" s="249" t="s">
        <v>114</v>
      </c>
      <c r="H242" s="250">
        <v>43.137999999999998</v>
      </c>
      <c r="I242" s="251"/>
      <c r="J242" s="252">
        <f>ROUND(I242*H242,2)</f>
        <v>0</v>
      </c>
      <c r="K242" s="253"/>
      <c r="L242" s="43"/>
      <c r="M242" s="254" t="s">
        <v>1</v>
      </c>
      <c r="N242" s="255" t="s">
        <v>48</v>
      </c>
      <c r="O242" s="93"/>
      <c r="P242" s="256">
        <f>O242*H242</f>
        <v>0</v>
      </c>
      <c r="Q242" s="256">
        <v>3.0000000000000001E-05</v>
      </c>
      <c r="R242" s="256">
        <f>Q242*H242</f>
        <v>0.0012941400000000001</v>
      </c>
      <c r="S242" s="256">
        <v>0</v>
      </c>
      <c r="T242" s="25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58" t="s">
        <v>241</v>
      </c>
      <c r="AT242" s="258" t="s">
        <v>172</v>
      </c>
      <c r="AU242" s="258" t="s">
        <v>93</v>
      </c>
      <c r="AY242" s="17" t="s">
        <v>169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7" t="s">
        <v>91</v>
      </c>
      <c r="BK242" s="145">
        <f>ROUND(I242*H242,2)</f>
        <v>0</v>
      </c>
      <c r="BL242" s="17" t="s">
        <v>241</v>
      </c>
      <c r="BM242" s="258" t="s">
        <v>380</v>
      </c>
    </row>
    <row r="243" s="13" customFormat="1">
      <c r="A243" s="13"/>
      <c r="B243" s="259"/>
      <c r="C243" s="260"/>
      <c r="D243" s="261" t="s">
        <v>185</v>
      </c>
      <c r="E243" s="262" t="s">
        <v>1</v>
      </c>
      <c r="F243" s="263" t="s">
        <v>117</v>
      </c>
      <c r="G243" s="260"/>
      <c r="H243" s="264">
        <v>43.137999999999998</v>
      </c>
      <c r="I243" s="265"/>
      <c r="J243" s="260"/>
      <c r="K243" s="260"/>
      <c r="L243" s="266"/>
      <c r="M243" s="267"/>
      <c r="N243" s="268"/>
      <c r="O243" s="268"/>
      <c r="P243" s="268"/>
      <c r="Q243" s="268"/>
      <c r="R243" s="268"/>
      <c r="S243" s="268"/>
      <c r="T243" s="26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70" t="s">
        <v>185</v>
      </c>
      <c r="AU243" s="270" t="s">
        <v>93</v>
      </c>
      <c r="AV243" s="13" t="s">
        <v>93</v>
      </c>
      <c r="AW243" s="13" t="s">
        <v>36</v>
      </c>
      <c r="AX243" s="13" t="s">
        <v>91</v>
      </c>
      <c r="AY243" s="270" t="s">
        <v>169</v>
      </c>
    </row>
    <row r="244" s="2" customFormat="1" ht="24.15" customHeight="1">
      <c r="A244" s="40"/>
      <c r="B244" s="41"/>
      <c r="C244" s="282" t="s">
        <v>381</v>
      </c>
      <c r="D244" s="282" t="s">
        <v>286</v>
      </c>
      <c r="E244" s="283" t="s">
        <v>347</v>
      </c>
      <c r="F244" s="284" t="s">
        <v>348</v>
      </c>
      <c r="G244" s="285" t="s">
        <v>114</v>
      </c>
      <c r="H244" s="286">
        <v>47.451999999999998</v>
      </c>
      <c r="I244" s="287"/>
      <c r="J244" s="288">
        <f>ROUND(I244*H244,2)</f>
        <v>0</v>
      </c>
      <c r="K244" s="289"/>
      <c r="L244" s="290"/>
      <c r="M244" s="291" t="s">
        <v>1</v>
      </c>
      <c r="N244" s="292" t="s">
        <v>48</v>
      </c>
      <c r="O244" s="93"/>
      <c r="P244" s="256">
        <f>O244*H244</f>
        <v>0</v>
      </c>
      <c r="Q244" s="256">
        <v>0.0019</v>
      </c>
      <c r="R244" s="256">
        <f>Q244*H244</f>
        <v>0.090158799999999997</v>
      </c>
      <c r="S244" s="256">
        <v>0</v>
      </c>
      <c r="T244" s="25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58" t="s">
        <v>289</v>
      </c>
      <c r="AT244" s="258" t="s">
        <v>286</v>
      </c>
      <c r="AU244" s="258" t="s">
        <v>93</v>
      </c>
      <c r="AY244" s="17" t="s">
        <v>169</v>
      </c>
      <c r="BE244" s="145">
        <f>IF(N244="základní",J244,0)</f>
        <v>0</v>
      </c>
      <c r="BF244" s="145">
        <f>IF(N244="snížená",J244,0)</f>
        <v>0</v>
      </c>
      <c r="BG244" s="145">
        <f>IF(N244="zákl. přenesená",J244,0)</f>
        <v>0</v>
      </c>
      <c r="BH244" s="145">
        <f>IF(N244="sníž. přenesená",J244,0)</f>
        <v>0</v>
      </c>
      <c r="BI244" s="145">
        <f>IF(N244="nulová",J244,0)</f>
        <v>0</v>
      </c>
      <c r="BJ244" s="17" t="s">
        <v>91</v>
      </c>
      <c r="BK244" s="145">
        <f>ROUND(I244*H244,2)</f>
        <v>0</v>
      </c>
      <c r="BL244" s="17" t="s">
        <v>241</v>
      </c>
      <c r="BM244" s="258" t="s">
        <v>382</v>
      </c>
    </row>
    <row r="245" s="15" customFormat="1">
      <c r="A245" s="15"/>
      <c r="B245" s="293"/>
      <c r="C245" s="294"/>
      <c r="D245" s="261" t="s">
        <v>185</v>
      </c>
      <c r="E245" s="295" t="s">
        <v>1</v>
      </c>
      <c r="F245" s="296" t="s">
        <v>344</v>
      </c>
      <c r="G245" s="294"/>
      <c r="H245" s="295" t="s">
        <v>1</v>
      </c>
      <c r="I245" s="297"/>
      <c r="J245" s="294"/>
      <c r="K245" s="294"/>
      <c r="L245" s="298"/>
      <c r="M245" s="299"/>
      <c r="N245" s="300"/>
      <c r="O245" s="300"/>
      <c r="P245" s="300"/>
      <c r="Q245" s="300"/>
      <c r="R245" s="300"/>
      <c r="S245" s="300"/>
      <c r="T245" s="301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302" t="s">
        <v>185</v>
      </c>
      <c r="AU245" s="302" t="s">
        <v>93</v>
      </c>
      <c r="AV245" s="15" t="s">
        <v>91</v>
      </c>
      <c r="AW245" s="15" t="s">
        <v>36</v>
      </c>
      <c r="AX245" s="15" t="s">
        <v>83</v>
      </c>
      <c r="AY245" s="302" t="s">
        <v>169</v>
      </c>
    </row>
    <row r="246" s="13" customFormat="1">
      <c r="A246" s="13"/>
      <c r="B246" s="259"/>
      <c r="C246" s="260"/>
      <c r="D246" s="261" t="s">
        <v>185</v>
      </c>
      <c r="E246" s="262" t="s">
        <v>1</v>
      </c>
      <c r="F246" s="263" t="s">
        <v>383</v>
      </c>
      <c r="G246" s="260"/>
      <c r="H246" s="264">
        <v>47.451999999999998</v>
      </c>
      <c r="I246" s="265"/>
      <c r="J246" s="260"/>
      <c r="K246" s="260"/>
      <c r="L246" s="266"/>
      <c r="M246" s="267"/>
      <c r="N246" s="268"/>
      <c r="O246" s="268"/>
      <c r="P246" s="268"/>
      <c r="Q246" s="268"/>
      <c r="R246" s="268"/>
      <c r="S246" s="268"/>
      <c r="T246" s="26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70" t="s">
        <v>185</v>
      </c>
      <c r="AU246" s="270" t="s">
        <v>93</v>
      </c>
      <c r="AV246" s="13" t="s">
        <v>93</v>
      </c>
      <c r="AW246" s="13" t="s">
        <v>36</v>
      </c>
      <c r="AX246" s="13" t="s">
        <v>91</v>
      </c>
      <c r="AY246" s="270" t="s">
        <v>169</v>
      </c>
    </row>
    <row r="247" s="2" customFormat="1" ht="24.15" customHeight="1">
      <c r="A247" s="40"/>
      <c r="B247" s="41"/>
      <c r="C247" s="246" t="s">
        <v>384</v>
      </c>
      <c r="D247" s="246" t="s">
        <v>172</v>
      </c>
      <c r="E247" s="247" t="s">
        <v>378</v>
      </c>
      <c r="F247" s="248" t="s">
        <v>379</v>
      </c>
      <c r="G247" s="249" t="s">
        <v>114</v>
      </c>
      <c r="H247" s="250">
        <v>113.539</v>
      </c>
      <c r="I247" s="251"/>
      <c r="J247" s="252">
        <f>ROUND(I247*H247,2)</f>
        <v>0</v>
      </c>
      <c r="K247" s="253"/>
      <c r="L247" s="43"/>
      <c r="M247" s="254" t="s">
        <v>1</v>
      </c>
      <c r="N247" s="255" t="s">
        <v>48</v>
      </c>
      <c r="O247" s="93"/>
      <c r="P247" s="256">
        <f>O247*H247</f>
        <v>0</v>
      </c>
      <c r="Q247" s="256">
        <v>3.0000000000000001E-05</v>
      </c>
      <c r="R247" s="256">
        <f>Q247*H247</f>
        <v>0.00340617</v>
      </c>
      <c r="S247" s="256">
        <v>0</v>
      </c>
      <c r="T247" s="25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58" t="s">
        <v>241</v>
      </c>
      <c r="AT247" s="258" t="s">
        <v>172</v>
      </c>
      <c r="AU247" s="258" t="s">
        <v>93</v>
      </c>
      <c r="AY247" s="17" t="s">
        <v>169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91</v>
      </c>
      <c r="BK247" s="145">
        <f>ROUND(I247*H247,2)</f>
        <v>0</v>
      </c>
      <c r="BL247" s="17" t="s">
        <v>241</v>
      </c>
      <c r="BM247" s="258" t="s">
        <v>385</v>
      </c>
    </row>
    <row r="248" s="13" customFormat="1">
      <c r="A248" s="13"/>
      <c r="B248" s="259"/>
      <c r="C248" s="260"/>
      <c r="D248" s="261" t="s">
        <v>185</v>
      </c>
      <c r="E248" s="262" t="s">
        <v>1</v>
      </c>
      <c r="F248" s="263" t="s">
        <v>121</v>
      </c>
      <c r="G248" s="260"/>
      <c r="H248" s="264">
        <v>113.539</v>
      </c>
      <c r="I248" s="265"/>
      <c r="J248" s="260"/>
      <c r="K248" s="260"/>
      <c r="L248" s="266"/>
      <c r="M248" s="267"/>
      <c r="N248" s="268"/>
      <c r="O248" s="268"/>
      <c r="P248" s="268"/>
      <c r="Q248" s="268"/>
      <c r="R248" s="268"/>
      <c r="S248" s="268"/>
      <c r="T248" s="26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70" t="s">
        <v>185</v>
      </c>
      <c r="AU248" s="270" t="s">
        <v>93</v>
      </c>
      <c r="AV248" s="13" t="s">
        <v>93</v>
      </c>
      <c r="AW248" s="13" t="s">
        <v>36</v>
      </c>
      <c r="AX248" s="13" t="s">
        <v>91</v>
      </c>
      <c r="AY248" s="270" t="s">
        <v>169</v>
      </c>
    </row>
    <row r="249" s="2" customFormat="1" ht="24.15" customHeight="1">
      <c r="A249" s="40"/>
      <c r="B249" s="41"/>
      <c r="C249" s="282" t="s">
        <v>386</v>
      </c>
      <c r="D249" s="282" t="s">
        <v>286</v>
      </c>
      <c r="E249" s="283" t="s">
        <v>347</v>
      </c>
      <c r="F249" s="284" t="s">
        <v>348</v>
      </c>
      <c r="G249" s="285" t="s">
        <v>114</v>
      </c>
      <c r="H249" s="286">
        <v>124.893</v>
      </c>
      <c r="I249" s="287"/>
      <c r="J249" s="288">
        <f>ROUND(I249*H249,2)</f>
        <v>0</v>
      </c>
      <c r="K249" s="289"/>
      <c r="L249" s="290"/>
      <c r="M249" s="291" t="s">
        <v>1</v>
      </c>
      <c r="N249" s="292" t="s">
        <v>48</v>
      </c>
      <c r="O249" s="93"/>
      <c r="P249" s="256">
        <f>O249*H249</f>
        <v>0</v>
      </c>
      <c r="Q249" s="256">
        <v>0.0019</v>
      </c>
      <c r="R249" s="256">
        <f>Q249*H249</f>
        <v>0.2372967</v>
      </c>
      <c r="S249" s="256">
        <v>0</v>
      </c>
      <c r="T249" s="25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58" t="s">
        <v>289</v>
      </c>
      <c r="AT249" s="258" t="s">
        <v>286</v>
      </c>
      <c r="AU249" s="258" t="s">
        <v>93</v>
      </c>
      <c r="AY249" s="17" t="s">
        <v>169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91</v>
      </c>
      <c r="BK249" s="145">
        <f>ROUND(I249*H249,2)</f>
        <v>0</v>
      </c>
      <c r="BL249" s="17" t="s">
        <v>241</v>
      </c>
      <c r="BM249" s="258" t="s">
        <v>387</v>
      </c>
    </row>
    <row r="250" s="15" customFormat="1">
      <c r="A250" s="15"/>
      <c r="B250" s="293"/>
      <c r="C250" s="294"/>
      <c r="D250" s="261" t="s">
        <v>185</v>
      </c>
      <c r="E250" s="295" t="s">
        <v>1</v>
      </c>
      <c r="F250" s="296" t="s">
        <v>344</v>
      </c>
      <c r="G250" s="294"/>
      <c r="H250" s="295" t="s">
        <v>1</v>
      </c>
      <c r="I250" s="297"/>
      <c r="J250" s="294"/>
      <c r="K250" s="294"/>
      <c r="L250" s="298"/>
      <c r="M250" s="299"/>
      <c r="N250" s="300"/>
      <c r="O250" s="300"/>
      <c r="P250" s="300"/>
      <c r="Q250" s="300"/>
      <c r="R250" s="300"/>
      <c r="S250" s="300"/>
      <c r="T250" s="301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302" t="s">
        <v>185</v>
      </c>
      <c r="AU250" s="302" t="s">
        <v>93</v>
      </c>
      <c r="AV250" s="15" t="s">
        <v>91</v>
      </c>
      <c r="AW250" s="15" t="s">
        <v>36</v>
      </c>
      <c r="AX250" s="15" t="s">
        <v>83</v>
      </c>
      <c r="AY250" s="302" t="s">
        <v>169</v>
      </c>
    </row>
    <row r="251" s="13" customFormat="1">
      <c r="A251" s="13"/>
      <c r="B251" s="259"/>
      <c r="C251" s="260"/>
      <c r="D251" s="261" t="s">
        <v>185</v>
      </c>
      <c r="E251" s="262" t="s">
        <v>1</v>
      </c>
      <c r="F251" s="263" t="s">
        <v>388</v>
      </c>
      <c r="G251" s="260"/>
      <c r="H251" s="264">
        <v>124.893</v>
      </c>
      <c r="I251" s="265"/>
      <c r="J251" s="260"/>
      <c r="K251" s="260"/>
      <c r="L251" s="266"/>
      <c r="M251" s="267"/>
      <c r="N251" s="268"/>
      <c r="O251" s="268"/>
      <c r="P251" s="268"/>
      <c r="Q251" s="268"/>
      <c r="R251" s="268"/>
      <c r="S251" s="268"/>
      <c r="T251" s="26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70" t="s">
        <v>185</v>
      </c>
      <c r="AU251" s="270" t="s">
        <v>93</v>
      </c>
      <c r="AV251" s="13" t="s">
        <v>93</v>
      </c>
      <c r="AW251" s="13" t="s">
        <v>36</v>
      </c>
      <c r="AX251" s="13" t="s">
        <v>91</v>
      </c>
      <c r="AY251" s="270" t="s">
        <v>169</v>
      </c>
    </row>
    <row r="252" s="2" customFormat="1" ht="16.5" customHeight="1">
      <c r="A252" s="40"/>
      <c r="B252" s="41"/>
      <c r="C252" s="246" t="s">
        <v>389</v>
      </c>
      <c r="D252" s="246" t="s">
        <v>172</v>
      </c>
      <c r="E252" s="247" t="s">
        <v>390</v>
      </c>
      <c r="F252" s="248" t="s">
        <v>391</v>
      </c>
      <c r="G252" s="249" t="s">
        <v>270</v>
      </c>
      <c r="H252" s="250">
        <v>1</v>
      </c>
      <c r="I252" s="251"/>
      <c r="J252" s="252">
        <f>ROUND(I252*H252,2)</f>
        <v>0</v>
      </c>
      <c r="K252" s="253"/>
      <c r="L252" s="43"/>
      <c r="M252" s="254" t="s">
        <v>1</v>
      </c>
      <c r="N252" s="255" t="s">
        <v>48</v>
      </c>
      <c r="O252" s="93"/>
      <c r="P252" s="256">
        <f>O252*H252</f>
        <v>0</v>
      </c>
      <c r="Q252" s="256">
        <v>0.00010000000000000001</v>
      </c>
      <c r="R252" s="256">
        <f>Q252*H252</f>
        <v>0.00010000000000000001</v>
      </c>
      <c r="S252" s="256">
        <v>0</v>
      </c>
      <c r="T252" s="25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58" t="s">
        <v>241</v>
      </c>
      <c r="AT252" s="258" t="s">
        <v>172</v>
      </c>
      <c r="AU252" s="258" t="s">
        <v>93</v>
      </c>
      <c r="AY252" s="17" t="s">
        <v>169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7" t="s">
        <v>91</v>
      </c>
      <c r="BK252" s="145">
        <f>ROUND(I252*H252,2)</f>
        <v>0</v>
      </c>
      <c r="BL252" s="17" t="s">
        <v>241</v>
      </c>
      <c r="BM252" s="258" t="s">
        <v>392</v>
      </c>
    </row>
    <row r="253" s="2" customFormat="1" ht="24.15" customHeight="1">
      <c r="A253" s="40"/>
      <c r="B253" s="41"/>
      <c r="C253" s="282" t="s">
        <v>393</v>
      </c>
      <c r="D253" s="282" t="s">
        <v>286</v>
      </c>
      <c r="E253" s="283" t="s">
        <v>394</v>
      </c>
      <c r="F253" s="284" t="s">
        <v>395</v>
      </c>
      <c r="G253" s="285" t="s">
        <v>270</v>
      </c>
      <c r="H253" s="286">
        <v>1</v>
      </c>
      <c r="I253" s="287"/>
      <c r="J253" s="288">
        <f>ROUND(I253*H253,2)</f>
        <v>0</v>
      </c>
      <c r="K253" s="289"/>
      <c r="L253" s="290"/>
      <c r="M253" s="291" t="s">
        <v>1</v>
      </c>
      <c r="N253" s="292" t="s">
        <v>48</v>
      </c>
      <c r="O253" s="93"/>
      <c r="P253" s="256">
        <f>O253*H253</f>
        <v>0</v>
      </c>
      <c r="Q253" s="256">
        <v>0.0025999999999999999</v>
      </c>
      <c r="R253" s="256">
        <f>Q253*H253</f>
        <v>0.0025999999999999999</v>
      </c>
      <c r="S253" s="256">
        <v>0</v>
      </c>
      <c r="T253" s="25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58" t="s">
        <v>289</v>
      </c>
      <c r="AT253" s="258" t="s">
        <v>286</v>
      </c>
      <c r="AU253" s="258" t="s">
        <v>93</v>
      </c>
      <c r="AY253" s="17" t="s">
        <v>169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7" t="s">
        <v>91</v>
      </c>
      <c r="BK253" s="145">
        <f>ROUND(I253*H253,2)</f>
        <v>0</v>
      </c>
      <c r="BL253" s="17" t="s">
        <v>241</v>
      </c>
      <c r="BM253" s="258" t="s">
        <v>396</v>
      </c>
    </row>
    <row r="254" s="2" customFormat="1" ht="24.15" customHeight="1">
      <c r="A254" s="40"/>
      <c r="B254" s="41"/>
      <c r="C254" s="246" t="s">
        <v>397</v>
      </c>
      <c r="D254" s="246" t="s">
        <v>172</v>
      </c>
      <c r="E254" s="247" t="s">
        <v>398</v>
      </c>
      <c r="F254" s="248" t="s">
        <v>399</v>
      </c>
      <c r="G254" s="249" t="s">
        <v>270</v>
      </c>
      <c r="H254" s="250">
        <v>1</v>
      </c>
      <c r="I254" s="251"/>
      <c r="J254" s="252">
        <f>ROUND(I254*H254,2)</f>
        <v>0</v>
      </c>
      <c r="K254" s="253"/>
      <c r="L254" s="43"/>
      <c r="M254" s="254" t="s">
        <v>1</v>
      </c>
      <c r="N254" s="255" t="s">
        <v>48</v>
      </c>
      <c r="O254" s="93"/>
      <c r="P254" s="256">
        <f>O254*H254</f>
        <v>0</v>
      </c>
      <c r="Q254" s="256">
        <v>0</v>
      </c>
      <c r="R254" s="256">
        <f>Q254*H254</f>
        <v>0</v>
      </c>
      <c r="S254" s="256">
        <v>0</v>
      </c>
      <c r="T254" s="25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58" t="s">
        <v>241</v>
      </c>
      <c r="AT254" s="258" t="s">
        <v>172</v>
      </c>
      <c r="AU254" s="258" t="s">
        <v>93</v>
      </c>
      <c r="AY254" s="17" t="s">
        <v>169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7" t="s">
        <v>91</v>
      </c>
      <c r="BK254" s="145">
        <f>ROUND(I254*H254,2)</f>
        <v>0</v>
      </c>
      <c r="BL254" s="17" t="s">
        <v>241</v>
      </c>
      <c r="BM254" s="258" t="s">
        <v>400</v>
      </c>
    </row>
    <row r="255" s="2" customFormat="1" ht="24.15" customHeight="1">
      <c r="A255" s="40"/>
      <c r="B255" s="41"/>
      <c r="C255" s="282" t="s">
        <v>401</v>
      </c>
      <c r="D255" s="282" t="s">
        <v>286</v>
      </c>
      <c r="E255" s="283" t="s">
        <v>402</v>
      </c>
      <c r="F255" s="284" t="s">
        <v>403</v>
      </c>
      <c r="G255" s="285" t="s">
        <v>270</v>
      </c>
      <c r="H255" s="286">
        <v>1</v>
      </c>
      <c r="I255" s="287"/>
      <c r="J255" s="288">
        <f>ROUND(I255*H255,2)</f>
        <v>0</v>
      </c>
      <c r="K255" s="289"/>
      <c r="L255" s="290"/>
      <c r="M255" s="291" t="s">
        <v>1</v>
      </c>
      <c r="N255" s="292" t="s">
        <v>48</v>
      </c>
      <c r="O255" s="93"/>
      <c r="P255" s="256">
        <f>O255*H255</f>
        <v>0</v>
      </c>
      <c r="Q255" s="256">
        <v>0.00040000000000000002</v>
      </c>
      <c r="R255" s="256">
        <f>Q255*H255</f>
        <v>0.00040000000000000002</v>
      </c>
      <c r="S255" s="256">
        <v>0</v>
      </c>
      <c r="T255" s="257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58" t="s">
        <v>289</v>
      </c>
      <c r="AT255" s="258" t="s">
        <v>286</v>
      </c>
      <c r="AU255" s="258" t="s">
        <v>93</v>
      </c>
      <c r="AY255" s="17" t="s">
        <v>169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7" t="s">
        <v>91</v>
      </c>
      <c r="BK255" s="145">
        <f>ROUND(I255*H255,2)</f>
        <v>0</v>
      </c>
      <c r="BL255" s="17" t="s">
        <v>241</v>
      </c>
      <c r="BM255" s="258" t="s">
        <v>404</v>
      </c>
    </row>
    <row r="256" s="2" customFormat="1" ht="21.75" customHeight="1">
      <c r="A256" s="40"/>
      <c r="B256" s="41"/>
      <c r="C256" s="246" t="s">
        <v>405</v>
      </c>
      <c r="D256" s="246" t="s">
        <v>172</v>
      </c>
      <c r="E256" s="247" t="s">
        <v>406</v>
      </c>
      <c r="F256" s="248" t="s">
        <v>407</v>
      </c>
      <c r="G256" s="249" t="s">
        <v>114</v>
      </c>
      <c r="H256" s="250">
        <v>530.63999999999999</v>
      </c>
      <c r="I256" s="251"/>
      <c r="J256" s="252">
        <f>ROUND(I256*H256,2)</f>
        <v>0</v>
      </c>
      <c r="K256" s="253"/>
      <c r="L256" s="43"/>
      <c r="M256" s="254" t="s">
        <v>1</v>
      </c>
      <c r="N256" s="255" t="s">
        <v>48</v>
      </c>
      <c r="O256" s="93"/>
      <c r="P256" s="256">
        <f>O256*H256</f>
        <v>0</v>
      </c>
      <c r="Q256" s="256">
        <v>0.00010000000000000001</v>
      </c>
      <c r="R256" s="256">
        <f>Q256*H256</f>
        <v>0.053064</v>
      </c>
      <c r="S256" s="256">
        <v>0</v>
      </c>
      <c r="T256" s="257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58" t="s">
        <v>241</v>
      </c>
      <c r="AT256" s="258" t="s">
        <v>172</v>
      </c>
      <c r="AU256" s="258" t="s">
        <v>93</v>
      </c>
      <c r="AY256" s="17" t="s">
        <v>169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7" t="s">
        <v>91</v>
      </c>
      <c r="BK256" s="145">
        <f>ROUND(I256*H256,2)</f>
        <v>0</v>
      </c>
      <c r="BL256" s="17" t="s">
        <v>241</v>
      </c>
      <c r="BM256" s="258" t="s">
        <v>408</v>
      </c>
    </row>
    <row r="257" s="13" customFormat="1">
      <c r="A257" s="13"/>
      <c r="B257" s="259"/>
      <c r="C257" s="260"/>
      <c r="D257" s="261" t="s">
        <v>185</v>
      </c>
      <c r="E257" s="262" t="s">
        <v>1</v>
      </c>
      <c r="F257" s="263" t="s">
        <v>112</v>
      </c>
      <c r="G257" s="260"/>
      <c r="H257" s="264">
        <v>530.63999999999999</v>
      </c>
      <c r="I257" s="265"/>
      <c r="J257" s="260"/>
      <c r="K257" s="260"/>
      <c r="L257" s="266"/>
      <c r="M257" s="267"/>
      <c r="N257" s="268"/>
      <c r="O257" s="268"/>
      <c r="P257" s="268"/>
      <c r="Q257" s="268"/>
      <c r="R257" s="268"/>
      <c r="S257" s="268"/>
      <c r="T257" s="26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70" t="s">
        <v>185</v>
      </c>
      <c r="AU257" s="270" t="s">
        <v>93</v>
      </c>
      <c r="AV257" s="13" t="s">
        <v>93</v>
      </c>
      <c r="AW257" s="13" t="s">
        <v>36</v>
      </c>
      <c r="AX257" s="13" t="s">
        <v>91</v>
      </c>
      <c r="AY257" s="270" t="s">
        <v>169</v>
      </c>
    </row>
    <row r="258" s="2" customFormat="1" ht="24.15" customHeight="1">
      <c r="A258" s="40"/>
      <c r="B258" s="41"/>
      <c r="C258" s="246" t="s">
        <v>409</v>
      </c>
      <c r="D258" s="246" t="s">
        <v>172</v>
      </c>
      <c r="E258" s="247" t="s">
        <v>410</v>
      </c>
      <c r="F258" s="248" t="s">
        <v>411</v>
      </c>
      <c r="G258" s="249" t="s">
        <v>412</v>
      </c>
      <c r="H258" s="303"/>
      <c r="I258" s="251"/>
      <c r="J258" s="252">
        <f>ROUND(I258*H258,2)</f>
        <v>0</v>
      </c>
      <c r="K258" s="253"/>
      <c r="L258" s="43"/>
      <c r="M258" s="254" t="s">
        <v>1</v>
      </c>
      <c r="N258" s="255" t="s">
        <v>48</v>
      </c>
      <c r="O258" s="93"/>
      <c r="P258" s="256">
        <f>O258*H258</f>
        <v>0</v>
      </c>
      <c r="Q258" s="256">
        <v>0</v>
      </c>
      <c r="R258" s="256">
        <f>Q258*H258</f>
        <v>0</v>
      </c>
      <c r="S258" s="256">
        <v>0</v>
      </c>
      <c r="T258" s="257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58" t="s">
        <v>241</v>
      </c>
      <c r="AT258" s="258" t="s">
        <v>172</v>
      </c>
      <c r="AU258" s="258" t="s">
        <v>93</v>
      </c>
      <c r="AY258" s="17" t="s">
        <v>169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7" t="s">
        <v>91</v>
      </c>
      <c r="BK258" s="145">
        <f>ROUND(I258*H258,2)</f>
        <v>0</v>
      </c>
      <c r="BL258" s="17" t="s">
        <v>241</v>
      </c>
      <c r="BM258" s="258" t="s">
        <v>413</v>
      </c>
    </row>
    <row r="259" s="12" customFormat="1" ht="22.8" customHeight="1">
      <c r="A259" s="12"/>
      <c r="B259" s="230"/>
      <c r="C259" s="231"/>
      <c r="D259" s="232" t="s">
        <v>82</v>
      </c>
      <c r="E259" s="244" t="s">
        <v>414</v>
      </c>
      <c r="F259" s="244" t="s">
        <v>415</v>
      </c>
      <c r="G259" s="231"/>
      <c r="H259" s="231"/>
      <c r="I259" s="234"/>
      <c r="J259" s="245">
        <f>BK259</f>
        <v>0</v>
      </c>
      <c r="K259" s="231"/>
      <c r="L259" s="236"/>
      <c r="M259" s="237"/>
      <c r="N259" s="238"/>
      <c r="O259" s="238"/>
      <c r="P259" s="239">
        <f>SUM(P260:P275)</f>
        <v>0</v>
      </c>
      <c r="Q259" s="238"/>
      <c r="R259" s="239">
        <f>SUM(R260:R275)</f>
        <v>1.1809000000000001</v>
      </c>
      <c r="S259" s="238"/>
      <c r="T259" s="240">
        <f>SUM(T260:T275)</f>
        <v>1.3266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41" t="s">
        <v>93</v>
      </c>
      <c r="AT259" s="242" t="s">
        <v>82</v>
      </c>
      <c r="AU259" s="242" t="s">
        <v>91</v>
      </c>
      <c r="AY259" s="241" t="s">
        <v>169</v>
      </c>
      <c r="BK259" s="243">
        <f>SUM(BK260:BK275)</f>
        <v>0</v>
      </c>
    </row>
    <row r="260" s="2" customFormat="1" ht="24.15" customHeight="1">
      <c r="A260" s="40"/>
      <c r="B260" s="41"/>
      <c r="C260" s="246" t="s">
        <v>416</v>
      </c>
      <c r="D260" s="246" t="s">
        <v>172</v>
      </c>
      <c r="E260" s="247" t="s">
        <v>417</v>
      </c>
      <c r="F260" s="248" t="s">
        <v>418</v>
      </c>
      <c r="G260" s="249" t="s">
        <v>114</v>
      </c>
      <c r="H260" s="250">
        <v>530.63999999999999</v>
      </c>
      <c r="I260" s="251"/>
      <c r="J260" s="252">
        <f>ROUND(I260*H260,2)</f>
        <v>0</v>
      </c>
      <c r="K260" s="253"/>
      <c r="L260" s="43"/>
      <c r="M260" s="254" t="s">
        <v>1</v>
      </c>
      <c r="N260" s="255" t="s">
        <v>48</v>
      </c>
      <c r="O260" s="93"/>
      <c r="P260" s="256">
        <f>O260*H260</f>
        <v>0</v>
      </c>
      <c r="Q260" s="256">
        <v>0</v>
      </c>
      <c r="R260" s="256">
        <f>Q260*H260</f>
        <v>0</v>
      </c>
      <c r="S260" s="256">
        <v>0.0025000000000000001</v>
      </c>
      <c r="T260" s="257">
        <f>S260*H260</f>
        <v>1.3266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58" t="s">
        <v>241</v>
      </c>
      <c r="AT260" s="258" t="s">
        <v>172</v>
      </c>
      <c r="AU260" s="258" t="s">
        <v>93</v>
      </c>
      <c r="AY260" s="17" t="s">
        <v>169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7" t="s">
        <v>91</v>
      </c>
      <c r="BK260" s="145">
        <f>ROUND(I260*H260,2)</f>
        <v>0</v>
      </c>
      <c r="BL260" s="17" t="s">
        <v>241</v>
      </c>
      <c r="BM260" s="258" t="s">
        <v>419</v>
      </c>
    </row>
    <row r="261" s="13" customFormat="1">
      <c r="A261" s="13"/>
      <c r="B261" s="259"/>
      <c r="C261" s="260"/>
      <c r="D261" s="261" t="s">
        <v>185</v>
      </c>
      <c r="E261" s="262" t="s">
        <v>1</v>
      </c>
      <c r="F261" s="263" t="s">
        <v>284</v>
      </c>
      <c r="G261" s="260"/>
      <c r="H261" s="264">
        <v>530.63999999999999</v>
      </c>
      <c r="I261" s="265"/>
      <c r="J261" s="260"/>
      <c r="K261" s="260"/>
      <c r="L261" s="266"/>
      <c r="M261" s="267"/>
      <c r="N261" s="268"/>
      <c r="O261" s="268"/>
      <c r="P261" s="268"/>
      <c r="Q261" s="268"/>
      <c r="R261" s="268"/>
      <c r="S261" s="268"/>
      <c r="T261" s="269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70" t="s">
        <v>185</v>
      </c>
      <c r="AU261" s="270" t="s">
        <v>93</v>
      </c>
      <c r="AV261" s="13" t="s">
        <v>93</v>
      </c>
      <c r="AW261" s="13" t="s">
        <v>36</v>
      </c>
      <c r="AX261" s="13" t="s">
        <v>83</v>
      </c>
      <c r="AY261" s="270" t="s">
        <v>169</v>
      </c>
    </row>
    <row r="262" s="14" customFormat="1">
      <c r="A262" s="14"/>
      <c r="B262" s="271"/>
      <c r="C262" s="272"/>
      <c r="D262" s="261" t="s">
        <v>185</v>
      </c>
      <c r="E262" s="273" t="s">
        <v>1</v>
      </c>
      <c r="F262" s="274" t="s">
        <v>217</v>
      </c>
      <c r="G262" s="272"/>
      <c r="H262" s="275">
        <v>530.63999999999999</v>
      </c>
      <c r="I262" s="276"/>
      <c r="J262" s="272"/>
      <c r="K262" s="272"/>
      <c r="L262" s="277"/>
      <c r="M262" s="278"/>
      <c r="N262" s="279"/>
      <c r="O262" s="279"/>
      <c r="P262" s="279"/>
      <c r="Q262" s="279"/>
      <c r="R262" s="279"/>
      <c r="S262" s="279"/>
      <c r="T262" s="280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81" t="s">
        <v>185</v>
      </c>
      <c r="AU262" s="281" t="s">
        <v>93</v>
      </c>
      <c r="AV262" s="14" t="s">
        <v>176</v>
      </c>
      <c r="AW262" s="14" t="s">
        <v>36</v>
      </c>
      <c r="AX262" s="14" t="s">
        <v>91</v>
      </c>
      <c r="AY262" s="281" t="s">
        <v>169</v>
      </c>
    </row>
    <row r="263" s="2" customFormat="1" ht="37.8" customHeight="1">
      <c r="A263" s="40"/>
      <c r="B263" s="41"/>
      <c r="C263" s="246" t="s">
        <v>420</v>
      </c>
      <c r="D263" s="246" t="s">
        <v>172</v>
      </c>
      <c r="E263" s="247" t="s">
        <v>421</v>
      </c>
      <c r="F263" s="248" t="s">
        <v>422</v>
      </c>
      <c r="G263" s="249" t="s">
        <v>114</v>
      </c>
      <c r="H263" s="250">
        <v>530.63999999999999</v>
      </c>
      <c r="I263" s="251"/>
      <c r="J263" s="252">
        <f>ROUND(I263*H263,2)</f>
        <v>0</v>
      </c>
      <c r="K263" s="253"/>
      <c r="L263" s="43"/>
      <c r="M263" s="254" t="s">
        <v>1</v>
      </c>
      <c r="N263" s="255" t="s">
        <v>48</v>
      </c>
      <c r="O263" s="93"/>
      <c r="P263" s="256">
        <f>O263*H263</f>
        <v>0</v>
      </c>
      <c r="Q263" s="256">
        <v>0.00012</v>
      </c>
      <c r="R263" s="256">
        <f>Q263*H263</f>
        <v>0.063676800000000006</v>
      </c>
      <c r="S263" s="256">
        <v>0</v>
      </c>
      <c r="T263" s="257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58" t="s">
        <v>241</v>
      </c>
      <c r="AT263" s="258" t="s">
        <v>172</v>
      </c>
      <c r="AU263" s="258" t="s">
        <v>93</v>
      </c>
      <c r="AY263" s="17" t="s">
        <v>169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7" t="s">
        <v>91</v>
      </c>
      <c r="BK263" s="145">
        <f>ROUND(I263*H263,2)</f>
        <v>0</v>
      </c>
      <c r="BL263" s="17" t="s">
        <v>241</v>
      </c>
      <c r="BM263" s="258" t="s">
        <v>423</v>
      </c>
    </row>
    <row r="264" s="13" customFormat="1">
      <c r="A264" s="13"/>
      <c r="B264" s="259"/>
      <c r="C264" s="260"/>
      <c r="D264" s="261" t="s">
        <v>185</v>
      </c>
      <c r="E264" s="262" t="s">
        <v>1</v>
      </c>
      <c r="F264" s="263" t="s">
        <v>284</v>
      </c>
      <c r="G264" s="260"/>
      <c r="H264" s="264">
        <v>530.63999999999999</v>
      </c>
      <c r="I264" s="265"/>
      <c r="J264" s="260"/>
      <c r="K264" s="260"/>
      <c r="L264" s="266"/>
      <c r="M264" s="267"/>
      <c r="N264" s="268"/>
      <c r="O264" s="268"/>
      <c r="P264" s="268"/>
      <c r="Q264" s="268"/>
      <c r="R264" s="268"/>
      <c r="S264" s="268"/>
      <c r="T264" s="26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70" t="s">
        <v>185</v>
      </c>
      <c r="AU264" s="270" t="s">
        <v>93</v>
      </c>
      <c r="AV264" s="13" t="s">
        <v>93</v>
      </c>
      <c r="AW264" s="13" t="s">
        <v>36</v>
      </c>
      <c r="AX264" s="13" t="s">
        <v>83</v>
      </c>
      <c r="AY264" s="270" t="s">
        <v>169</v>
      </c>
    </row>
    <row r="265" s="14" customFormat="1">
      <c r="A265" s="14"/>
      <c r="B265" s="271"/>
      <c r="C265" s="272"/>
      <c r="D265" s="261" t="s">
        <v>185</v>
      </c>
      <c r="E265" s="273" t="s">
        <v>1</v>
      </c>
      <c r="F265" s="274" t="s">
        <v>217</v>
      </c>
      <c r="G265" s="272"/>
      <c r="H265" s="275">
        <v>530.63999999999999</v>
      </c>
      <c r="I265" s="276"/>
      <c r="J265" s="272"/>
      <c r="K265" s="272"/>
      <c r="L265" s="277"/>
      <c r="M265" s="278"/>
      <c r="N265" s="279"/>
      <c r="O265" s="279"/>
      <c r="P265" s="279"/>
      <c r="Q265" s="279"/>
      <c r="R265" s="279"/>
      <c r="S265" s="279"/>
      <c r="T265" s="28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81" t="s">
        <v>185</v>
      </c>
      <c r="AU265" s="281" t="s">
        <v>93</v>
      </c>
      <c r="AV265" s="14" t="s">
        <v>176</v>
      </c>
      <c r="AW265" s="14" t="s">
        <v>36</v>
      </c>
      <c r="AX265" s="14" t="s">
        <v>91</v>
      </c>
      <c r="AY265" s="281" t="s">
        <v>169</v>
      </c>
    </row>
    <row r="266" s="2" customFormat="1" ht="24.15" customHeight="1">
      <c r="A266" s="40"/>
      <c r="B266" s="41"/>
      <c r="C266" s="282" t="s">
        <v>424</v>
      </c>
      <c r="D266" s="282" t="s">
        <v>286</v>
      </c>
      <c r="E266" s="283" t="s">
        <v>425</v>
      </c>
      <c r="F266" s="284" t="s">
        <v>426</v>
      </c>
      <c r="G266" s="285" t="s">
        <v>114</v>
      </c>
      <c r="H266" s="286">
        <v>549.98000000000002</v>
      </c>
      <c r="I266" s="287"/>
      <c r="J266" s="288">
        <f>ROUND(I266*H266,2)</f>
        <v>0</v>
      </c>
      <c r="K266" s="289"/>
      <c r="L266" s="290"/>
      <c r="M266" s="291" t="s">
        <v>1</v>
      </c>
      <c r="N266" s="292" t="s">
        <v>48</v>
      </c>
      <c r="O266" s="93"/>
      <c r="P266" s="256">
        <f>O266*H266</f>
        <v>0</v>
      </c>
      <c r="Q266" s="256">
        <v>0.002</v>
      </c>
      <c r="R266" s="256">
        <f>Q266*H266</f>
        <v>1.0999600000000001</v>
      </c>
      <c r="S266" s="256">
        <v>0</v>
      </c>
      <c r="T266" s="257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58" t="s">
        <v>289</v>
      </c>
      <c r="AT266" s="258" t="s">
        <v>286</v>
      </c>
      <c r="AU266" s="258" t="s">
        <v>93</v>
      </c>
      <c r="AY266" s="17" t="s">
        <v>169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7" t="s">
        <v>91</v>
      </c>
      <c r="BK266" s="145">
        <f>ROUND(I266*H266,2)</f>
        <v>0</v>
      </c>
      <c r="BL266" s="17" t="s">
        <v>241</v>
      </c>
      <c r="BM266" s="258" t="s">
        <v>427</v>
      </c>
    </row>
    <row r="267" s="13" customFormat="1">
      <c r="A267" s="13"/>
      <c r="B267" s="259"/>
      <c r="C267" s="260"/>
      <c r="D267" s="261" t="s">
        <v>185</v>
      </c>
      <c r="E267" s="262" t="s">
        <v>1</v>
      </c>
      <c r="F267" s="263" t="s">
        <v>284</v>
      </c>
      <c r="G267" s="260"/>
      <c r="H267" s="264">
        <v>530.63999999999999</v>
      </c>
      <c r="I267" s="265"/>
      <c r="J267" s="260"/>
      <c r="K267" s="260"/>
      <c r="L267" s="266"/>
      <c r="M267" s="267"/>
      <c r="N267" s="268"/>
      <c r="O267" s="268"/>
      <c r="P267" s="268"/>
      <c r="Q267" s="268"/>
      <c r="R267" s="268"/>
      <c r="S267" s="268"/>
      <c r="T267" s="269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70" t="s">
        <v>185</v>
      </c>
      <c r="AU267" s="270" t="s">
        <v>93</v>
      </c>
      <c r="AV267" s="13" t="s">
        <v>93</v>
      </c>
      <c r="AW267" s="13" t="s">
        <v>36</v>
      </c>
      <c r="AX267" s="13" t="s">
        <v>83</v>
      </c>
      <c r="AY267" s="270" t="s">
        <v>169</v>
      </c>
    </row>
    <row r="268" s="13" customFormat="1">
      <c r="A268" s="13"/>
      <c r="B268" s="259"/>
      <c r="C268" s="260"/>
      <c r="D268" s="261" t="s">
        <v>185</v>
      </c>
      <c r="E268" s="262" t="s">
        <v>1</v>
      </c>
      <c r="F268" s="263" t="s">
        <v>428</v>
      </c>
      <c r="G268" s="260"/>
      <c r="H268" s="264">
        <v>-6.8499999999999996</v>
      </c>
      <c r="I268" s="265"/>
      <c r="J268" s="260"/>
      <c r="K268" s="260"/>
      <c r="L268" s="266"/>
      <c r="M268" s="267"/>
      <c r="N268" s="268"/>
      <c r="O268" s="268"/>
      <c r="P268" s="268"/>
      <c r="Q268" s="268"/>
      <c r="R268" s="268"/>
      <c r="S268" s="268"/>
      <c r="T268" s="26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70" t="s">
        <v>185</v>
      </c>
      <c r="AU268" s="270" t="s">
        <v>93</v>
      </c>
      <c r="AV268" s="13" t="s">
        <v>93</v>
      </c>
      <c r="AW268" s="13" t="s">
        <v>36</v>
      </c>
      <c r="AX268" s="13" t="s">
        <v>83</v>
      </c>
      <c r="AY268" s="270" t="s">
        <v>169</v>
      </c>
    </row>
    <row r="269" s="14" customFormat="1">
      <c r="A269" s="14"/>
      <c r="B269" s="271"/>
      <c r="C269" s="272"/>
      <c r="D269" s="261" t="s">
        <v>185</v>
      </c>
      <c r="E269" s="273" t="s">
        <v>1</v>
      </c>
      <c r="F269" s="274" t="s">
        <v>217</v>
      </c>
      <c r="G269" s="272"/>
      <c r="H269" s="275">
        <v>523.78999999999996</v>
      </c>
      <c r="I269" s="276"/>
      <c r="J269" s="272"/>
      <c r="K269" s="272"/>
      <c r="L269" s="277"/>
      <c r="M269" s="278"/>
      <c r="N269" s="279"/>
      <c r="O269" s="279"/>
      <c r="P269" s="279"/>
      <c r="Q269" s="279"/>
      <c r="R269" s="279"/>
      <c r="S269" s="279"/>
      <c r="T269" s="28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81" t="s">
        <v>185</v>
      </c>
      <c r="AU269" s="281" t="s">
        <v>93</v>
      </c>
      <c r="AV269" s="14" t="s">
        <v>176</v>
      </c>
      <c r="AW269" s="14" t="s">
        <v>36</v>
      </c>
      <c r="AX269" s="14" t="s">
        <v>83</v>
      </c>
      <c r="AY269" s="281" t="s">
        <v>169</v>
      </c>
    </row>
    <row r="270" s="13" customFormat="1">
      <c r="A270" s="13"/>
      <c r="B270" s="259"/>
      <c r="C270" s="260"/>
      <c r="D270" s="261" t="s">
        <v>185</v>
      </c>
      <c r="E270" s="262" t="s">
        <v>1</v>
      </c>
      <c r="F270" s="263" t="s">
        <v>429</v>
      </c>
      <c r="G270" s="260"/>
      <c r="H270" s="264">
        <v>549.98000000000002</v>
      </c>
      <c r="I270" s="265"/>
      <c r="J270" s="260"/>
      <c r="K270" s="260"/>
      <c r="L270" s="266"/>
      <c r="M270" s="267"/>
      <c r="N270" s="268"/>
      <c r="O270" s="268"/>
      <c r="P270" s="268"/>
      <c r="Q270" s="268"/>
      <c r="R270" s="268"/>
      <c r="S270" s="268"/>
      <c r="T270" s="26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70" t="s">
        <v>185</v>
      </c>
      <c r="AU270" s="270" t="s">
        <v>93</v>
      </c>
      <c r="AV270" s="13" t="s">
        <v>93</v>
      </c>
      <c r="AW270" s="13" t="s">
        <v>36</v>
      </c>
      <c r="AX270" s="13" t="s">
        <v>91</v>
      </c>
      <c r="AY270" s="270" t="s">
        <v>169</v>
      </c>
    </row>
    <row r="271" s="2" customFormat="1" ht="24.15" customHeight="1">
      <c r="A271" s="40"/>
      <c r="B271" s="41"/>
      <c r="C271" s="282" t="s">
        <v>430</v>
      </c>
      <c r="D271" s="282" t="s">
        <v>286</v>
      </c>
      <c r="E271" s="283" t="s">
        <v>431</v>
      </c>
      <c r="F271" s="284" t="s">
        <v>432</v>
      </c>
      <c r="G271" s="285" t="s">
        <v>114</v>
      </c>
      <c r="H271" s="286">
        <v>7.1929999999999996</v>
      </c>
      <c r="I271" s="287"/>
      <c r="J271" s="288">
        <f>ROUND(I271*H271,2)</f>
        <v>0</v>
      </c>
      <c r="K271" s="289"/>
      <c r="L271" s="290"/>
      <c r="M271" s="291" t="s">
        <v>1</v>
      </c>
      <c r="N271" s="292" t="s">
        <v>48</v>
      </c>
      <c r="O271" s="93"/>
      <c r="P271" s="256">
        <f>O271*H271</f>
        <v>0</v>
      </c>
      <c r="Q271" s="256">
        <v>0.0023999999999999998</v>
      </c>
      <c r="R271" s="256">
        <f>Q271*H271</f>
        <v>0.017263199999999996</v>
      </c>
      <c r="S271" s="256">
        <v>0</v>
      </c>
      <c r="T271" s="257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58" t="s">
        <v>289</v>
      </c>
      <c r="AT271" s="258" t="s">
        <v>286</v>
      </c>
      <c r="AU271" s="258" t="s">
        <v>93</v>
      </c>
      <c r="AY271" s="17" t="s">
        <v>169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91</v>
      </c>
      <c r="BK271" s="145">
        <f>ROUND(I271*H271,2)</f>
        <v>0</v>
      </c>
      <c r="BL271" s="17" t="s">
        <v>241</v>
      </c>
      <c r="BM271" s="258" t="s">
        <v>433</v>
      </c>
    </row>
    <row r="272" s="13" customFormat="1">
      <c r="A272" s="13"/>
      <c r="B272" s="259"/>
      <c r="C272" s="260"/>
      <c r="D272" s="261" t="s">
        <v>185</v>
      </c>
      <c r="E272" s="262" t="s">
        <v>1</v>
      </c>
      <c r="F272" s="263" t="s">
        <v>434</v>
      </c>
      <c r="G272" s="260"/>
      <c r="H272" s="264">
        <v>6.8499999999999996</v>
      </c>
      <c r="I272" s="265"/>
      <c r="J272" s="260"/>
      <c r="K272" s="260"/>
      <c r="L272" s="266"/>
      <c r="M272" s="267"/>
      <c r="N272" s="268"/>
      <c r="O272" s="268"/>
      <c r="P272" s="268"/>
      <c r="Q272" s="268"/>
      <c r="R272" s="268"/>
      <c r="S272" s="268"/>
      <c r="T272" s="26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70" t="s">
        <v>185</v>
      </c>
      <c r="AU272" s="270" t="s">
        <v>93</v>
      </c>
      <c r="AV272" s="13" t="s">
        <v>93</v>
      </c>
      <c r="AW272" s="13" t="s">
        <v>36</v>
      </c>
      <c r="AX272" s="13" t="s">
        <v>83</v>
      </c>
      <c r="AY272" s="270" t="s">
        <v>169</v>
      </c>
    </row>
    <row r="273" s="14" customFormat="1">
      <c r="A273" s="14"/>
      <c r="B273" s="271"/>
      <c r="C273" s="272"/>
      <c r="D273" s="261" t="s">
        <v>185</v>
      </c>
      <c r="E273" s="273" t="s">
        <v>1</v>
      </c>
      <c r="F273" s="274" t="s">
        <v>217</v>
      </c>
      <c r="G273" s="272"/>
      <c r="H273" s="275">
        <v>6.8499999999999996</v>
      </c>
      <c r="I273" s="276"/>
      <c r="J273" s="272"/>
      <c r="K273" s="272"/>
      <c r="L273" s="277"/>
      <c r="M273" s="278"/>
      <c r="N273" s="279"/>
      <c r="O273" s="279"/>
      <c r="P273" s="279"/>
      <c r="Q273" s="279"/>
      <c r="R273" s="279"/>
      <c r="S273" s="279"/>
      <c r="T273" s="28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81" t="s">
        <v>185</v>
      </c>
      <c r="AU273" s="281" t="s">
        <v>93</v>
      </c>
      <c r="AV273" s="14" t="s">
        <v>176</v>
      </c>
      <c r="AW273" s="14" t="s">
        <v>36</v>
      </c>
      <c r="AX273" s="14" t="s">
        <v>83</v>
      </c>
      <c r="AY273" s="281" t="s">
        <v>169</v>
      </c>
    </row>
    <row r="274" s="13" customFormat="1">
      <c r="A274" s="13"/>
      <c r="B274" s="259"/>
      <c r="C274" s="260"/>
      <c r="D274" s="261" t="s">
        <v>185</v>
      </c>
      <c r="E274" s="262" t="s">
        <v>1</v>
      </c>
      <c r="F274" s="263" t="s">
        <v>435</v>
      </c>
      <c r="G274" s="260"/>
      <c r="H274" s="264">
        <v>7.1929999999999996</v>
      </c>
      <c r="I274" s="265"/>
      <c r="J274" s="260"/>
      <c r="K274" s="260"/>
      <c r="L274" s="266"/>
      <c r="M274" s="267"/>
      <c r="N274" s="268"/>
      <c r="O274" s="268"/>
      <c r="P274" s="268"/>
      <c r="Q274" s="268"/>
      <c r="R274" s="268"/>
      <c r="S274" s="268"/>
      <c r="T274" s="26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70" t="s">
        <v>185</v>
      </c>
      <c r="AU274" s="270" t="s">
        <v>93</v>
      </c>
      <c r="AV274" s="13" t="s">
        <v>93</v>
      </c>
      <c r="AW274" s="13" t="s">
        <v>36</v>
      </c>
      <c r="AX274" s="13" t="s">
        <v>91</v>
      </c>
      <c r="AY274" s="270" t="s">
        <v>169</v>
      </c>
    </row>
    <row r="275" s="2" customFormat="1" ht="24.15" customHeight="1">
      <c r="A275" s="40"/>
      <c r="B275" s="41"/>
      <c r="C275" s="246" t="s">
        <v>436</v>
      </c>
      <c r="D275" s="246" t="s">
        <v>172</v>
      </c>
      <c r="E275" s="247" t="s">
        <v>437</v>
      </c>
      <c r="F275" s="248" t="s">
        <v>438</v>
      </c>
      <c r="G275" s="249" t="s">
        <v>412</v>
      </c>
      <c r="H275" s="303"/>
      <c r="I275" s="251"/>
      <c r="J275" s="252">
        <f>ROUND(I275*H275,2)</f>
        <v>0</v>
      </c>
      <c r="K275" s="253"/>
      <c r="L275" s="43"/>
      <c r="M275" s="254" t="s">
        <v>1</v>
      </c>
      <c r="N275" s="255" t="s">
        <v>48</v>
      </c>
      <c r="O275" s="93"/>
      <c r="P275" s="256">
        <f>O275*H275</f>
        <v>0</v>
      </c>
      <c r="Q275" s="256">
        <v>0</v>
      </c>
      <c r="R275" s="256">
        <f>Q275*H275</f>
        <v>0</v>
      </c>
      <c r="S275" s="256">
        <v>0</v>
      </c>
      <c r="T275" s="257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58" t="s">
        <v>241</v>
      </c>
      <c r="AT275" s="258" t="s">
        <v>172</v>
      </c>
      <c r="AU275" s="258" t="s">
        <v>93</v>
      </c>
      <c r="AY275" s="17" t="s">
        <v>169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7" t="s">
        <v>91</v>
      </c>
      <c r="BK275" s="145">
        <f>ROUND(I275*H275,2)</f>
        <v>0</v>
      </c>
      <c r="BL275" s="17" t="s">
        <v>241</v>
      </c>
      <c r="BM275" s="258" t="s">
        <v>439</v>
      </c>
    </row>
    <row r="276" s="12" customFormat="1" ht="22.8" customHeight="1">
      <c r="A276" s="12"/>
      <c r="B276" s="230"/>
      <c r="C276" s="231"/>
      <c r="D276" s="232" t="s">
        <v>82</v>
      </c>
      <c r="E276" s="244" t="s">
        <v>440</v>
      </c>
      <c r="F276" s="244" t="s">
        <v>441</v>
      </c>
      <c r="G276" s="231"/>
      <c r="H276" s="231"/>
      <c r="I276" s="234"/>
      <c r="J276" s="245">
        <f>BK276</f>
        <v>0</v>
      </c>
      <c r="K276" s="231"/>
      <c r="L276" s="236"/>
      <c r="M276" s="237"/>
      <c r="N276" s="238"/>
      <c r="O276" s="238"/>
      <c r="P276" s="239">
        <f>SUM(P277:P280)</f>
        <v>0</v>
      </c>
      <c r="Q276" s="238"/>
      <c r="R276" s="239">
        <f>SUM(R277:R280)</f>
        <v>0.010755000000000001</v>
      </c>
      <c r="S276" s="238"/>
      <c r="T276" s="240">
        <f>SUM(T277:T280)</f>
        <v>0.040219999999999999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41" t="s">
        <v>93</v>
      </c>
      <c r="AT276" s="242" t="s">
        <v>82</v>
      </c>
      <c r="AU276" s="242" t="s">
        <v>91</v>
      </c>
      <c r="AY276" s="241" t="s">
        <v>169</v>
      </c>
      <c r="BK276" s="243">
        <f>SUM(BK277:BK280)</f>
        <v>0</v>
      </c>
    </row>
    <row r="277" s="2" customFormat="1" ht="16.5" customHeight="1">
      <c r="A277" s="40"/>
      <c r="B277" s="41"/>
      <c r="C277" s="246" t="s">
        <v>442</v>
      </c>
      <c r="D277" s="246" t="s">
        <v>172</v>
      </c>
      <c r="E277" s="247" t="s">
        <v>443</v>
      </c>
      <c r="F277" s="248" t="s">
        <v>444</v>
      </c>
      <c r="G277" s="249" t="s">
        <v>270</v>
      </c>
      <c r="H277" s="250">
        <v>2</v>
      </c>
      <c r="I277" s="251"/>
      <c r="J277" s="252">
        <f>ROUND(I277*H277,2)</f>
        <v>0</v>
      </c>
      <c r="K277" s="253"/>
      <c r="L277" s="43"/>
      <c r="M277" s="254" t="s">
        <v>1</v>
      </c>
      <c r="N277" s="255" t="s">
        <v>48</v>
      </c>
      <c r="O277" s="93"/>
      <c r="P277" s="256">
        <f>O277*H277</f>
        <v>0</v>
      </c>
      <c r="Q277" s="256">
        <v>0</v>
      </c>
      <c r="R277" s="256">
        <f>Q277*H277</f>
        <v>0</v>
      </c>
      <c r="S277" s="256">
        <v>0.020109999999999999</v>
      </c>
      <c r="T277" s="257">
        <f>S277*H277</f>
        <v>0.040219999999999999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58" t="s">
        <v>241</v>
      </c>
      <c r="AT277" s="258" t="s">
        <v>172</v>
      </c>
      <c r="AU277" s="258" t="s">
        <v>93</v>
      </c>
      <c r="AY277" s="17" t="s">
        <v>169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7" t="s">
        <v>91</v>
      </c>
      <c r="BK277" s="145">
        <f>ROUND(I277*H277,2)</f>
        <v>0</v>
      </c>
      <c r="BL277" s="17" t="s">
        <v>241</v>
      </c>
      <c r="BM277" s="258" t="s">
        <v>445</v>
      </c>
    </row>
    <row r="278" s="2" customFormat="1" ht="33" customHeight="1">
      <c r="A278" s="40"/>
      <c r="B278" s="41"/>
      <c r="C278" s="246" t="s">
        <v>446</v>
      </c>
      <c r="D278" s="246" t="s">
        <v>172</v>
      </c>
      <c r="E278" s="247" t="s">
        <v>447</v>
      </c>
      <c r="F278" s="248" t="s">
        <v>448</v>
      </c>
      <c r="G278" s="249" t="s">
        <v>270</v>
      </c>
      <c r="H278" s="250">
        <v>2</v>
      </c>
      <c r="I278" s="251"/>
      <c r="J278" s="252">
        <f>ROUND(I278*H278,2)</f>
        <v>0</v>
      </c>
      <c r="K278" s="253"/>
      <c r="L278" s="43"/>
      <c r="M278" s="254" t="s">
        <v>1</v>
      </c>
      <c r="N278" s="255" t="s">
        <v>48</v>
      </c>
      <c r="O278" s="93"/>
      <c r="P278" s="256">
        <f>O278*H278</f>
        <v>0</v>
      </c>
      <c r="Q278" s="256">
        <v>0.0049500000000000004</v>
      </c>
      <c r="R278" s="256">
        <f>Q278*H278</f>
        <v>0.0099000000000000008</v>
      </c>
      <c r="S278" s="256">
        <v>0</v>
      </c>
      <c r="T278" s="257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58" t="s">
        <v>241</v>
      </c>
      <c r="AT278" s="258" t="s">
        <v>172</v>
      </c>
      <c r="AU278" s="258" t="s">
        <v>93</v>
      </c>
      <c r="AY278" s="17" t="s">
        <v>169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7" t="s">
        <v>91</v>
      </c>
      <c r="BK278" s="145">
        <f>ROUND(I278*H278,2)</f>
        <v>0</v>
      </c>
      <c r="BL278" s="17" t="s">
        <v>241</v>
      </c>
      <c r="BM278" s="258" t="s">
        <v>449</v>
      </c>
    </row>
    <row r="279" s="2" customFormat="1" ht="16.5" customHeight="1">
      <c r="A279" s="40"/>
      <c r="B279" s="41"/>
      <c r="C279" s="246" t="s">
        <v>450</v>
      </c>
      <c r="D279" s="246" t="s">
        <v>172</v>
      </c>
      <c r="E279" s="247" t="s">
        <v>451</v>
      </c>
      <c r="F279" s="248" t="s">
        <v>452</v>
      </c>
      <c r="G279" s="249" t="s">
        <v>270</v>
      </c>
      <c r="H279" s="250">
        <v>3</v>
      </c>
      <c r="I279" s="251"/>
      <c r="J279" s="252">
        <f>ROUND(I279*H279,2)</f>
        <v>0</v>
      </c>
      <c r="K279" s="253"/>
      <c r="L279" s="43"/>
      <c r="M279" s="254" t="s">
        <v>1</v>
      </c>
      <c r="N279" s="255" t="s">
        <v>48</v>
      </c>
      <c r="O279" s="93"/>
      <c r="P279" s="256">
        <f>O279*H279</f>
        <v>0</v>
      </c>
      <c r="Q279" s="256">
        <v>0.00028499999999999999</v>
      </c>
      <c r="R279" s="256">
        <f>Q279*H279</f>
        <v>0.00085499999999999997</v>
      </c>
      <c r="S279" s="256">
        <v>0</v>
      </c>
      <c r="T279" s="257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58" t="s">
        <v>241</v>
      </c>
      <c r="AT279" s="258" t="s">
        <v>172</v>
      </c>
      <c r="AU279" s="258" t="s">
        <v>93</v>
      </c>
      <c r="AY279" s="17" t="s">
        <v>169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91</v>
      </c>
      <c r="BK279" s="145">
        <f>ROUND(I279*H279,2)</f>
        <v>0</v>
      </c>
      <c r="BL279" s="17" t="s">
        <v>241</v>
      </c>
      <c r="BM279" s="258" t="s">
        <v>453</v>
      </c>
    </row>
    <row r="280" s="2" customFormat="1" ht="24.15" customHeight="1">
      <c r="A280" s="40"/>
      <c r="B280" s="41"/>
      <c r="C280" s="246" t="s">
        <v>454</v>
      </c>
      <c r="D280" s="246" t="s">
        <v>172</v>
      </c>
      <c r="E280" s="247" t="s">
        <v>455</v>
      </c>
      <c r="F280" s="248" t="s">
        <v>456</v>
      </c>
      <c r="G280" s="249" t="s">
        <v>412</v>
      </c>
      <c r="H280" s="303"/>
      <c r="I280" s="251"/>
      <c r="J280" s="252">
        <f>ROUND(I280*H280,2)</f>
        <v>0</v>
      </c>
      <c r="K280" s="253"/>
      <c r="L280" s="43"/>
      <c r="M280" s="254" t="s">
        <v>1</v>
      </c>
      <c r="N280" s="255" t="s">
        <v>48</v>
      </c>
      <c r="O280" s="93"/>
      <c r="P280" s="256">
        <f>O280*H280</f>
        <v>0</v>
      </c>
      <c r="Q280" s="256">
        <v>0</v>
      </c>
      <c r="R280" s="256">
        <f>Q280*H280</f>
        <v>0</v>
      </c>
      <c r="S280" s="256">
        <v>0</v>
      </c>
      <c r="T280" s="25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58" t="s">
        <v>241</v>
      </c>
      <c r="AT280" s="258" t="s">
        <v>172</v>
      </c>
      <c r="AU280" s="258" t="s">
        <v>93</v>
      </c>
      <c r="AY280" s="17" t="s">
        <v>169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7" t="s">
        <v>91</v>
      </c>
      <c r="BK280" s="145">
        <f>ROUND(I280*H280,2)</f>
        <v>0</v>
      </c>
      <c r="BL280" s="17" t="s">
        <v>241</v>
      </c>
      <c r="BM280" s="258" t="s">
        <v>457</v>
      </c>
    </row>
    <row r="281" s="12" customFormat="1" ht="22.8" customHeight="1">
      <c r="A281" s="12"/>
      <c r="B281" s="230"/>
      <c r="C281" s="231"/>
      <c r="D281" s="232" t="s">
        <v>82</v>
      </c>
      <c r="E281" s="244" t="s">
        <v>458</v>
      </c>
      <c r="F281" s="244" t="s">
        <v>459</v>
      </c>
      <c r="G281" s="231"/>
      <c r="H281" s="231"/>
      <c r="I281" s="234"/>
      <c r="J281" s="245">
        <f>BK281</f>
        <v>0</v>
      </c>
      <c r="K281" s="231"/>
      <c r="L281" s="236"/>
      <c r="M281" s="237"/>
      <c r="N281" s="238"/>
      <c r="O281" s="238"/>
      <c r="P281" s="239">
        <f>SUM(P282:P291)</f>
        <v>0</v>
      </c>
      <c r="Q281" s="238"/>
      <c r="R281" s="239">
        <f>SUM(R282:R291)</f>
        <v>0.0080000000000000002</v>
      </c>
      <c r="S281" s="238"/>
      <c r="T281" s="240">
        <f>SUM(T282:T291)</f>
        <v>0.20974999999999999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41" t="s">
        <v>93</v>
      </c>
      <c r="AT281" s="242" t="s">
        <v>82</v>
      </c>
      <c r="AU281" s="242" t="s">
        <v>91</v>
      </c>
      <c r="AY281" s="241" t="s">
        <v>169</v>
      </c>
      <c r="BK281" s="243">
        <f>SUM(BK282:BK291)</f>
        <v>0</v>
      </c>
    </row>
    <row r="282" s="2" customFormat="1" ht="24.15" customHeight="1">
      <c r="A282" s="40"/>
      <c r="B282" s="41"/>
      <c r="C282" s="246" t="s">
        <v>460</v>
      </c>
      <c r="D282" s="246" t="s">
        <v>172</v>
      </c>
      <c r="E282" s="247" t="s">
        <v>461</v>
      </c>
      <c r="F282" s="248" t="s">
        <v>462</v>
      </c>
      <c r="G282" s="249" t="s">
        <v>180</v>
      </c>
      <c r="H282" s="250">
        <v>200</v>
      </c>
      <c r="I282" s="251"/>
      <c r="J282" s="252">
        <f>ROUND(I282*H282,2)</f>
        <v>0</v>
      </c>
      <c r="K282" s="253"/>
      <c r="L282" s="43"/>
      <c r="M282" s="254" t="s">
        <v>1</v>
      </c>
      <c r="N282" s="255" t="s">
        <v>48</v>
      </c>
      <c r="O282" s="93"/>
      <c r="P282" s="256">
        <f>O282*H282</f>
        <v>0</v>
      </c>
      <c r="Q282" s="256">
        <v>0</v>
      </c>
      <c r="R282" s="256">
        <f>Q282*H282</f>
        <v>0</v>
      </c>
      <c r="S282" s="256">
        <v>0.00062</v>
      </c>
      <c r="T282" s="257">
        <f>S282*H282</f>
        <v>0.124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58" t="s">
        <v>241</v>
      </c>
      <c r="AT282" s="258" t="s">
        <v>172</v>
      </c>
      <c r="AU282" s="258" t="s">
        <v>93</v>
      </c>
      <c r="AY282" s="17" t="s">
        <v>169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7" t="s">
        <v>91</v>
      </c>
      <c r="BK282" s="145">
        <f>ROUND(I282*H282,2)</f>
        <v>0</v>
      </c>
      <c r="BL282" s="17" t="s">
        <v>241</v>
      </c>
      <c r="BM282" s="258" t="s">
        <v>463</v>
      </c>
    </row>
    <row r="283" s="2" customFormat="1" ht="24.15" customHeight="1">
      <c r="A283" s="40"/>
      <c r="B283" s="41"/>
      <c r="C283" s="246" t="s">
        <v>464</v>
      </c>
      <c r="D283" s="246" t="s">
        <v>172</v>
      </c>
      <c r="E283" s="247" t="s">
        <v>465</v>
      </c>
      <c r="F283" s="248" t="s">
        <v>466</v>
      </c>
      <c r="G283" s="249" t="s">
        <v>270</v>
      </c>
      <c r="H283" s="250">
        <v>35</v>
      </c>
      <c r="I283" s="251"/>
      <c r="J283" s="252">
        <f>ROUND(I283*H283,2)</f>
        <v>0</v>
      </c>
      <c r="K283" s="253"/>
      <c r="L283" s="43"/>
      <c r="M283" s="254" t="s">
        <v>1</v>
      </c>
      <c r="N283" s="255" t="s">
        <v>48</v>
      </c>
      <c r="O283" s="93"/>
      <c r="P283" s="256">
        <f>O283*H283</f>
        <v>0</v>
      </c>
      <c r="Q283" s="256">
        <v>0</v>
      </c>
      <c r="R283" s="256">
        <f>Q283*H283</f>
        <v>0</v>
      </c>
      <c r="S283" s="256">
        <v>0.00044999999999999999</v>
      </c>
      <c r="T283" s="257">
        <f>S283*H283</f>
        <v>0.01575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58" t="s">
        <v>241</v>
      </c>
      <c r="AT283" s="258" t="s">
        <v>172</v>
      </c>
      <c r="AU283" s="258" t="s">
        <v>93</v>
      </c>
      <c r="AY283" s="17" t="s">
        <v>169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7" t="s">
        <v>91</v>
      </c>
      <c r="BK283" s="145">
        <f>ROUND(I283*H283,2)</f>
        <v>0</v>
      </c>
      <c r="BL283" s="17" t="s">
        <v>241</v>
      </c>
      <c r="BM283" s="258" t="s">
        <v>467</v>
      </c>
    </row>
    <row r="284" s="2" customFormat="1" ht="24.15" customHeight="1">
      <c r="A284" s="40"/>
      <c r="B284" s="41"/>
      <c r="C284" s="246" t="s">
        <v>468</v>
      </c>
      <c r="D284" s="246" t="s">
        <v>172</v>
      </c>
      <c r="E284" s="247" t="s">
        <v>469</v>
      </c>
      <c r="F284" s="248" t="s">
        <v>470</v>
      </c>
      <c r="G284" s="249" t="s">
        <v>270</v>
      </c>
      <c r="H284" s="250">
        <v>250</v>
      </c>
      <c r="I284" s="251"/>
      <c r="J284" s="252">
        <f>ROUND(I284*H284,2)</f>
        <v>0</v>
      </c>
      <c r="K284" s="253"/>
      <c r="L284" s="43"/>
      <c r="M284" s="254" t="s">
        <v>1</v>
      </c>
      <c r="N284" s="255" t="s">
        <v>48</v>
      </c>
      <c r="O284" s="93"/>
      <c r="P284" s="256">
        <f>O284*H284</f>
        <v>0</v>
      </c>
      <c r="Q284" s="256">
        <v>0</v>
      </c>
      <c r="R284" s="256">
        <f>Q284*H284</f>
        <v>0</v>
      </c>
      <c r="S284" s="256">
        <v>0.00027999999999999998</v>
      </c>
      <c r="T284" s="257">
        <f>S284*H284</f>
        <v>0.069999999999999993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58" t="s">
        <v>241</v>
      </c>
      <c r="AT284" s="258" t="s">
        <v>172</v>
      </c>
      <c r="AU284" s="258" t="s">
        <v>93</v>
      </c>
      <c r="AY284" s="17" t="s">
        <v>169</v>
      </c>
      <c r="BE284" s="145">
        <f>IF(N284="základní",J284,0)</f>
        <v>0</v>
      </c>
      <c r="BF284" s="145">
        <f>IF(N284="snížená",J284,0)</f>
        <v>0</v>
      </c>
      <c r="BG284" s="145">
        <f>IF(N284="zákl. přenesená",J284,0)</f>
        <v>0</v>
      </c>
      <c r="BH284" s="145">
        <f>IF(N284="sníž. přenesená",J284,0)</f>
        <v>0</v>
      </c>
      <c r="BI284" s="145">
        <f>IF(N284="nulová",J284,0)</f>
        <v>0</v>
      </c>
      <c r="BJ284" s="17" t="s">
        <v>91</v>
      </c>
      <c r="BK284" s="145">
        <f>ROUND(I284*H284,2)</f>
        <v>0</v>
      </c>
      <c r="BL284" s="17" t="s">
        <v>241</v>
      </c>
      <c r="BM284" s="258" t="s">
        <v>471</v>
      </c>
    </row>
    <row r="285" s="2" customFormat="1" ht="16.5" customHeight="1">
      <c r="A285" s="40"/>
      <c r="B285" s="41"/>
      <c r="C285" s="246" t="s">
        <v>472</v>
      </c>
      <c r="D285" s="246" t="s">
        <v>172</v>
      </c>
      <c r="E285" s="247" t="s">
        <v>473</v>
      </c>
      <c r="F285" s="248" t="s">
        <v>474</v>
      </c>
      <c r="G285" s="249" t="s">
        <v>180</v>
      </c>
      <c r="H285" s="250">
        <v>150</v>
      </c>
      <c r="I285" s="251"/>
      <c r="J285" s="252">
        <f>ROUND(I285*H285,2)</f>
        <v>0</v>
      </c>
      <c r="K285" s="253"/>
      <c r="L285" s="43"/>
      <c r="M285" s="254" t="s">
        <v>1</v>
      </c>
      <c r="N285" s="255" t="s">
        <v>48</v>
      </c>
      <c r="O285" s="93"/>
      <c r="P285" s="256">
        <f>O285*H285</f>
        <v>0</v>
      </c>
      <c r="Q285" s="256">
        <v>0</v>
      </c>
      <c r="R285" s="256">
        <f>Q285*H285</f>
        <v>0</v>
      </c>
      <c r="S285" s="256">
        <v>0</v>
      </c>
      <c r="T285" s="257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58" t="s">
        <v>241</v>
      </c>
      <c r="AT285" s="258" t="s">
        <v>172</v>
      </c>
      <c r="AU285" s="258" t="s">
        <v>93</v>
      </c>
      <c r="AY285" s="17" t="s">
        <v>169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7" t="s">
        <v>91</v>
      </c>
      <c r="BK285" s="145">
        <f>ROUND(I285*H285,2)</f>
        <v>0</v>
      </c>
      <c r="BL285" s="17" t="s">
        <v>241</v>
      </c>
      <c r="BM285" s="258" t="s">
        <v>475</v>
      </c>
    </row>
    <row r="286" s="2" customFormat="1" ht="24.15" customHeight="1">
      <c r="A286" s="40"/>
      <c r="B286" s="41"/>
      <c r="C286" s="246" t="s">
        <v>476</v>
      </c>
      <c r="D286" s="246" t="s">
        <v>172</v>
      </c>
      <c r="E286" s="247" t="s">
        <v>477</v>
      </c>
      <c r="F286" s="248" t="s">
        <v>478</v>
      </c>
      <c r="G286" s="249" t="s">
        <v>180</v>
      </c>
      <c r="H286" s="250">
        <v>200</v>
      </c>
      <c r="I286" s="251"/>
      <c r="J286" s="252">
        <f>ROUND(I286*H286,2)</f>
        <v>0</v>
      </c>
      <c r="K286" s="253"/>
      <c r="L286" s="43"/>
      <c r="M286" s="254" t="s">
        <v>1</v>
      </c>
      <c r="N286" s="255" t="s">
        <v>48</v>
      </c>
      <c r="O286" s="93"/>
      <c r="P286" s="256">
        <f>O286*H286</f>
        <v>0</v>
      </c>
      <c r="Q286" s="256">
        <v>0</v>
      </c>
      <c r="R286" s="256">
        <f>Q286*H286</f>
        <v>0</v>
      </c>
      <c r="S286" s="256">
        <v>0</v>
      </c>
      <c r="T286" s="257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58" t="s">
        <v>241</v>
      </c>
      <c r="AT286" s="258" t="s">
        <v>172</v>
      </c>
      <c r="AU286" s="258" t="s">
        <v>93</v>
      </c>
      <c r="AY286" s="17" t="s">
        <v>169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7" t="s">
        <v>91</v>
      </c>
      <c r="BK286" s="145">
        <f>ROUND(I286*H286,2)</f>
        <v>0</v>
      </c>
      <c r="BL286" s="17" t="s">
        <v>241</v>
      </c>
      <c r="BM286" s="258" t="s">
        <v>479</v>
      </c>
    </row>
    <row r="287" s="2" customFormat="1" ht="24.15" customHeight="1">
      <c r="A287" s="40"/>
      <c r="B287" s="41"/>
      <c r="C287" s="246" t="s">
        <v>480</v>
      </c>
      <c r="D287" s="246" t="s">
        <v>172</v>
      </c>
      <c r="E287" s="247" t="s">
        <v>481</v>
      </c>
      <c r="F287" s="248" t="s">
        <v>482</v>
      </c>
      <c r="G287" s="249" t="s">
        <v>270</v>
      </c>
      <c r="H287" s="250">
        <v>35</v>
      </c>
      <c r="I287" s="251"/>
      <c r="J287" s="252">
        <f>ROUND(I287*H287,2)</f>
        <v>0</v>
      </c>
      <c r="K287" s="253"/>
      <c r="L287" s="43"/>
      <c r="M287" s="254" t="s">
        <v>1</v>
      </c>
      <c r="N287" s="255" t="s">
        <v>48</v>
      </c>
      <c r="O287" s="93"/>
      <c r="P287" s="256">
        <f>O287*H287</f>
        <v>0</v>
      </c>
      <c r="Q287" s="256">
        <v>0</v>
      </c>
      <c r="R287" s="256">
        <f>Q287*H287</f>
        <v>0</v>
      </c>
      <c r="S287" s="256">
        <v>0</v>
      </c>
      <c r="T287" s="257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58" t="s">
        <v>241</v>
      </c>
      <c r="AT287" s="258" t="s">
        <v>172</v>
      </c>
      <c r="AU287" s="258" t="s">
        <v>93</v>
      </c>
      <c r="AY287" s="17" t="s">
        <v>169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7" t="s">
        <v>91</v>
      </c>
      <c r="BK287" s="145">
        <f>ROUND(I287*H287,2)</f>
        <v>0</v>
      </c>
      <c r="BL287" s="17" t="s">
        <v>241</v>
      </c>
      <c r="BM287" s="258" t="s">
        <v>483</v>
      </c>
    </row>
    <row r="288" s="2" customFormat="1" ht="16.5" customHeight="1">
      <c r="A288" s="40"/>
      <c r="B288" s="41"/>
      <c r="C288" s="246" t="s">
        <v>484</v>
      </c>
      <c r="D288" s="246" t="s">
        <v>172</v>
      </c>
      <c r="E288" s="247" t="s">
        <v>485</v>
      </c>
      <c r="F288" s="248" t="s">
        <v>486</v>
      </c>
      <c r="G288" s="249" t="s">
        <v>270</v>
      </c>
      <c r="H288" s="250">
        <v>4</v>
      </c>
      <c r="I288" s="251"/>
      <c r="J288" s="252">
        <f>ROUND(I288*H288,2)</f>
        <v>0</v>
      </c>
      <c r="K288" s="253"/>
      <c r="L288" s="43"/>
      <c r="M288" s="254" t="s">
        <v>1</v>
      </c>
      <c r="N288" s="255" t="s">
        <v>48</v>
      </c>
      <c r="O288" s="93"/>
      <c r="P288" s="256">
        <f>O288*H288</f>
        <v>0</v>
      </c>
      <c r="Q288" s="256">
        <v>0</v>
      </c>
      <c r="R288" s="256">
        <f>Q288*H288</f>
        <v>0</v>
      </c>
      <c r="S288" s="256">
        <v>0</v>
      </c>
      <c r="T288" s="257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58" t="s">
        <v>241</v>
      </c>
      <c r="AT288" s="258" t="s">
        <v>172</v>
      </c>
      <c r="AU288" s="258" t="s">
        <v>93</v>
      </c>
      <c r="AY288" s="17" t="s">
        <v>169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7" t="s">
        <v>91</v>
      </c>
      <c r="BK288" s="145">
        <f>ROUND(I288*H288,2)</f>
        <v>0</v>
      </c>
      <c r="BL288" s="17" t="s">
        <v>241</v>
      </c>
      <c r="BM288" s="258" t="s">
        <v>487</v>
      </c>
    </row>
    <row r="289" s="2" customFormat="1" ht="16.5" customHeight="1">
      <c r="A289" s="40"/>
      <c r="B289" s="41"/>
      <c r="C289" s="282" t="s">
        <v>488</v>
      </c>
      <c r="D289" s="282" t="s">
        <v>286</v>
      </c>
      <c r="E289" s="283" t="s">
        <v>489</v>
      </c>
      <c r="F289" s="284" t="s">
        <v>490</v>
      </c>
      <c r="G289" s="285" t="s">
        <v>270</v>
      </c>
      <c r="H289" s="286">
        <v>4</v>
      </c>
      <c r="I289" s="287"/>
      <c r="J289" s="288">
        <f>ROUND(I289*H289,2)</f>
        <v>0</v>
      </c>
      <c r="K289" s="289"/>
      <c r="L289" s="290"/>
      <c r="M289" s="291" t="s">
        <v>1</v>
      </c>
      <c r="N289" s="292" t="s">
        <v>48</v>
      </c>
      <c r="O289" s="93"/>
      <c r="P289" s="256">
        <f>O289*H289</f>
        <v>0</v>
      </c>
      <c r="Q289" s="256">
        <v>0.002</v>
      </c>
      <c r="R289" s="256">
        <f>Q289*H289</f>
        <v>0.0080000000000000002</v>
      </c>
      <c r="S289" s="256">
        <v>0</v>
      </c>
      <c r="T289" s="257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58" t="s">
        <v>289</v>
      </c>
      <c r="AT289" s="258" t="s">
        <v>286</v>
      </c>
      <c r="AU289" s="258" t="s">
        <v>93</v>
      </c>
      <c r="AY289" s="17" t="s">
        <v>169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7" t="s">
        <v>91</v>
      </c>
      <c r="BK289" s="145">
        <f>ROUND(I289*H289,2)</f>
        <v>0</v>
      </c>
      <c r="BL289" s="17" t="s">
        <v>241</v>
      </c>
      <c r="BM289" s="258" t="s">
        <v>491</v>
      </c>
    </row>
    <row r="290" s="2" customFormat="1" ht="24.15" customHeight="1">
      <c r="A290" s="40"/>
      <c r="B290" s="41"/>
      <c r="C290" s="246" t="s">
        <v>492</v>
      </c>
      <c r="D290" s="246" t="s">
        <v>172</v>
      </c>
      <c r="E290" s="247" t="s">
        <v>493</v>
      </c>
      <c r="F290" s="248" t="s">
        <v>494</v>
      </c>
      <c r="G290" s="249" t="s">
        <v>270</v>
      </c>
      <c r="H290" s="250">
        <v>1</v>
      </c>
      <c r="I290" s="251"/>
      <c r="J290" s="252">
        <f>ROUND(I290*H290,2)</f>
        <v>0</v>
      </c>
      <c r="K290" s="253"/>
      <c r="L290" s="43"/>
      <c r="M290" s="254" t="s">
        <v>1</v>
      </c>
      <c r="N290" s="255" t="s">
        <v>48</v>
      </c>
      <c r="O290" s="93"/>
      <c r="P290" s="256">
        <f>O290*H290</f>
        <v>0</v>
      </c>
      <c r="Q290" s="256">
        <v>0</v>
      </c>
      <c r="R290" s="256">
        <f>Q290*H290</f>
        <v>0</v>
      </c>
      <c r="S290" s="256">
        <v>0</v>
      </c>
      <c r="T290" s="257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58" t="s">
        <v>241</v>
      </c>
      <c r="AT290" s="258" t="s">
        <v>172</v>
      </c>
      <c r="AU290" s="258" t="s">
        <v>93</v>
      </c>
      <c r="AY290" s="17" t="s">
        <v>169</v>
      </c>
      <c r="BE290" s="145">
        <f>IF(N290="základní",J290,0)</f>
        <v>0</v>
      </c>
      <c r="BF290" s="145">
        <f>IF(N290="snížená",J290,0)</f>
        <v>0</v>
      </c>
      <c r="BG290" s="145">
        <f>IF(N290="zákl. přenesená",J290,0)</f>
        <v>0</v>
      </c>
      <c r="BH290" s="145">
        <f>IF(N290="sníž. přenesená",J290,0)</f>
        <v>0</v>
      </c>
      <c r="BI290" s="145">
        <f>IF(N290="nulová",J290,0)</f>
        <v>0</v>
      </c>
      <c r="BJ290" s="17" t="s">
        <v>91</v>
      </c>
      <c r="BK290" s="145">
        <f>ROUND(I290*H290,2)</f>
        <v>0</v>
      </c>
      <c r="BL290" s="17" t="s">
        <v>241</v>
      </c>
      <c r="BM290" s="258" t="s">
        <v>495</v>
      </c>
    </row>
    <row r="291" s="2" customFormat="1" ht="24.15" customHeight="1">
      <c r="A291" s="40"/>
      <c r="B291" s="41"/>
      <c r="C291" s="246" t="s">
        <v>496</v>
      </c>
      <c r="D291" s="246" t="s">
        <v>172</v>
      </c>
      <c r="E291" s="247" t="s">
        <v>497</v>
      </c>
      <c r="F291" s="248" t="s">
        <v>498</v>
      </c>
      <c r="G291" s="249" t="s">
        <v>412</v>
      </c>
      <c r="H291" s="303"/>
      <c r="I291" s="251"/>
      <c r="J291" s="252">
        <f>ROUND(I291*H291,2)</f>
        <v>0</v>
      </c>
      <c r="K291" s="253"/>
      <c r="L291" s="43"/>
      <c r="M291" s="254" t="s">
        <v>1</v>
      </c>
      <c r="N291" s="255" t="s">
        <v>48</v>
      </c>
      <c r="O291" s="93"/>
      <c r="P291" s="256">
        <f>O291*H291</f>
        <v>0</v>
      </c>
      <c r="Q291" s="256">
        <v>0</v>
      </c>
      <c r="R291" s="256">
        <f>Q291*H291</f>
        <v>0</v>
      </c>
      <c r="S291" s="256">
        <v>0</v>
      </c>
      <c r="T291" s="257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58" t="s">
        <v>241</v>
      </c>
      <c r="AT291" s="258" t="s">
        <v>172</v>
      </c>
      <c r="AU291" s="258" t="s">
        <v>93</v>
      </c>
      <c r="AY291" s="17" t="s">
        <v>169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7" t="s">
        <v>91</v>
      </c>
      <c r="BK291" s="145">
        <f>ROUND(I291*H291,2)</f>
        <v>0</v>
      </c>
      <c r="BL291" s="17" t="s">
        <v>241</v>
      </c>
      <c r="BM291" s="258" t="s">
        <v>499</v>
      </c>
    </row>
    <row r="292" s="12" customFormat="1" ht="22.8" customHeight="1">
      <c r="A292" s="12"/>
      <c r="B292" s="230"/>
      <c r="C292" s="231"/>
      <c r="D292" s="232" t="s">
        <v>82</v>
      </c>
      <c r="E292" s="244" t="s">
        <v>500</v>
      </c>
      <c r="F292" s="244" t="s">
        <v>501</v>
      </c>
      <c r="G292" s="231"/>
      <c r="H292" s="231"/>
      <c r="I292" s="234"/>
      <c r="J292" s="245">
        <f>BK292</f>
        <v>0</v>
      </c>
      <c r="K292" s="231"/>
      <c r="L292" s="236"/>
      <c r="M292" s="237"/>
      <c r="N292" s="238"/>
      <c r="O292" s="238"/>
      <c r="P292" s="239">
        <f>SUM(P293:P299)</f>
        <v>0</v>
      </c>
      <c r="Q292" s="238"/>
      <c r="R292" s="239">
        <f>SUM(R293:R299)</f>
        <v>0</v>
      </c>
      <c r="S292" s="238"/>
      <c r="T292" s="240">
        <f>SUM(T293:T299)</f>
        <v>0.0023999999999999998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41" t="s">
        <v>93</v>
      </c>
      <c r="AT292" s="242" t="s">
        <v>82</v>
      </c>
      <c r="AU292" s="242" t="s">
        <v>91</v>
      </c>
      <c r="AY292" s="241" t="s">
        <v>169</v>
      </c>
      <c r="BK292" s="243">
        <f>SUM(BK293:BK299)</f>
        <v>0</v>
      </c>
    </row>
    <row r="293" s="2" customFormat="1" ht="16.5" customHeight="1">
      <c r="A293" s="40"/>
      <c r="B293" s="41"/>
      <c r="C293" s="246" t="s">
        <v>502</v>
      </c>
      <c r="D293" s="246" t="s">
        <v>172</v>
      </c>
      <c r="E293" s="247" t="s">
        <v>503</v>
      </c>
      <c r="F293" s="248" t="s">
        <v>504</v>
      </c>
      <c r="G293" s="249" t="s">
        <v>270</v>
      </c>
      <c r="H293" s="250">
        <v>2</v>
      </c>
      <c r="I293" s="251"/>
      <c r="J293" s="252">
        <f>ROUND(I293*H293,2)</f>
        <v>0</v>
      </c>
      <c r="K293" s="253"/>
      <c r="L293" s="43"/>
      <c r="M293" s="254" t="s">
        <v>1</v>
      </c>
      <c r="N293" s="255" t="s">
        <v>48</v>
      </c>
      <c r="O293" s="93"/>
      <c r="P293" s="256">
        <f>O293*H293</f>
        <v>0</v>
      </c>
      <c r="Q293" s="256">
        <v>0</v>
      </c>
      <c r="R293" s="256">
        <f>Q293*H293</f>
        <v>0</v>
      </c>
      <c r="S293" s="256">
        <v>0.0011999999999999999</v>
      </c>
      <c r="T293" s="257">
        <f>S293*H293</f>
        <v>0.0023999999999999998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58" t="s">
        <v>241</v>
      </c>
      <c r="AT293" s="258" t="s">
        <v>172</v>
      </c>
      <c r="AU293" s="258" t="s">
        <v>93</v>
      </c>
      <c r="AY293" s="17" t="s">
        <v>169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7" t="s">
        <v>91</v>
      </c>
      <c r="BK293" s="145">
        <f>ROUND(I293*H293,2)</f>
        <v>0</v>
      </c>
      <c r="BL293" s="17" t="s">
        <v>241</v>
      </c>
      <c r="BM293" s="258" t="s">
        <v>505</v>
      </c>
    </row>
    <row r="294" s="2" customFormat="1" ht="16.5" customHeight="1">
      <c r="A294" s="40"/>
      <c r="B294" s="41"/>
      <c r="C294" s="246" t="s">
        <v>506</v>
      </c>
      <c r="D294" s="246" t="s">
        <v>172</v>
      </c>
      <c r="E294" s="247" t="s">
        <v>507</v>
      </c>
      <c r="F294" s="248" t="s">
        <v>508</v>
      </c>
      <c r="G294" s="249" t="s">
        <v>270</v>
      </c>
      <c r="H294" s="250">
        <v>2</v>
      </c>
      <c r="I294" s="251"/>
      <c r="J294" s="252">
        <f>ROUND(I294*H294,2)</f>
        <v>0</v>
      </c>
      <c r="K294" s="253"/>
      <c r="L294" s="43"/>
      <c r="M294" s="254" t="s">
        <v>1</v>
      </c>
      <c r="N294" s="255" t="s">
        <v>48</v>
      </c>
      <c r="O294" s="93"/>
      <c r="P294" s="256">
        <f>O294*H294</f>
        <v>0</v>
      </c>
      <c r="Q294" s="256">
        <v>0</v>
      </c>
      <c r="R294" s="256">
        <f>Q294*H294</f>
        <v>0</v>
      </c>
      <c r="S294" s="256">
        <v>0</v>
      </c>
      <c r="T294" s="257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58" t="s">
        <v>241</v>
      </c>
      <c r="AT294" s="258" t="s">
        <v>172</v>
      </c>
      <c r="AU294" s="258" t="s">
        <v>93</v>
      </c>
      <c r="AY294" s="17" t="s">
        <v>169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7" t="s">
        <v>91</v>
      </c>
      <c r="BK294" s="145">
        <f>ROUND(I294*H294,2)</f>
        <v>0</v>
      </c>
      <c r="BL294" s="17" t="s">
        <v>241</v>
      </c>
      <c r="BM294" s="258" t="s">
        <v>509</v>
      </c>
    </row>
    <row r="295" s="2" customFormat="1" ht="16.5" customHeight="1">
      <c r="A295" s="40"/>
      <c r="B295" s="41"/>
      <c r="C295" s="246" t="s">
        <v>510</v>
      </c>
      <c r="D295" s="246" t="s">
        <v>172</v>
      </c>
      <c r="E295" s="247" t="s">
        <v>511</v>
      </c>
      <c r="F295" s="248" t="s">
        <v>512</v>
      </c>
      <c r="G295" s="249" t="s">
        <v>270</v>
      </c>
      <c r="H295" s="250">
        <v>2</v>
      </c>
      <c r="I295" s="251"/>
      <c r="J295" s="252">
        <f>ROUND(I295*H295,2)</f>
        <v>0</v>
      </c>
      <c r="K295" s="253"/>
      <c r="L295" s="43"/>
      <c r="M295" s="254" t="s">
        <v>1</v>
      </c>
      <c r="N295" s="255" t="s">
        <v>48</v>
      </c>
      <c r="O295" s="93"/>
      <c r="P295" s="256">
        <f>O295*H295</f>
        <v>0</v>
      </c>
      <c r="Q295" s="256">
        <v>0</v>
      </c>
      <c r="R295" s="256">
        <f>Q295*H295</f>
        <v>0</v>
      </c>
      <c r="S295" s="256">
        <v>0</v>
      </c>
      <c r="T295" s="257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58" t="s">
        <v>241</v>
      </c>
      <c r="AT295" s="258" t="s">
        <v>172</v>
      </c>
      <c r="AU295" s="258" t="s">
        <v>93</v>
      </c>
      <c r="AY295" s="17" t="s">
        <v>169</v>
      </c>
      <c r="BE295" s="145">
        <f>IF(N295="základní",J295,0)</f>
        <v>0</v>
      </c>
      <c r="BF295" s="145">
        <f>IF(N295="snížená",J295,0)</f>
        <v>0</v>
      </c>
      <c r="BG295" s="145">
        <f>IF(N295="zákl. přenesená",J295,0)</f>
        <v>0</v>
      </c>
      <c r="BH295" s="145">
        <f>IF(N295="sníž. přenesená",J295,0)</f>
        <v>0</v>
      </c>
      <c r="BI295" s="145">
        <f>IF(N295="nulová",J295,0)</f>
        <v>0</v>
      </c>
      <c r="BJ295" s="17" t="s">
        <v>91</v>
      </c>
      <c r="BK295" s="145">
        <f>ROUND(I295*H295,2)</f>
        <v>0</v>
      </c>
      <c r="BL295" s="17" t="s">
        <v>241</v>
      </c>
      <c r="BM295" s="258" t="s">
        <v>513</v>
      </c>
    </row>
    <row r="296" s="2" customFormat="1" ht="16.5" customHeight="1">
      <c r="A296" s="40"/>
      <c r="B296" s="41"/>
      <c r="C296" s="246" t="s">
        <v>514</v>
      </c>
      <c r="D296" s="246" t="s">
        <v>172</v>
      </c>
      <c r="E296" s="247" t="s">
        <v>515</v>
      </c>
      <c r="F296" s="248" t="s">
        <v>516</v>
      </c>
      <c r="G296" s="249" t="s">
        <v>270</v>
      </c>
      <c r="H296" s="250">
        <v>2</v>
      </c>
      <c r="I296" s="251"/>
      <c r="J296" s="252">
        <f>ROUND(I296*H296,2)</f>
        <v>0</v>
      </c>
      <c r="K296" s="253"/>
      <c r="L296" s="43"/>
      <c r="M296" s="254" t="s">
        <v>1</v>
      </c>
      <c r="N296" s="255" t="s">
        <v>48</v>
      </c>
      <c r="O296" s="93"/>
      <c r="P296" s="256">
        <f>O296*H296</f>
        <v>0</v>
      </c>
      <c r="Q296" s="256">
        <v>0</v>
      </c>
      <c r="R296" s="256">
        <f>Q296*H296</f>
        <v>0</v>
      </c>
      <c r="S296" s="256">
        <v>0</v>
      </c>
      <c r="T296" s="257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58" t="s">
        <v>241</v>
      </c>
      <c r="AT296" s="258" t="s">
        <v>172</v>
      </c>
      <c r="AU296" s="258" t="s">
        <v>93</v>
      </c>
      <c r="AY296" s="17" t="s">
        <v>169</v>
      </c>
      <c r="BE296" s="145">
        <f>IF(N296="základní",J296,0)</f>
        <v>0</v>
      </c>
      <c r="BF296" s="145">
        <f>IF(N296="snížená",J296,0)</f>
        <v>0</v>
      </c>
      <c r="BG296" s="145">
        <f>IF(N296="zákl. přenesená",J296,0)</f>
        <v>0</v>
      </c>
      <c r="BH296" s="145">
        <f>IF(N296="sníž. přenesená",J296,0)</f>
        <v>0</v>
      </c>
      <c r="BI296" s="145">
        <f>IF(N296="nulová",J296,0)</f>
        <v>0</v>
      </c>
      <c r="BJ296" s="17" t="s">
        <v>91</v>
      </c>
      <c r="BK296" s="145">
        <f>ROUND(I296*H296,2)</f>
        <v>0</v>
      </c>
      <c r="BL296" s="17" t="s">
        <v>241</v>
      </c>
      <c r="BM296" s="258" t="s">
        <v>517</v>
      </c>
    </row>
    <row r="297" s="2" customFormat="1" ht="16.5" customHeight="1">
      <c r="A297" s="40"/>
      <c r="B297" s="41"/>
      <c r="C297" s="246" t="s">
        <v>518</v>
      </c>
      <c r="D297" s="246" t="s">
        <v>172</v>
      </c>
      <c r="E297" s="247" t="s">
        <v>519</v>
      </c>
      <c r="F297" s="248" t="s">
        <v>520</v>
      </c>
      <c r="G297" s="249" t="s">
        <v>521</v>
      </c>
      <c r="H297" s="250">
        <v>2</v>
      </c>
      <c r="I297" s="251"/>
      <c r="J297" s="252">
        <f>ROUND(I297*H297,2)</f>
        <v>0</v>
      </c>
      <c r="K297" s="253"/>
      <c r="L297" s="43"/>
      <c r="M297" s="254" t="s">
        <v>1</v>
      </c>
      <c r="N297" s="255" t="s">
        <v>48</v>
      </c>
      <c r="O297" s="93"/>
      <c r="P297" s="256">
        <f>O297*H297</f>
        <v>0</v>
      </c>
      <c r="Q297" s="256">
        <v>0</v>
      </c>
      <c r="R297" s="256">
        <f>Q297*H297</f>
        <v>0</v>
      </c>
      <c r="S297" s="256">
        <v>0</v>
      </c>
      <c r="T297" s="257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58" t="s">
        <v>241</v>
      </c>
      <c r="AT297" s="258" t="s">
        <v>172</v>
      </c>
      <c r="AU297" s="258" t="s">
        <v>93</v>
      </c>
      <c r="AY297" s="17" t="s">
        <v>169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7" t="s">
        <v>91</v>
      </c>
      <c r="BK297" s="145">
        <f>ROUND(I297*H297,2)</f>
        <v>0</v>
      </c>
      <c r="BL297" s="17" t="s">
        <v>241</v>
      </c>
      <c r="BM297" s="258" t="s">
        <v>522</v>
      </c>
    </row>
    <row r="298" s="2" customFormat="1" ht="16.5" customHeight="1">
      <c r="A298" s="40"/>
      <c r="B298" s="41"/>
      <c r="C298" s="246" t="s">
        <v>523</v>
      </c>
      <c r="D298" s="246" t="s">
        <v>172</v>
      </c>
      <c r="E298" s="247" t="s">
        <v>524</v>
      </c>
      <c r="F298" s="248" t="s">
        <v>525</v>
      </c>
      <c r="G298" s="249" t="s">
        <v>521</v>
      </c>
      <c r="H298" s="250">
        <v>10</v>
      </c>
      <c r="I298" s="251"/>
      <c r="J298" s="252">
        <f>ROUND(I298*H298,2)</f>
        <v>0</v>
      </c>
      <c r="K298" s="253"/>
      <c r="L298" s="43"/>
      <c r="M298" s="254" t="s">
        <v>1</v>
      </c>
      <c r="N298" s="255" t="s">
        <v>48</v>
      </c>
      <c r="O298" s="93"/>
      <c r="P298" s="256">
        <f>O298*H298</f>
        <v>0</v>
      </c>
      <c r="Q298" s="256">
        <v>0</v>
      </c>
      <c r="R298" s="256">
        <f>Q298*H298</f>
        <v>0</v>
      </c>
      <c r="S298" s="256">
        <v>0</v>
      </c>
      <c r="T298" s="257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58" t="s">
        <v>241</v>
      </c>
      <c r="AT298" s="258" t="s">
        <v>172</v>
      </c>
      <c r="AU298" s="258" t="s">
        <v>93</v>
      </c>
      <c r="AY298" s="17" t="s">
        <v>169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7" t="s">
        <v>91</v>
      </c>
      <c r="BK298" s="145">
        <f>ROUND(I298*H298,2)</f>
        <v>0</v>
      </c>
      <c r="BL298" s="17" t="s">
        <v>241</v>
      </c>
      <c r="BM298" s="258" t="s">
        <v>526</v>
      </c>
    </row>
    <row r="299" s="2" customFormat="1" ht="24.15" customHeight="1">
      <c r="A299" s="40"/>
      <c r="B299" s="41"/>
      <c r="C299" s="246" t="s">
        <v>527</v>
      </c>
      <c r="D299" s="246" t="s">
        <v>172</v>
      </c>
      <c r="E299" s="247" t="s">
        <v>528</v>
      </c>
      <c r="F299" s="248" t="s">
        <v>529</v>
      </c>
      <c r="G299" s="249" t="s">
        <v>412</v>
      </c>
      <c r="H299" s="303"/>
      <c r="I299" s="251"/>
      <c r="J299" s="252">
        <f>ROUND(I299*H299,2)</f>
        <v>0</v>
      </c>
      <c r="K299" s="253"/>
      <c r="L299" s="43"/>
      <c r="M299" s="254" t="s">
        <v>1</v>
      </c>
      <c r="N299" s="255" t="s">
        <v>48</v>
      </c>
      <c r="O299" s="93"/>
      <c r="P299" s="256">
        <f>O299*H299</f>
        <v>0</v>
      </c>
      <c r="Q299" s="256">
        <v>0</v>
      </c>
      <c r="R299" s="256">
        <f>Q299*H299</f>
        <v>0</v>
      </c>
      <c r="S299" s="256">
        <v>0</v>
      </c>
      <c r="T299" s="257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58" t="s">
        <v>241</v>
      </c>
      <c r="AT299" s="258" t="s">
        <v>172</v>
      </c>
      <c r="AU299" s="258" t="s">
        <v>93</v>
      </c>
      <c r="AY299" s="17" t="s">
        <v>169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7" t="s">
        <v>91</v>
      </c>
      <c r="BK299" s="145">
        <f>ROUND(I299*H299,2)</f>
        <v>0</v>
      </c>
      <c r="BL299" s="17" t="s">
        <v>241</v>
      </c>
      <c r="BM299" s="258" t="s">
        <v>530</v>
      </c>
    </row>
    <row r="300" s="12" customFormat="1" ht="22.8" customHeight="1">
      <c r="A300" s="12"/>
      <c r="B300" s="230"/>
      <c r="C300" s="231"/>
      <c r="D300" s="232" t="s">
        <v>82</v>
      </c>
      <c r="E300" s="244" t="s">
        <v>531</v>
      </c>
      <c r="F300" s="244" t="s">
        <v>532</v>
      </c>
      <c r="G300" s="231"/>
      <c r="H300" s="231"/>
      <c r="I300" s="234"/>
      <c r="J300" s="245">
        <f>BK300</f>
        <v>0</v>
      </c>
      <c r="K300" s="231"/>
      <c r="L300" s="236"/>
      <c r="M300" s="237"/>
      <c r="N300" s="238"/>
      <c r="O300" s="238"/>
      <c r="P300" s="239">
        <f>SUM(P301:P312)</f>
        <v>0</v>
      </c>
      <c r="Q300" s="238"/>
      <c r="R300" s="239">
        <f>SUM(R301:R312)</f>
        <v>0.69558654589399993</v>
      </c>
      <c r="S300" s="238"/>
      <c r="T300" s="240">
        <f>SUM(T301:T312)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41" t="s">
        <v>93</v>
      </c>
      <c r="AT300" s="242" t="s">
        <v>82</v>
      </c>
      <c r="AU300" s="242" t="s">
        <v>91</v>
      </c>
      <c r="AY300" s="241" t="s">
        <v>169</v>
      </c>
      <c r="BK300" s="243">
        <f>SUM(BK301:BK312)</f>
        <v>0</v>
      </c>
    </row>
    <row r="301" s="2" customFormat="1" ht="24.15" customHeight="1">
      <c r="A301" s="40"/>
      <c r="B301" s="41"/>
      <c r="C301" s="246" t="s">
        <v>533</v>
      </c>
      <c r="D301" s="246" t="s">
        <v>172</v>
      </c>
      <c r="E301" s="247" t="s">
        <v>534</v>
      </c>
      <c r="F301" s="248" t="s">
        <v>535</v>
      </c>
      <c r="G301" s="249" t="s">
        <v>114</v>
      </c>
      <c r="H301" s="250">
        <v>43.137999999999998</v>
      </c>
      <c r="I301" s="251"/>
      <c r="J301" s="252">
        <f>ROUND(I301*H301,2)</f>
        <v>0</v>
      </c>
      <c r="K301" s="253"/>
      <c r="L301" s="43"/>
      <c r="M301" s="254" t="s">
        <v>1</v>
      </c>
      <c r="N301" s="255" t="s">
        <v>48</v>
      </c>
      <c r="O301" s="93"/>
      <c r="P301" s="256">
        <f>O301*H301</f>
        <v>0</v>
      </c>
      <c r="Q301" s="256">
        <v>0</v>
      </c>
      <c r="R301" s="256">
        <f>Q301*H301</f>
        <v>0</v>
      </c>
      <c r="S301" s="256">
        <v>0</v>
      </c>
      <c r="T301" s="257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58" t="s">
        <v>241</v>
      </c>
      <c r="AT301" s="258" t="s">
        <v>172</v>
      </c>
      <c r="AU301" s="258" t="s">
        <v>93</v>
      </c>
      <c r="AY301" s="17" t="s">
        <v>169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7" t="s">
        <v>91</v>
      </c>
      <c r="BK301" s="145">
        <f>ROUND(I301*H301,2)</f>
        <v>0</v>
      </c>
      <c r="BL301" s="17" t="s">
        <v>241</v>
      </c>
      <c r="BM301" s="258" t="s">
        <v>536</v>
      </c>
    </row>
    <row r="302" s="13" customFormat="1">
      <c r="A302" s="13"/>
      <c r="B302" s="259"/>
      <c r="C302" s="260"/>
      <c r="D302" s="261" t="s">
        <v>185</v>
      </c>
      <c r="E302" s="262" t="s">
        <v>1</v>
      </c>
      <c r="F302" s="263" t="s">
        <v>282</v>
      </c>
      <c r="G302" s="260"/>
      <c r="H302" s="264">
        <v>43.137999999999998</v>
      </c>
      <c r="I302" s="265"/>
      <c r="J302" s="260"/>
      <c r="K302" s="260"/>
      <c r="L302" s="266"/>
      <c r="M302" s="267"/>
      <c r="N302" s="268"/>
      <c r="O302" s="268"/>
      <c r="P302" s="268"/>
      <c r="Q302" s="268"/>
      <c r="R302" s="268"/>
      <c r="S302" s="268"/>
      <c r="T302" s="269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70" t="s">
        <v>185</v>
      </c>
      <c r="AU302" s="270" t="s">
        <v>93</v>
      </c>
      <c r="AV302" s="13" t="s">
        <v>93</v>
      </c>
      <c r="AW302" s="13" t="s">
        <v>36</v>
      </c>
      <c r="AX302" s="13" t="s">
        <v>83</v>
      </c>
      <c r="AY302" s="270" t="s">
        <v>169</v>
      </c>
    </row>
    <row r="303" s="14" customFormat="1">
      <c r="A303" s="14"/>
      <c r="B303" s="271"/>
      <c r="C303" s="272"/>
      <c r="D303" s="261" t="s">
        <v>185</v>
      </c>
      <c r="E303" s="273" t="s">
        <v>1</v>
      </c>
      <c r="F303" s="274" t="s">
        <v>217</v>
      </c>
      <c r="G303" s="272"/>
      <c r="H303" s="275">
        <v>43.137999999999998</v>
      </c>
      <c r="I303" s="276"/>
      <c r="J303" s="272"/>
      <c r="K303" s="272"/>
      <c r="L303" s="277"/>
      <c r="M303" s="278"/>
      <c r="N303" s="279"/>
      <c r="O303" s="279"/>
      <c r="P303" s="279"/>
      <c r="Q303" s="279"/>
      <c r="R303" s="279"/>
      <c r="S303" s="279"/>
      <c r="T303" s="280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81" t="s">
        <v>185</v>
      </c>
      <c r="AU303" s="281" t="s">
        <v>93</v>
      </c>
      <c r="AV303" s="14" t="s">
        <v>176</v>
      </c>
      <c r="AW303" s="14" t="s">
        <v>36</v>
      </c>
      <c r="AX303" s="14" t="s">
        <v>91</v>
      </c>
      <c r="AY303" s="281" t="s">
        <v>169</v>
      </c>
    </row>
    <row r="304" s="2" customFormat="1" ht="21.75" customHeight="1">
      <c r="A304" s="40"/>
      <c r="B304" s="41"/>
      <c r="C304" s="282" t="s">
        <v>537</v>
      </c>
      <c r="D304" s="282" t="s">
        <v>286</v>
      </c>
      <c r="E304" s="283" t="s">
        <v>538</v>
      </c>
      <c r="F304" s="284" t="s">
        <v>539</v>
      </c>
      <c r="G304" s="285" t="s">
        <v>114</v>
      </c>
      <c r="H304" s="286">
        <v>45.295000000000002</v>
      </c>
      <c r="I304" s="287"/>
      <c r="J304" s="288">
        <f>ROUND(I304*H304,2)</f>
        <v>0</v>
      </c>
      <c r="K304" s="289"/>
      <c r="L304" s="290"/>
      <c r="M304" s="291" t="s">
        <v>1</v>
      </c>
      <c r="N304" s="292" t="s">
        <v>48</v>
      </c>
      <c r="O304" s="93"/>
      <c r="P304" s="256">
        <f>O304*H304</f>
        <v>0</v>
      </c>
      <c r="Q304" s="256">
        <v>0.0149</v>
      </c>
      <c r="R304" s="256">
        <f>Q304*H304</f>
        <v>0.67489549999999998</v>
      </c>
      <c r="S304" s="256">
        <v>0</v>
      </c>
      <c r="T304" s="257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58" t="s">
        <v>289</v>
      </c>
      <c r="AT304" s="258" t="s">
        <v>286</v>
      </c>
      <c r="AU304" s="258" t="s">
        <v>93</v>
      </c>
      <c r="AY304" s="17" t="s">
        <v>169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7" t="s">
        <v>91</v>
      </c>
      <c r="BK304" s="145">
        <f>ROUND(I304*H304,2)</f>
        <v>0</v>
      </c>
      <c r="BL304" s="17" t="s">
        <v>241</v>
      </c>
      <c r="BM304" s="258" t="s">
        <v>540</v>
      </c>
    </row>
    <row r="305" s="15" customFormat="1">
      <c r="A305" s="15"/>
      <c r="B305" s="293"/>
      <c r="C305" s="294"/>
      <c r="D305" s="261" t="s">
        <v>185</v>
      </c>
      <c r="E305" s="295" t="s">
        <v>1</v>
      </c>
      <c r="F305" s="296" t="s">
        <v>344</v>
      </c>
      <c r="G305" s="294"/>
      <c r="H305" s="295" t="s">
        <v>1</v>
      </c>
      <c r="I305" s="297"/>
      <c r="J305" s="294"/>
      <c r="K305" s="294"/>
      <c r="L305" s="298"/>
      <c r="M305" s="299"/>
      <c r="N305" s="300"/>
      <c r="O305" s="300"/>
      <c r="P305" s="300"/>
      <c r="Q305" s="300"/>
      <c r="R305" s="300"/>
      <c r="S305" s="300"/>
      <c r="T305" s="301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302" t="s">
        <v>185</v>
      </c>
      <c r="AU305" s="302" t="s">
        <v>93</v>
      </c>
      <c r="AV305" s="15" t="s">
        <v>91</v>
      </c>
      <c r="AW305" s="15" t="s">
        <v>36</v>
      </c>
      <c r="AX305" s="15" t="s">
        <v>83</v>
      </c>
      <c r="AY305" s="302" t="s">
        <v>169</v>
      </c>
    </row>
    <row r="306" s="13" customFormat="1">
      <c r="A306" s="13"/>
      <c r="B306" s="259"/>
      <c r="C306" s="260"/>
      <c r="D306" s="261" t="s">
        <v>185</v>
      </c>
      <c r="E306" s="262" t="s">
        <v>1</v>
      </c>
      <c r="F306" s="263" t="s">
        <v>541</v>
      </c>
      <c r="G306" s="260"/>
      <c r="H306" s="264">
        <v>45.295000000000002</v>
      </c>
      <c r="I306" s="265"/>
      <c r="J306" s="260"/>
      <c r="K306" s="260"/>
      <c r="L306" s="266"/>
      <c r="M306" s="267"/>
      <c r="N306" s="268"/>
      <c r="O306" s="268"/>
      <c r="P306" s="268"/>
      <c r="Q306" s="268"/>
      <c r="R306" s="268"/>
      <c r="S306" s="268"/>
      <c r="T306" s="269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70" t="s">
        <v>185</v>
      </c>
      <c r="AU306" s="270" t="s">
        <v>93</v>
      </c>
      <c r="AV306" s="13" t="s">
        <v>93</v>
      </c>
      <c r="AW306" s="13" t="s">
        <v>36</v>
      </c>
      <c r="AX306" s="13" t="s">
        <v>83</v>
      </c>
      <c r="AY306" s="270" t="s">
        <v>169</v>
      </c>
    </row>
    <row r="307" s="14" customFormat="1">
      <c r="A307" s="14"/>
      <c r="B307" s="271"/>
      <c r="C307" s="272"/>
      <c r="D307" s="261" t="s">
        <v>185</v>
      </c>
      <c r="E307" s="273" t="s">
        <v>1</v>
      </c>
      <c r="F307" s="274" t="s">
        <v>217</v>
      </c>
      <c r="G307" s="272"/>
      <c r="H307" s="275">
        <v>45.295000000000002</v>
      </c>
      <c r="I307" s="276"/>
      <c r="J307" s="272"/>
      <c r="K307" s="272"/>
      <c r="L307" s="277"/>
      <c r="M307" s="278"/>
      <c r="N307" s="279"/>
      <c r="O307" s="279"/>
      <c r="P307" s="279"/>
      <c r="Q307" s="279"/>
      <c r="R307" s="279"/>
      <c r="S307" s="279"/>
      <c r="T307" s="280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81" t="s">
        <v>185</v>
      </c>
      <c r="AU307" s="281" t="s">
        <v>93</v>
      </c>
      <c r="AV307" s="14" t="s">
        <v>176</v>
      </c>
      <c r="AW307" s="14" t="s">
        <v>36</v>
      </c>
      <c r="AX307" s="14" t="s">
        <v>91</v>
      </c>
      <c r="AY307" s="281" t="s">
        <v>169</v>
      </c>
    </row>
    <row r="308" s="2" customFormat="1" ht="24.15" customHeight="1">
      <c r="A308" s="40"/>
      <c r="B308" s="41"/>
      <c r="C308" s="246" t="s">
        <v>542</v>
      </c>
      <c r="D308" s="246" t="s">
        <v>172</v>
      </c>
      <c r="E308" s="247" t="s">
        <v>543</v>
      </c>
      <c r="F308" s="248" t="s">
        <v>544</v>
      </c>
      <c r="G308" s="249" t="s">
        <v>201</v>
      </c>
      <c r="H308" s="250">
        <v>0.90600000000000003</v>
      </c>
      <c r="I308" s="251"/>
      <c r="J308" s="252">
        <f>ROUND(I308*H308,2)</f>
        <v>0</v>
      </c>
      <c r="K308" s="253"/>
      <c r="L308" s="43"/>
      <c r="M308" s="254" t="s">
        <v>1</v>
      </c>
      <c r="N308" s="255" t="s">
        <v>48</v>
      </c>
      <c r="O308" s="93"/>
      <c r="P308" s="256">
        <f>O308*H308</f>
        <v>0</v>
      </c>
      <c r="Q308" s="256">
        <v>0.022837798999999999</v>
      </c>
      <c r="R308" s="256">
        <f>Q308*H308</f>
        <v>0.020691045894000001</v>
      </c>
      <c r="S308" s="256">
        <v>0</v>
      </c>
      <c r="T308" s="257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58" t="s">
        <v>241</v>
      </c>
      <c r="AT308" s="258" t="s">
        <v>172</v>
      </c>
      <c r="AU308" s="258" t="s">
        <v>93</v>
      </c>
      <c r="AY308" s="17" t="s">
        <v>169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7" t="s">
        <v>91</v>
      </c>
      <c r="BK308" s="145">
        <f>ROUND(I308*H308,2)</f>
        <v>0</v>
      </c>
      <c r="BL308" s="17" t="s">
        <v>241</v>
      </c>
      <c r="BM308" s="258" t="s">
        <v>545</v>
      </c>
    </row>
    <row r="309" s="15" customFormat="1">
      <c r="A309" s="15"/>
      <c r="B309" s="293"/>
      <c r="C309" s="294"/>
      <c r="D309" s="261" t="s">
        <v>185</v>
      </c>
      <c r="E309" s="295" t="s">
        <v>1</v>
      </c>
      <c r="F309" s="296" t="s">
        <v>344</v>
      </c>
      <c r="G309" s="294"/>
      <c r="H309" s="295" t="s">
        <v>1</v>
      </c>
      <c r="I309" s="297"/>
      <c r="J309" s="294"/>
      <c r="K309" s="294"/>
      <c r="L309" s="298"/>
      <c r="M309" s="299"/>
      <c r="N309" s="300"/>
      <c r="O309" s="300"/>
      <c r="P309" s="300"/>
      <c r="Q309" s="300"/>
      <c r="R309" s="300"/>
      <c r="S309" s="300"/>
      <c r="T309" s="301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302" t="s">
        <v>185</v>
      </c>
      <c r="AU309" s="302" t="s">
        <v>93</v>
      </c>
      <c r="AV309" s="15" t="s">
        <v>91</v>
      </c>
      <c r="AW309" s="15" t="s">
        <v>36</v>
      </c>
      <c r="AX309" s="15" t="s">
        <v>83</v>
      </c>
      <c r="AY309" s="302" t="s">
        <v>169</v>
      </c>
    </row>
    <row r="310" s="13" customFormat="1">
      <c r="A310" s="13"/>
      <c r="B310" s="259"/>
      <c r="C310" s="260"/>
      <c r="D310" s="261" t="s">
        <v>185</v>
      </c>
      <c r="E310" s="262" t="s">
        <v>1</v>
      </c>
      <c r="F310" s="263" t="s">
        <v>546</v>
      </c>
      <c r="G310" s="260"/>
      <c r="H310" s="264">
        <v>0.90600000000000003</v>
      </c>
      <c r="I310" s="265"/>
      <c r="J310" s="260"/>
      <c r="K310" s="260"/>
      <c r="L310" s="266"/>
      <c r="M310" s="267"/>
      <c r="N310" s="268"/>
      <c r="O310" s="268"/>
      <c r="P310" s="268"/>
      <c r="Q310" s="268"/>
      <c r="R310" s="268"/>
      <c r="S310" s="268"/>
      <c r="T310" s="26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70" t="s">
        <v>185</v>
      </c>
      <c r="AU310" s="270" t="s">
        <v>93</v>
      </c>
      <c r="AV310" s="13" t="s">
        <v>93</v>
      </c>
      <c r="AW310" s="13" t="s">
        <v>36</v>
      </c>
      <c r="AX310" s="13" t="s">
        <v>83</v>
      </c>
      <c r="AY310" s="270" t="s">
        <v>169</v>
      </c>
    </row>
    <row r="311" s="14" customFormat="1">
      <c r="A311" s="14"/>
      <c r="B311" s="271"/>
      <c r="C311" s="272"/>
      <c r="D311" s="261" t="s">
        <v>185</v>
      </c>
      <c r="E311" s="273" t="s">
        <v>1</v>
      </c>
      <c r="F311" s="274" t="s">
        <v>217</v>
      </c>
      <c r="G311" s="272"/>
      <c r="H311" s="275">
        <v>0.90600000000000003</v>
      </c>
      <c r="I311" s="276"/>
      <c r="J311" s="272"/>
      <c r="K311" s="272"/>
      <c r="L311" s="277"/>
      <c r="M311" s="278"/>
      <c r="N311" s="279"/>
      <c r="O311" s="279"/>
      <c r="P311" s="279"/>
      <c r="Q311" s="279"/>
      <c r="R311" s="279"/>
      <c r="S311" s="279"/>
      <c r="T311" s="28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81" t="s">
        <v>185</v>
      </c>
      <c r="AU311" s="281" t="s">
        <v>93</v>
      </c>
      <c r="AV311" s="14" t="s">
        <v>176</v>
      </c>
      <c r="AW311" s="14" t="s">
        <v>36</v>
      </c>
      <c r="AX311" s="14" t="s">
        <v>91</v>
      </c>
      <c r="AY311" s="281" t="s">
        <v>169</v>
      </c>
    </row>
    <row r="312" s="2" customFormat="1" ht="24.15" customHeight="1">
      <c r="A312" s="40"/>
      <c r="B312" s="41"/>
      <c r="C312" s="246" t="s">
        <v>547</v>
      </c>
      <c r="D312" s="246" t="s">
        <v>172</v>
      </c>
      <c r="E312" s="247" t="s">
        <v>548</v>
      </c>
      <c r="F312" s="248" t="s">
        <v>549</v>
      </c>
      <c r="G312" s="249" t="s">
        <v>412</v>
      </c>
      <c r="H312" s="303"/>
      <c r="I312" s="251"/>
      <c r="J312" s="252">
        <f>ROUND(I312*H312,2)</f>
        <v>0</v>
      </c>
      <c r="K312" s="253"/>
      <c r="L312" s="43"/>
      <c r="M312" s="254" t="s">
        <v>1</v>
      </c>
      <c r="N312" s="255" t="s">
        <v>48</v>
      </c>
      <c r="O312" s="93"/>
      <c r="P312" s="256">
        <f>O312*H312</f>
        <v>0</v>
      </c>
      <c r="Q312" s="256">
        <v>0</v>
      </c>
      <c r="R312" s="256">
        <f>Q312*H312</f>
        <v>0</v>
      </c>
      <c r="S312" s="256">
        <v>0</v>
      </c>
      <c r="T312" s="257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58" t="s">
        <v>241</v>
      </c>
      <c r="AT312" s="258" t="s">
        <v>172</v>
      </c>
      <c r="AU312" s="258" t="s">
        <v>93</v>
      </c>
      <c r="AY312" s="17" t="s">
        <v>169</v>
      </c>
      <c r="BE312" s="145">
        <f>IF(N312="základní",J312,0)</f>
        <v>0</v>
      </c>
      <c r="BF312" s="145">
        <f>IF(N312="snížená",J312,0)</f>
        <v>0</v>
      </c>
      <c r="BG312" s="145">
        <f>IF(N312="zákl. přenesená",J312,0)</f>
        <v>0</v>
      </c>
      <c r="BH312" s="145">
        <f>IF(N312="sníž. přenesená",J312,0)</f>
        <v>0</v>
      </c>
      <c r="BI312" s="145">
        <f>IF(N312="nulová",J312,0)</f>
        <v>0</v>
      </c>
      <c r="BJ312" s="17" t="s">
        <v>91</v>
      </c>
      <c r="BK312" s="145">
        <f>ROUND(I312*H312,2)</f>
        <v>0</v>
      </c>
      <c r="BL312" s="17" t="s">
        <v>241</v>
      </c>
      <c r="BM312" s="258" t="s">
        <v>550</v>
      </c>
    </row>
    <row r="313" s="12" customFormat="1" ht="22.8" customHeight="1">
      <c r="A313" s="12"/>
      <c r="B313" s="230"/>
      <c r="C313" s="231"/>
      <c r="D313" s="232" t="s">
        <v>82</v>
      </c>
      <c r="E313" s="244" t="s">
        <v>551</v>
      </c>
      <c r="F313" s="244" t="s">
        <v>552</v>
      </c>
      <c r="G313" s="231"/>
      <c r="H313" s="231"/>
      <c r="I313" s="234"/>
      <c r="J313" s="245">
        <f>BK313</f>
        <v>0</v>
      </c>
      <c r="K313" s="231"/>
      <c r="L313" s="236"/>
      <c r="M313" s="237"/>
      <c r="N313" s="238"/>
      <c r="O313" s="238"/>
      <c r="P313" s="239">
        <f>SUM(P314:P323)</f>
        <v>0</v>
      </c>
      <c r="Q313" s="238"/>
      <c r="R313" s="239">
        <f>SUM(R314:R323)</f>
        <v>0.5384236</v>
      </c>
      <c r="S313" s="238"/>
      <c r="T313" s="240">
        <f>SUM(T314:T323)</f>
        <v>0.24465545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41" t="s">
        <v>93</v>
      </c>
      <c r="AT313" s="242" t="s">
        <v>82</v>
      </c>
      <c r="AU313" s="242" t="s">
        <v>91</v>
      </c>
      <c r="AY313" s="241" t="s">
        <v>169</v>
      </c>
      <c r="BK313" s="243">
        <f>SUM(BK314:BK323)</f>
        <v>0</v>
      </c>
    </row>
    <row r="314" s="2" customFormat="1" ht="24.15" customHeight="1">
      <c r="A314" s="40"/>
      <c r="B314" s="41"/>
      <c r="C314" s="246" t="s">
        <v>553</v>
      </c>
      <c r="D314" s="246" t="s">
        <v>172</v>
      </c>
      <c r="E314" s="247" t="s">
        <v>554</v>
      </c>
      <c r="F314" s="248" t="s">
        <v>555</v>
      </c>
      <c r="G314" s="249" t="s">
        <v>180</v>
      </c>
      <c r="H314" s="250">
        <v>100.31999999999999</v>
      </c>
      <c r="I314" s="251"/>
      <c r="J314" s="252">
        <f>ROUND(I314*H314,2)</f>
        <v>0</v>
      </c>
      <c r="K314" s="253"/>
      <c r="L314" s="43"/>
      <c r="M314" s="254" t="s">
        <v>1</v>
      </c>
      <c r="N314" s="255" t="s">
        <v>48</v>
      </c>
      <c r="O314" s="93"/>
      <c r="P314" s="256">
        <f>O314*H314</f>
        <v>0</v>
      </c>
      <c r="Q314" s="256">
        <v>0</v>
      </c>
      <c r="R314" s="256">
        <f>Q314*H314</f>
        <v>0</v>
      </c>
      <c r="S314" s="256">
        <v>0.00191</v>
      </c>
      <c r="T314" s="257">
        <f>S314*H314</f>
        <v>0.19161119999999998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58" t="s">
        <v>241</v>
      </c>
      <c r="AT314" s="258" t="s">
        <v>172</v>
      </c>
      <c r="AU314" s="258" t="s">
        <v>93</v>
      </c>
      <c r="AY314" s="17" t="s">
        <v>169</v>
      </c>
      <c r="BE314" s="145">
        <f>IF(N314="základní",J314,0)</f>
        <v>0</v>
      </c>
      <c r="BF314" s="145">
        <f>IF(N314="snížená",J314,0)</f>
        <v>0</v>
      </c>
      <c r="BG314" s="145">
        <f>IF(N314="zákl. přenesená",J314,0)</f>
        <v>0</v>
      </c>
      <c r="BH314" s="145">
        <f>IF(N314="sníž. přenesená",J314,0)</f>
        <v>0</v>
      </c>
      <c r="BI314" s="145">
        <f>IF(N314="nulová",J314,0)</f>
        <v>0</v>
      </c>
      <c r="BJ314" s="17" t="s">
        <v>91</v>
      </c>
      <c r="BK314" s="145">
        <f>ROUND(I314*H314,2)</f>
        <v>0</v>
      </c>
      <c r="BL314" s="17" t="s">
        <v>241</v>
      </c>
      <c r="BM314" s="258" t="s">
        <v>556</v>
      </c>
    </row>
    <row r="315" s="13" customFormat="1">
      <c r="A315" s="13"/>
      <c r="B315" s="259"/>
      <c r="C315" s="260"/>
      <c r="D315" s="261" t="s">
        <v>185</v>
      </c>
      <c r="E315" s="262" t="s">
        <v>1</v>
      </c>
      <c r="F315" s="263" t="s">
        <v>557</v>
      </c>
      <c r="G315" s="260"/>
      <c r="H315" s="264">
        <v>100.31999999999999</v>
      </c>
      <c r="I315" s="265"/>
      <c r="J315" s="260"/>
      <c r="K315" s="260"/>
      <c r="L315" s="266"/>
      <c r="M315" s="267"/>
      <c r="N315" s="268"/>
      <c r="O315" s="268"/>
      <c r="P315" s="268"/>
      <c r="Q315" s="268"/>
      <c r="R315" s="268"/>
      <c r="S315" s="268"/>
      <c r="T315" s="269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70" t="s">
        <v>185</v>
      </c>
      <c r="AU315" s="270" t="s">
        <v>93</v>
      </c>
      <c r="AV315" s="13" t="s">
        <v>93</v>
      </c>
      <c r="AW315" s="13" t="s">
        <v>36</v>
      </c>
      <c r="AX315" s="13" t="s">
        <v>83</v>
      </c>
      <c r="AY315" s="270" t="s">
        <v>169</v>
      </c>
    </row>
    <row r="316" s="14" customFormat="1">
      <c r="A316" s="14"/>
      <c r="B316" s="271"/>
      <c r="C316" s="272"/>
      <c r="D316" s="261" t="s">
        <v>185</v>
      </c>
      <c r="E316" s="273" t="s">
        <v>1</v>
      </c>
      <c r="F316" s="274" t="s">
        <v>217</v>
      </c>
      <c r="G316" s="272"/>
      <c r="H316" s="275">
        <v>100.31999999999999</v>
      </c>
      <c r="I316" s="276"/>
      <c r="J316" s="272"/>
      <c r="K316" s="272"/>
      <c r="L316" s="277"/>
      <c r="M316" s="278"/>
      <c r="N316" s="279"/>
      <c r="O316" s="279"/>
      <c r="P316" s="279"/>
      <c r="Q316" s="279"/>
      <c r="R316" s="279"/>
      <c r="S316" s="279"/>
      <c r="T316" s="28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81" t="s">
        <v>185</v>
      </c>
      <c r="AU316" s="281" t="s">
        <v>93</v>
      </c>
      <c r="AV316" s="14" t="s">
        <v>176</v>
      </c>
      <c r="AW316" s="14" t="s">
        <v>36</v>
      </c>
      <c r="AX316" s="14" t="s">
        <v>91</v>
      </c>
      <c r="AY316" s="281" t="s">
        <v>169</v>
      </c>
    </row>
    <row r="317" s="2" customFormat="1" ht="16.5" customHeight="1">
      <c r="A317" s="40"/>
      <c r="B317" s="41"/>
      <c r="C317" s="246" t="s">
        <v>558</v>
      </c>
      <c r="D317" s="246" t="s">
        <v>172</v>
      </c>
      <c r="E317" s="247" t="s">
        <v>559</v>
      </c>
      <c r="F317" s="248" t="s">
        <v>560</v>
      </c>
      <c r="G317" s="249" t="s">
        <v>180</v>
      </c>
      <c r="H317" s="250">
        <v>30.311</v>
      </c>
      <c r="I317" s="251"/>
      <c r="J317" s="252">
        <f>ROUND(I317*H317,2)</f>
        <v>0</v>
      </c>
      <c r="K317" s="253"/>
      <c r="L317" s="43"/>
      <c r="M317" s="254" t="s">
        <v>1</v>
      </c>
      <c r="N317" s="255" t="s">
        <v>48</v>
      </c>
      <c r="O317" s="93"/>
      <c r="P317" s="256">
        <f>O317*H317</f>
        <v>0</v>
      </c>
      <c r="Q317" s="256">
        <v>0</v>
      </c>
      <c r="R317" s="256">
        <f>Q317*H317</f>
        <v>0</v>
      </c>
      <c r="S317" s="256">
        <v>0.00175</v>
      </c>
      <c r="T317" s="257">
        <f>S317*H317</f>
        <v>0.053044250000000001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58" t="s">
        <v>241</v>
      </c>
      <c r="AT317" s="258" t="s">
        <v>172</v>
      </c>
      <c r="AU317" s="258" t="s">
        <v>93</v>
      </c>
      <c r="AY317" s="17" t="s">
        <v>169</v>
      </c>
      <c r="BE317" s="145">
        <f>IF(N317="základní",J317,0)</f>
        <v>0</v>
      </c>
      <c r="BF317" s="145">
        <f>IF(N317="snížená",J317,0)</f>
        <v>0</v>
      </c>
      <c r="BG317" s="145">
        <f>IF(N317="zákl. přenesená",J317,0)</f>
        <v>0</v>
      </c>
      <c r="BH317" s="145">
        <f>IF(N317="sníž. přenesená",J317,0)</f>
        <v>0</v>
      </c>
      <c r="BI317" s="145">
        <f>IF(N317="nulová",J317,0)</f>
        <v>0</v>
      </c>
      <c r="BJ317" s="17" t="s">
        <v>91</v>
      </c>
      <c r="BK317" s="145">
        <f>ROUND(I317*H317,2)</f>
        <v>0</v>
      </c>
      <c r="BL317" s="17" t="s">
        <v>241</v>
      </c>
      <c r="BM317" s="258" t="s">
        <v>561</v>
      </c>
    </row>
    <row r="318" s="13" customFormat="1">
      <c r="A318" s="13"/>
      <c r="B318" s="259"/>
      <c r="C318" s="260"/>
      <c r="D318" s="261" t="s">
        <v>185</v>
      </c>
      <c r="E318" s="262" t="s">
        <v>1</v>
      </c>
      <c r="F318" s="263" t="s">
        <v>562</v>
      </c>
      <c r="G318" s="260"/>
      <c r="H318" s="264">
        <v>30.311</v>
      </c>
      <c r="I318" s="265"/>
      <c r="J318" s="260"/>
      <c r="K318" s="260"/>
      <c r="L318" s="266"/>
      <c r="M318" s="267"/>
      <c r="N318" s="268"/>
      <c r="O318" s="268"/>
      <c r="P318" s="268"/>
      <c r="Q318" s="268"/>
      <c r="R318" s="268"/>
      <c r="S318" s="268"/>
      <c r="T318" s="269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70" t="s">
        <v>185</v>
      </c>
      <c r="AU318" s="270" t="s">
        <v>93</v>
      </c>
      <c r="AV318" s="13" t="s">
        <v>93</v>
      </c>
      <c r="AW318" s="13" t="s">
        <v>36</v>
      </c>
      <c r="AX318" s="13" t="s">
        <v>83</v>
      </c>
      <c r="AY318" s="270" t="s">
        <v>169</v>
      </c>
    </row>
    <row r="319" s="14" customFormat="1">
      <c r="A319" s="14"/>
      <c r="B319" s="271"/>
      <c r="C319" s="272"/>
      <c r="D319" s="261" t="s">
        <v>185</v>
      </c>
      <c r="E319" s="273" t="s">
        <v>1</v>
      </c>
      <c r="F319" s="274" t="s">
        <v>217</v>
      </c>
      <c r="G319" s="272"/>
      <c r="H319" s="275">
        <v>30.311</v>
      </c>
      <c r="I319" s="276"/>
      <c r="J319" s="272"/>
      <c r="K319" s="272"/>
      <c r="L319" s="277"/>
      <c r="M319" s="278"/>
      <c r="N319" s="279"/>
      <c r="O319" s="279"/>
      <c r="P319" s="279"/>
      <c r="Q319" s="279"/>
      <c r="R319" s="279"/>
      <c r="S319" s="279"/>
      <c r="T319" s="280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81" t="s">
        <v>185</v>
      </c>
      <c r="AU319" s="281" t="s">
        <v>93</v>
      </c>
      <c r="AV319" s="14" t="s">
        <v>176</v>
      </c>
      <c r="AW319" s="14" t="s">
        <v>36</v>
      </c>
      <c r="AX319" s="14" t="s">
        <v>91</v>
      </c>
      <c r="AY319" s="281" t="s">
        <v>169</v>
      </c>
    </row>
    <row r="320" s="2" customFormat="1" ht="24.15" customHeight="1">
      <c r="A320" s="40"/>
      <c r="B320" s="41"/>
      <c r="C320" s="246" t="s">
        <v>563</v>
      </c>
      <c r="D320" s="246" t="s">
        <v>172</v>
      </c>
      <c r="E320" s="247" t="s">
        <v>564</v>
      </c>
      <c r="F320" s="248" t="s">
        <v>565</v>
      </c>
      <c r="G320" s="249" t="s">
        <v>180</v>
      </c>
      <c r="H320" s="250">
        <v>112.52500000000001</v>
      </c>
      <c r="I320" s="251"/>
      <c r="J320" s="252">
        <f>ROUND(I320*H320,2)</f>
        <v>0</v>
      </c>
      <c r="K320" s="253"/>
      <c r="L320" s="43"/>
      <c r="M320" s="254" t="s">
        <v>1</v>
      </c>
      <c r="N320" s="255" t="s">
        <v>48</v>
      </c>
      <c r="O320" s="93"/>
      <c r="P320" s="256">
        <f>O320*H320</f>
        <v>0</v>
      </c>
      <c r="Q320" s="256">
        <v>0.00088000000000000003</v>
      </c>
      <c r="R320" s="256">
        <f>Q320*H320</f>
        <v>0.099022000000000013</v>
      </c>
      <c r="S320" s="256">
        <v>0</v>
      </c>
      <c r="T320" s="257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58" t="s">
        <v>241</v>
      </c>
      <c r="AT320" s="258" t="s">
        <v>172</v>
      </c>
      <c r="AU320" s="258" t="s">
        <v>93</v>
      </c>
      <c r="AY320" s="17" t="s">
        <v>169</v>
      </c>
      <c r="BE320" s="145">
        <f>IF(N320="základní",J320,0)</f>
        <v>0</v>
      </c>
      <c r="BF320" s="145">
        <f>IF(N320="snížená",J320,0)</f>
        <v>0</v>
      </c>
      <c r="BG320" s="145">
        <f>IF(N320="zákl. přenesená",J320,0)</f>
        <v>0</v>
      </c>
      <c r="BH320" s="145">
        <f>IF(N320="sníž. přenesená",J320,0)</f>
        <v>0</v>
      </c>
      <c r="BI320" s="145">
        <f>IF(N320="nulová",J320,0)</f>
        <v>0</v>
      </c>
      <c r="BJ320" s="17" t="s">
        <v>91</v>
      </c>
      <c r="BK320" s="145">
        <f>ROUND(I320*H320,2)</f>
        <v>0</v>
      </c>
      <c r="BL320" s="17" t="s">
        <v>241</v>
      </c>
      <c r="BM320" s="258" t="s">
        <v>566</v>
      </c>
    </row>
    <row r="321" s="2" customFormat="1" ht="33" customHeight="1">
      <c r="A321" s="40"/>
      <c r="B321" s="41"/>
      <c r="C321" s="246" t="s">
        <v>567</v>
      </c>
      <c r="D321" s="246" t="s">
        <v>172</v>
      </c>
      <c r="E321" s="247" t="s">
        <v>568</v>
      </c>
      <c r="F321" s="248" t="s">
        <v>569</v>
      </c>
      <c r="G321" s="249" t="s">
        <v>180</v>
      </c>
      <c r="H321" s="250">
        <v>100.31999999999999</v>
      </c>
      <c r="I321" s="251"/>
      <c r="J321" s="252">
        <f>ROUND(I321*H321,2)</f>
        <v>0</v>
      </c>
      <c r="K321" s="253"/>
      <c r="L321" s="43"/>
      <c r="M321" s="254" t="s">
        <v>1</v>
      </c>
      <c r="N321" s="255" t="s">
        <v>48</v>
      </c>
      <c r="O321" s="93"/>
      <c r="P321" s="256">
        <f>O321*H321</f>
        <v>0</v>
      </c>
      <c r="Q321" s="256">
        <v>0.0043800000000000002</v>
      </c>
      <c r="R321" s="256">
        <f>Q321*H321</f>
        <v>0.4394016</v>
      </c>
      <c r="S321" s="256">
        <v>0</v>
      </c>
      <c r="T321" s="257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58" t="s">
        <v>241</v>
      </c>
      <c r="AT321" s="258" t="s">
        <v>172</v>
      </c>
      <c r="AU321" s="258" t="s">
        <v>93</v>
      </c>
      <c r="AY321" s="17" t="s">
        <v>169</v>
      </c>
      <c r="BE321" s="145">
        <f>IF(N321="základní",J321,0)</f>
        <v>0</v>
      </c>
      <c r="BF321" s="145">
        <f>IF(N321="snížená",J321,0)</f>
        <v>0</v>
      </c>
      <c r="BG321" s="145">
        <f>IF(N321="zákl. přenesená",J321,0)</f>
        <v>0</v>
      </c>
      <c r="BH321" s="145">
        <f>IF(N321="sníž. přenesená",J321,0)</f>
        <v>0</v>
      </c>
      <c r="BI321" s="145">
        <f>IF(N321="nulová",J321,0)</f>
        <v>0</v>
      </c>
      <c r="BJ321" s="17" t="s">
        <v>91</v>
      </c>
      <c r="BK321" s="145">
        <f>ROUND(I321*H321,2)</f>
        <v>0</v>
      </c>
      <c r="BL321" s="17" t="s">
        <v>241</v>
      </c>
      <c r="BM321" s="258" t="s">
        <v>570</v>
      </c>
    </row>
    <row r="322" s="2" customFormat="1" ht="33" customHeight="1">
      <c r="A322" s="40"/>
      <c r="B322" s="41"/>
      <c r="C322" s="246" t="s">
        <v>571</v>
      </c>
      <c r="D322" s="246" t="s">
        <v>172</v>
      </c>
      <c r="E322" s="247" t="s">
        <v>572</v>
      </c>
      <c r="F322" s="248" t="s">
        <v>573</v>
      </c>
      <c r="G322" s="249" t="s">
        <v>270</v>
      </c>
      <c r="H322" s="250">
        <v>7</v>
      </c>
      <c r="I322" s="251"/>
      <c r="J322" s="252">
        <f>ROUND(I322*H322,2)</f>
        <v>0</v>
      </c>
      <c r="K322" s="253"/>
      <c r="L322" s="43"/>
      <c r="M322" s="254" t="s">
        <v>1</v>
      </c>
      <c r="N322" s="255" t="s">
        <v>48</v>
      </c>
      <c r="O322" s="93"/>
      <c r="P322" s="256">
        <f>O322*H322</f>
        <v>0</v>
      </c>
      <c r="Q322" s="256">
        <v>0</v>
      </c>
      <c r="R322" s="256">
        <f>Q322*H322</f>
        <v>0</v>
      </c>
      <c r="S322" s="256">
        <v>0</v>
      </c>
      <c r="T322" s="257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58" t="s">
        <v>241</v>
      </c>
      <c r="AT322" s="258" t="s">
        <v>172</v>
      </c>
      <c r="AU322" s="258" t="s">
        <v>93</v>
      </c>
      <c r="AY322" s="17" t="s">
        <v>169</v>
      </c>
      <c r="BE322" s="145">
        <f>IF(N322="základní",J322,0)</f>
        <v>0</v>
      </c>
      <c r="BF322" s="145">
        <f>IF(N322="snížená",J322,0)</f>
        <v>0</v>
      </c>
      <c r="BG322" s="145">
        <f>IF(N322="zákl. přenesená",J322,0)</f>
        <v>0</v>
      </c>
      <c r="BH322" s="145">
        <f>IF(N322="sníž. přenesená",J322,0)</f>
        <v>0</v>
      </c>
      <c r="BI322" s="145">
        <f>IF(N322="nulová",J322,0)</f>
        <v>0</v>
      </c>
      <c r="BJ322" s="17" t="s">
        <v>91</v>
      </c>
      <c r="BK322" s="145">
        <f>ROUND(I322*H322,2)</f>
        <v>0</v>
      </c>
      <c r="BL322" s="17" t="s">
        <v>241</v>
      </c>
      <c r="BM322" s="258" t="s">
        <v>574</v>
      </c>
    </row>
    <row r="323" s="2" customFormat="1" ht="33" customHeight="1">
      <c r="A323" s="40"/>
      <c r="B323" s="41"/>
      <c r="C323" s="246" t="s">
        <v>575</v>
      </c>
      <c r="D323" s="246" t="s">
        <v>172</v>
      </c>
      <c r="E323" s="247" t="s">
        <v>576</v>
      </c>
      <c r="F323" s="248" t="s">
        <v>577</v>
      </c>
      <c r="G323" s="249" t="s">
        <v>412</v>
      </c>
      <c r="H323" s="303"/>
      <c r="I323" s="251"/>
      <c r="J323" s="252">
        <f>ROUND(I323*H323,2)</f>
        <v>0</v>
      </c>
      <c r="K323" s="253"/>
      <c r="L323" s="43"/>
      <c r="M323" s="254" t="s">
        <v>1</v>
      </c>
      <c r="N323" s="255" t="s">
        <v>48</v>
      </c>
      <c r="O323" s="93"/>
      <c r="P323" s="256">
        <f>O323*H323</f>
        <v>0</v>
      </c>
      <c r="Q323" s="256">
        <v>0</v>
      </c>
      <c r="R323" s="256">
        <f>Q323*H323</f>
        <v>0</v>
      </c>
      <c r="S323" s="256">
        <v>0</v>
      </c>
      <c r="T323" s="257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58" t="s">
        <v>241</v>
      </c>
      <c r="AT323" s="258" t="s">
        <v>172</v>
      </c>
      <c r="AU323" s="258" t="s">
        <v>93</v>
      </c>
      <c r="AY323" s="17" t="s">
        <v>169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7" t="s">
        <v>91</v>
      </c>
      <c r="BK323" s="145">
        <f>ROUND(I323*H323,2)</f>
        <v>0</v>
      </c>
      <c r="BL323" s="17" t="s">
        <v>241</v>
      </c>
      <c r="BM323" s="258" t="s">
        <v>578</v>
      </c>
    </row>
    <row r="324" s="12" customFormat="1" ht="22.8" customHeight="1">
      <c r="A324" s="12"/>
      <c r="B324" s="230"/>
      <c r="C324" s="231"/>
      <c r="D324" s="232" t="s">
        <v>82</v>
      </c>
      <c r="E324" s="244" t="s">
        <v>579</v>
      </c>
      <c r="F324" s="244" t="s">
        <v>580</v>
      </c>
      <c r="G324" s="231"/>
      <c r="H324" s="231"/>
      <c r="I324" s="234"/>
      <c r="J324" s="245">
        <f>BK324</f>
        <v>0</v>
      </c>
      <c r="K324" s="231"/>
      <c r="L324" s="236"/>
      <c r="M324" s="237"/>
      <c r="N324" s="238"/>
      <c r="O324" s="238"/>
      <c r="P324" s="239">
        <f>P325</f>
        <v>0</v>
      </c>
      <c r="Q324" s="238"/>
      <c r="R324" s="239">
        <f>R325</f>
        <v>0.18146999999999999</v>
      </c>
      <c r="S324" s="238"/>
      <c r="T324" s="240">
        <f>T325</f>
        <v>0.17939999999999998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41" t="s">
        <v>93</v>
      </c>
      <c r="AT324" s="242" t="s">
        <v>82</v>
      </c>
      <c r="AU324" s="242" t="s">
        <v>91</v>
      </c>
      <c r="AY324" s="241" t="s">
        <v>169</v>
      </c>
      <c r="BK324" s="243">
        <f>BK325</f>
        <v>0</v>
      </c>
    </row>
    <row r="325" s="2" customFormat="1" ht="16.5" customHeight="1">
      <c r="A325" s="40"/>
      <c r="B325" s="41"/>
      <c r="C325" s="246" t="s">
        <v>581</v>
      </c>
      <c r="D325" s="246" t="s">
        <v>172</v>
      </c>
      <c r="E325" s="247" t="s">
        <v>582</v>
      </c>
      <c r="F325" s="248" t="s">
        <v>583</v>
      </c>
      <c r="G325" s="249" t="s">
        <v>114</v>
      </c>
      <c r="H325" s="250">
        <v>690</v>
      </c>
      <c r="I325" s="251"/>
      <c r="J325" s="252">
        <f>ROUND(I325*H325,2)</f>
        <v>0</v>
      </c>
      <c r="K325" s="253"/>
      <c r="L325" s="43"/>
      <c r="M325" s="304" t="s">
        <v>1</v>
      </c>
      <c r="N325" s="305" t="s">
        <v>48</v>
      </c>
      <c r="O325" s="306"/>
      <c r="P325" s="307">
        <f>O325*H325</f>
        <v>0</v>
      </c>
      <c r="Q325" s="307">
        <v>0.000263</v>
      </c>
      <c r="R325" s="307">
        <f>Q325*H325</f>
        <v>0.18146999999999999</v>
      </c>
      <c r="S325" s="307">
        <v>0.00025999999999999998</v>
      </c>
      <c r="T325" s="308">
        <f>S325*H325</f>
        <v>0.17939999999999998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58" t="s">
        <v>241</v>
      </c>
      <c r="AT325" s="258" t="s">
        <v>172</v>
      </c>
      <c r="AU325" s="258" t="s">
        <v>93</v>
      </c>
      <c r="AY325" s="17" t="s">
        <v>169</v>
      </c>
      <c r="BE325" s="145">
        <f>IF(N325="základní",J325,0)</f>
        <v>0</v>
      </c>
      <c r="BF325" s="145">
        <f>IF(N325="snížená",J325,0)</f>
        <v>0</v>
      </c>
      <c r="BG325" s="145">
        <f>IF(N325="zákl. přenesená",J325,0)</f>
        <v>0</v>
      </c>
      <c r="BH325" s="145">
        <f>IF(N325="sníž. přenesená",J325,0)</f>
        <v>0</v>
      </c>
      <c r="BI325" s="145">
        <f>IF(N325="nulová",J325,0)</f>
        <v>0</v>
      </c>
      <c r="BJ325" s="17" t="s">
        <v>91</v>
      </c>
      <c r="BK325" s="145">
        <f>ROUND(I325*H325,2)</f>
        <v>0</v>
      </c>
      <c r="BL325" s="17" t="s">
        <v>241</v>
      </c>
      <c r="BM325" s="258" t="s">
        <v>584</v>
      </c>
    </row>
    <row r="326" s="2" customFormat="1" ht="6.96" customHeight="1">
      <c r="A326" s="40"/>
      <c r="B326" s="68"/>
      <c r="C326" s="69"/>
      <c r="D326" s="69"/>
      <c r="E326" s="69"/>
      <c r="F326" s="69"/>
      <c r="G326" s="69"/>
      <c r="H326" s="69"/>
      <c r="I326" s="69"/>
      <c r="J326" s="69"/>
      <c r="K326" s="69"/>
      <c r="L326" s="43"/>
      <c r="M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</row>
  </sheetData>
  <sheetProtection sheet="1" autoFilter="0" formatColumns="0" formatRows="0" objects="1" scenarios="1" spinCount="100000" saltValue="PvPqDD9vSR2rFyitcG9Z+XxCn+oGYDIkQCI6KKoosrkyjp9MIHlfMVfi9zZG40AMFUOLggVWLy4jW81XWGXGJA==" hashValue="pmuJcF4cP39nv9vm0WHa9CAG+IA8BgHn0qNsNcrvI72faDJY40j90wnNlAKuoyuKpWme0bxLWXmn+u0Dz0kgXw==" algorithmName="SHA-512" password="CC35"/>
  <autoFilter ref="C138:K325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  <c r="AZ2" s="153" t="s">
        <v>112</v>
      </c>
      <c r="BA2" s="153" t="s">
        <v>113</v>
      </c>
      <c r="BB2" s="153" t="s">
        <v>114</v>
      </c>
      <c r="BC2" s="153" t="s">
        <v>585</v>
      </c>
      <c r="BD2" s="153" t="s">
        <v>116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0"/>
      <c r="AT3" s="17" t="s">
        <v>93</v>
      </c>
      <c r="AZ3" s="153" t="s">
        <v>117</v>
      </c>
      <c r="BA3" s="153" t="s">
        <v>118</v>
      </c>
      <c r="BB3" s="153" t="s">
        <v>114</v>
      </c>
      <c r="BC3" s="153" t="s">
        <v>586</v>
      </c>
      <c r="BD3" s="153" t="s">
        <v>116</v>
      </c>
    </row>
    <row r="4" s="1" customFormat="1" ht="24.96" customHeight="1">
      <c r="B4" s="20"/>
      <c r="D4" s="156" t="s">
        <v>120</v>
      </c>
      <c r="L4" s="20"/>
      <c r="M4" s="157" t="s">
        <v>10</v>
      </c>
      <c r="AT4" s="17" t="s">
        <v>4</v>
      </c>
      <c r="AZ4" s="153" t="s">
        <v>121</v>
      </c>
      <c r="BA4" s="153" t="s">
        <v>122</v>
      </c>
      <c r="BB4" s="153" t="s">
        <v>114</v>
      </c>
      <c r="BC4" s="153" t="s">
        <v>587</v>
      </c>
      <c r="BD4" s="153" t="s">
        <v>116</v>
      </c>
    </row>
    <row r="5" s="1" customFormat="1" ht="6.96" customHeight="1">
      <c r="B5" s="20"/>
      <c r="L5" s="20"/>
    </row>
    <row r="6" s="1" customFormat="1" ht="12" customHeight="1">
      <c r="B6" s="20"/>
      <c r="D6" s="158" t="s">
        <v>16</v>
      </c>
      <c r="L6" s="20"/>
    </row>
    <row r="7" s="1" customFormat="1" ht="16.5" customHeight="1">
      <c r="B7" s="20"/>
      <c r="E7" s="159" t="str">
        <f>'Rekapitulace stavby'!K6</f>
        <v>STAVEBNÍ ÚPRAVY STŘECHY MŠ JAHODNICE</v>
      </c>
      <c r="F7" s="158"/>
      <c r="G7" s="158"/>
      <c r="H7" s="158"/>
      <c r="L7" s="20"/>
    </row>
    <row r="8" s="2" customFormat="1" ht="12" customHeight="1">
      <c r="A8" s="40"/>
      <c r="B8" s="43"/>
      <c r="C8" s="40"/>
      <c r="D8" s="158" t="s">
        <v>124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3"/>
      <c r="C9" s="40"/>
      <c r="D9" s="40"/>
      <c r="E9" s="160" t="s">
        <v>588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8" t="s">
        <v>18</v>
      </c>
      <c r="E11" s="40"/>
      <c r="F11" s="161" t="s">
        <v>1</v>
      </c>
      <c r="G11" s="40"/>
      <c r="H11" s="40"/>
      <c r="I11" s="158" t="s">
        <v>19</v>
      </c>
      <c r="J11" s="161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8" t="s">
        <v>20</v>
      </c>
      <c r="E12" s="40"/>
      <c r="F12" s="161" t="s">
        <v>21</v>
      </c>
      <c r="G12" s="40"/>
      <c r="H12" s="40"/>
      <c r="I12" s="158" t="s">
        <v>22</v>
      </c>
      <c r="J12" s="162" t="str">
        <f>'Rekapitulace stavby'!AN8</f>
        <v>26. 5. 2025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8" t="s">
        <v>24</v>
      </c>
      <c r="E14" s="40"/>
      <c r="F14" s="40"/>
      <c r="G14" s="40"/>
      <c r="H14" s="40"/>
      <c r="I14" s="158" t="s">
        <v>25</v>
      </c>
      <c r="J14" s="161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1" t="s">
        <v>38</v>
      </c>
      <c r="F15" s="40"/>
      <c r="G15" s="40"/>
      <c r="H15" s="40"/>
      <c r="I15" s="158" t="s">
        <v>28</v>
      </c>
      <c r="J15" s="161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8" t="s">
        <v>30</v>
      </c>
      <c r="E17" s="40"/>
      <c r="F17" s="40"/>
      <c r="G17" s="40"/>
      <c r="H17" s="40"/>
      <c r="I17" s="158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1"/>
      <c r="G18" s="161"/>
      <c r="H18" s="161"/>
      <c r="I18" s="158" t="s">
        <v>28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8" t="s">
        <v>32</v>
      </c>
      <c r="E20" s="40"/>
      <c r="F20" s="40"/>
      <c r="G20" s="40"/>
      <c r="H20" s="40"/>
      <c r="I20" s="158" t="s">
        <v>25</v>
      </c>
      <c r="J20" s="161" t="s">
        <v>1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1" t="s">
        <v>38</v>
      </c>
      <c r="F21" s="40"/>
      <c r="G21" s="40"/>
      <c r="H21" s="40"/>
      <c r="I21" s="158" t="s">
        <v>28</v>
      </c>
      <c r="J21" s="161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8" t="s">
        <v>37</v>
      </c>
      <c r="E23" s="40"/>
      <c r="F23" s="40"/>
      <c r="G23" s="40"/>
      <c r="H23" s="40"/>
      <c r="I23" s="158" t="s">
        <v>25</v>
      </c>
      <c r="J23" s="161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1" t="s">
        <v>38</v>
      </c>
      <c r="F24" s="40"/>
      <c r="G24" s="40"/>
      <c r="H24" s="40"/>
      <c r="I24" s="158" t="s">
        <v>28</v>
      </c>
      <c r="J24" s="161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8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7"/>
      <c r="E29" s="167"/>
      <c r="F29" s="167"/>
      <c r="G29" s="167"/>
      <c r="H29" s="167"/>
      <c r="I29" s="167"/>
      <c r="J29" s="167"/>
      <c r="K29" s="167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1" t="s">
        <v>126</v>
      </c>
      <c r="E30" s="40"/>
      <c r="F30" s="40"/>
      <c r="G30" s="40"/>
      <c r="H30" s="40"/>
      <c r="I30" s="40"/>
      <c r="J30" s="168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9" t="s">
        <v>106</v>
      </c>
      <c r="E31" s="40"/>
      <c r="F31" s="40"/>
      <c r="G31" s="40"/>
      <c r="H31" s="40"/>
      <c r="I31" s="40"/>
      <c r="J31" s="168">
        <f>J112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70" t="s">
        <v>43</v>
      </c>
      <c r="E32" s="40"/>
      <c r="F32" s="40"/>
      <c r="G32" s="40"/>
      <c r="H32" s="40"/>
      <c r="I32" s="40"/>
      <c r="J32" s="171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7"/>
      <c r="E33" s="167"/>
      <c r="F33" s="167"/>
      <c r="G33" s="167"/>
      <c r="H33" s="167"/>
      <c r="I33" s="167"/>
      <c r="J33" s="167"/>
      <c r="K33" s="167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2" t="s">
        <v>45</v>
      </c>
      <c r="G34" s="40"/>
      <c r="H34" s="40"/>
      <c r="I34" s="172" t="s">
        <v>44</v>
      </c>
      <c r="J34" s="172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3" t="s">
        <v>47</v>
      </c>
      <c r="E35" s="158" t="s">
        <v>48</v>
      </c>
      <c r="F35" s="174">
        <f>ROUND((SUM(BE112:BE119) + SUM(BE139:BE316)),  2)</f>
        <v>0</v>
      </c>
      <c r="G35" s="40"/>
      <c r="H35" s="40"/>
      <c r="I35" s="175">
        <v>0.20999999999999999</v>
      </c>
      <c r="J35" s="174">
        <f>ROUND(((SUM(BE112:BE119) + SUM(BE139:BE316))*I35),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8" t="s">
        <v>49</v>
      </c>
      <c r="F36" s="174">
        <f>ROUND((SUM(BF112:BF119) + SUM(BF139:BF316)),  2)</f>
        <v>0</v>
      </c>
      <c r="G36" s="40"/>
      <c r="H36" s="40"/>
      <c r="I36" s="175">
        <v>0.12</v>
      </c>
      <c r="J36" s="174">
        <f>ROUND(((SUM(BF112:BF119) + SUM(BF139:BF316))*I36),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8" t="s">
        <v>50</v>
      </c>
      <c r="F37" s="174">
        <f>ROUND((SUM(BG112:BG119) + SUM(BG139:BG316)),  2)</f>
        <v>0</v>
      </c>
      <c r="G37" s="40"/>
      <c r="H37" s="40"/>
      <c r="I37" s="175">
        <v>0.20999999999999999</v>
      </c>
      <c r="J37" s="174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8" t="s">
        <v>51</v>
      </c>
      <c r="F38" s="174">
        <f>ROUND((SUM(BH112:BH119) + SUM(BH139:BH316)),  2)</f>
        <v>0</v>
      </c>
      <c r="G38" s="40"/>
      <c r="H38" s="40"/>
      <c r="I38" s="175">
        <v>0.12</v>
      </c>
      <c r="J38" s="174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8" t="s">
        <v>52</v>
      </c>
      <c r="F39" s="174">
        <f>ROUND((SUM(BI112:BI119) + SUM(BI139:BI316)),  2)</f>
        <v>0</v>
      </c>
      <c r="G39" s="40"/>
      <c r="H39" s="40"/>
      <c r="I39" s="175">
        <v>0</v>
      </c>
      <c r="J39" s="174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6"/>
      <c r="D41" s="177" t="s">
        <v>53</v>
      </c>
      <c r="E41" s="178"/>
      <c r="F41" s="178"/>
      <c r="G41" s="179" t="s">
        <v>54</v>
      </c>
      <c r="H41" s="180" t="s">
        <v>55</v>
      </c>
      <c r="I41" s="178"/>
      <c r="J41" s="181">
        <f>SUM(J32:J39)</f>
        <v>0</v>
      </c>
      <c r="K41" s="182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3" t="s">
        <v>56</v>
      </c>
      <c r="E50" s="184"/>
      <c r="F50" s="184"/>
      <c r="G50" s="183" t="s">
        <v>57</v>
      </c>
      <c r="H50" s="184"/>
      <c r="I50" s="184"/>
      <c r="J50" s="184"/>
      <c r="K50" s="184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5" t="s">
        <v>58</v>
      </c>
      <c r="E61" s="186"/>
      <c r="F61" s="187" t="s">
        <v>59</v>
      </c>
      <c r="G61" s="185" t="s">
        <v>58</v>
      </c>
      <c r="H61" s="186"/>
      <c r="I61" s="186"/>
      <c r="J61" s="188" t="s">
        <v>59</v>
      </c>
      <c r="K61" s="186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3" t="s">
        <v>60</v>
      </c>
      <c r="E65" s="189"/>
      <c r="F65" s="189"/>
      <c r="G65" s="183" t="s">
        <v>61</v>
      </c>
      <c r="H65" s="189"/>
      <c r="I65" s="189"/>
      <c r="J65" s="189"/>
      <c r="K65" s="189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5" t="s">
        <v>58</v>
      </c>
      <c r="E76" s="186"/>
      <c r="F76" s="187" t="s">
        <v>59</v>
      </c>
      <c r="G76" s="185" t="s">
        <v>58</v>
      </c>
      <c r="H76" s="186"/>
      <c r="I76" s="186"/>
      <c r="J76" s="188" t="s">
        <v>59</v>
      </c>
      <c r="K76" s="186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127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4" t="str">
        <f>E7</f>
        <v>STAVEBNÍ ÚPRAVY STŘECHY MŠ JAHODNICE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124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57B - Střecha S2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 xml:space="preserve">KOSTLIVÉHO 1218, 198 00 PRAHA – KYJE </v>
      </c>
      <c r="G89" s="42"/>
      <c r="H89" s="42"/>
      <c r="I89" s="32" t="s">
        <v>22</v>
      </c>
      <c r="J89" s="81" t="str">
        <f>IF(J12="","",J12)</f>
        <v>26. 5. 2025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 xml:space="preserve"> </v>
      </c>
      <c r="G91" s="42"/>
      <c r="H91" s="42"/>
      <c r="I91" s="32" t="s">
        <v>32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30</v>
      </c>
      <c r="D92" s="42"/>
      <c r="E92" s="42"/>
      <c r="F92" s="27" t="str">
        <f>IF(E18="","",E18)</f>
        <v>Vyplň údaj</v>
      </c>
      <c r="G92" s="42"/>
      <c r="H92" s="42"/>
      <c r="I92" s="32" t="s">
        <v>37</v>
      </c>
      <c r="J92" s="36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5" t="s">
        <v>128</v>
      </c>
      <c r="D94" s="151"/>
      <c r="E94" s="151"/>
      <c r="F94" s="151"/>
      <c r="G94" s="151"/>
      <c r="H94" s="151"/>
      <c r="I94" s="151"/>
      <c r="J94" s="196" t="s">
        <v>129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7" t="s">
        <v>130</v>
      </c>
      <c r="D96" s="42"/>
      <c r="E96" s="42"/>
      <c r="F96" s="42"/>
      <c r="G96" s="42"/>
      <c r="H96" s="42"/>
      <c r="I96" s="42"/>
      <c r="J96" s="112">
        <f>J139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131</v>
      </c>
    </row>
    <row r="97" s="9" customFormat="1" ht="24.96" customHeight="1">
      <c r="A97" s="9"/>
      <c r="B97" s="198"/>
      <c r="C97" s="199"/>
      <c r="D97" s="200" t="s">
        <v>132</v>
      </c>
      <c r="E97" s="201"/>
      <c r="F97" s="201"/>
      <c r="G97" s="201"/>
      <c r="H97" s="201"/>
      <c r="I97" s="201"/>
      <c r="J97" s="202">
        <f>J140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589</v>
      </c>
      <c r="E98" s="207"/>
      <c r="F98" s="207"/>
      <c r="G98" s="207"/>
      <c r="H98" s="207"/>
      <c r="I98" s="207"/>
      <c r="J98" s="208">
        <f>J141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133</v>
      </c>
      <c r="E99" s="207"/>
      <c r="F99" s="207"/>
      <c r="G99" s="207"/>
      <c r="H99" s="207"/>
      <c r="I99" s="207"/>
      <c r="J99" s="208">
        <f>J144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134</v>
      </c>
      <c r="E100" s="207"/>
      <c r="F100" s="207"/>
      <c r="G100" s="207"/>
      <c r="H100" s="207"/>
      <c r="I100" s="207"/>
      <c r="J100" s="208">
        <f>J159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135</v>
      </c>
      <c r="E101" s="207"/>
      <c r="F101" s="207"/>
      <c r="G101" s="207"/>
      <c r="H101" s="207"/>
      <c r="I101" s="207"/>
      <c r="J101" s="208">
        <f>J172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8"/>
      <c r="C102" s="199"/>
      <c r="D102" s="200" t="s">
        <v>136</v>
      </c>
      <c r="E102" s="201"/>
      <c r="F102" s="201"/>
      <c r="G102" s="201"/>
      <c r="H102" s="201"/>
      <c r="I102" s="201"/>
      <c r="J102" s="202">
        <f>J174</f>
        <v>0</v>
      </c>
      <c r="K102" s="199"/>
      <c r="L102" s="20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204"/>
      <c r="C103" s="205"/>
      <c r="D103" s="206" t="s">
        <v>137</v>
      </c>
      <c r="E103" s="207"/>
      <c r="F103" s="207"/>
      <c r="G103" s="207"/>
      <c r="H103" s="207"/>
      <c r="I103" s="207"/>
      <c r="J103" s="208">
        <f>J175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4"/>
      <c r="C104" s="205"/>
      <c r="D104" s="206" t="s">
        <v>138</v>
      </c>
      <c r="E104" s="207"/>
      <c r="F104" s="207"/>
      <c r="G104" s="207"/>
      <c r="H104" s="207"/>
      <c r="I104" s="207"/>
      <c r="J104" s="208">
        <f>J264</f>
        <v>0</v>
      </c>
      <c r="K104" s="205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4"/>
      <c r="C105" s="205"/>
      <c r="D105" s="206" t="s">
        <v>139</v>
      </c>
      <c r="E105" s="207"/>
      <c r="F105" s="207"/>
      <c r="G105" s="207"/>
      <c r="H105" s="207"/>
      <c r="I105" s="207"/>
      <c r="J105" s="208">
        <f>J274</f>
        <v>0</v>
      </c>
      <c r="K105" s="205"/>
      <c r="L105" s="20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4"/>
      <c r="C106" s="205"/>
      <c r="D106" s="206" t="s">
        <v>140</v>
      </c>
      <c r="E106" s="207"/>
      <c r="F106" s="207"/>
      <c r="G106" s="207"/>
      <c r="H106" s="207"/>
      <c r="I106" s="207"/>
      <c r="J106" s="208">
        <f>J279</f>
        <v>0</v>
      </c>
      <c r="K106" s="205"/>
      <c r="L106" s="20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4"/>
      <c r="C107" s="205"/>
      <c r="D107" s="206" t="s">
        <v>142</v>
      </c>
      <c r="E107" s="207"/>
      <c r="F107" s="207"/>
      <c r="G107" s="207"/>
      <c r="H107" s="207"/>
      <c r="I107" s="207"/>
      <c r="J107" s="208">
        <f>J290</f>
        <v>0</v>
      </c>
      <c r="K107" s="205"/>
      <c r="L107" s="20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4"/>
      <c r="C108" s="205"/>
      <c r="D108" s="206" t="s">
        <v>143</v>
      </c>
      <c r="E108" s="207"/>
      <c r="F108" s="207"/>
      <c r="G108" s="207"/>
      <c r="H108" s="207"/>
      <c r="I108" s="207"/>
      <c r="J108" s="208">
        <f>J303</f>
        <v>0</v>
      </c>
      <c r="K108" s="205"/>
      <c r="L108" s="20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4"/>
      <c r="C109" s="205"/>
      <c r="D109" s="206" t="s">
        <v>144</v>
      </c>
      <c r="E109" s="207"/>
      <c r="F109" s="207"/>
      <c r="G109" s="207"/>
      <c r="H109" s="207"/>
      <c r="I109" s="207"/>
      <c r="J109" s="208">
        <f>J315</f>
        <v>0</v>
      </c>
      <c r="K109" s="205"/>
      <c r="L109" s="20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6.96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29.28" customHeight="1">
      <c r="A112" s="40"/>
      <c r="B112" s="41"/>
      <c r="C112" s="197" t="s">
        <v>145</v>
      </c>
      <c r="D112" s="42"/>
      <c r="E112" s="42"/>
      <c r="F112" s="42"/>
      <c r="G112" s="42"/>
      <c r="H112" s="42"/>
      <c r="I112" s="42"/>
      <c r="J112" s="210">
        <f>ROUND(J113 + J114 + J115 + J116 + J117 + J118,2)</f>
        <v>0</v>
      </c>
      <c r="K112" s="42"/>
      <c r="L112" s="65"/>
      <c r="N112" s="211" t="s">
        <v>47</v>
      </c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8" customHeight="1">
      <c r="A113" s="40"/>
      <c r="B113" s="41"/>
      <c r="C113" s="42"/>
      <c r="D113" s="146" t="s">
        <v>146</v>
      </c>
      <c r="E113" s="139"/>
      <c r="F113" s="139"/>
      <c r="G113" s="42"/>
      <c r="H113" s="42"/>
      <c r="I113" s="42"/>
      <c r="J113" s="140">
        <v>0</v>
      </c>
      <c r="K113" s="42"/>
      <c r="L113" s="212"/>
      <c r="M113" s="213"/>
      <c r="N113" s="214" t="s">
        <v>49</v>
      </c>
      <c r="O113" s="213"/>
      <c r="P113" s="213"/>
      <c r="Q113" s="213"/>
      <c r="R113" s="213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6" t="s">
        <v>147</v>
      </c>
      <c r="AZ113" s="213"/>
      <c r="BA113" s="213"/>
      <c r="BB113" s="213"/>
      <c r="BC113" s="213"/>
      <c r="BD113" s="213"/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216" t="s">
        <v>93</v>
      </c>
      <c r="BK113" s="213"/>
      <c r="BL113" s="213"/>
      <c r="BM113" s="213"/>
    </row>
    <row r="114" s="2" customFormat="1" ht="18" customHeight="1">
      <c r="A114" s="40"/>
      <c r="B114" s="41"/>
      <c r="C114" s="42"/>
      <c r="D114" s="146" t="s">
        <v>148</v>
      </c>
      <c r="E114" s="139"/>
      <c r="F114" s="139"/>
      <c r="G114" s="42"/>
      <c r="H114" s="42"/>
      <c r="I114" s="42"/>
      <c r="J114" s="140">
        <v>0</v>
      </c>
      <c r="K114" s="42"/>
      <c r="L114" s="212"/>
      <c r="M114" s="213"/>
      <c r="N114" s="214" t="s">
        <v>49</v>
      </c>
      <c r="O114" s="213"/>
      <c r="P114" s="213"/>
      <c r="Q114" s="213"/>
      <c r="R114" s="213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6" t="s">
        <v>147</v>
      </c>
      <c r="AZ114" s="213"/>
      <c r="BA114" s="213"/>
      <c r="BB114" s="213"/>
      <c r="BC114" s="213"/>
      <c r="BD114" s="213"/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216" t="s">
        <v>93</v>
      </c>
      <c r="BK114" s="213"/>
      <c r="BL114" s="213"/>
      <c r="BM114" s="213"/>
    </row>
    <row r="115" s="2" customFormat="1" ht="18" customHeight="1">
      <c r="A115" s="40"/>
      <c r="B115" s="41"/>
      <c r="C115" s="42"/>
      <c r="D115" s="146" t="s">
        <v>149</v>
      </c>
      <c r="E115" s="139"/>
      <c r="F115" s="139"/>
      <c r="G115" s="42"/>
      <c r="H115" s="42"/>
      <c r="I115" s="42"/>
      <c r="J115" s="140">
        <v>0</v>
      </c>
      <c r="K115" s="42"/>
      <c r="L115" s="212"/>
      <c r="M115" s="213"/>
      <c r="N115" s="214" t="s">
        <v>49</v>
      </c>
      <c r="O115" s="213"/>
      <c r="P115" s="213"/>
      <c r="Q115" s="213"/>
      <c r="R115" s="213"/>
      <c r="S115" s="215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6" t="s">
        <v>147</v>
      </c>
      <c r="AZ115" s="213"/>
      <c r="BA115" s="213"/>
      <c r="BB115" s="213"/>
      <c r="BC115" s="213"/>
      <c r="BD115" s="213"/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216" t="s">
        <v>93</v>
      </c>
      <c r="BK115" s="213"/>
      <c r="BL115" s="213"/>
      <c r="BM115" s="213"/>
    </row>
    <row r="116" s="2" customFormat="1" ht="18" customHeight="1">
      <c r="A116" s="40"/>
      <c r="B116" s="41"/>
      <c r="C116" s="42"/>
      <c r="D116" s="146" t="s">
        <v>150</v>
      </c>
      <c r="E116" s="139"/>
      <c r="F116" s="139"/>
      <c r="G116" s="42"/>
      <c r="H116" s="42"/>
      <c r="I116" s="42"/>
      <c r="J116" s="140">
        <v>0</v>
      </c>
      <c r="K116" s="42"/>
      <c r="L116" s="212"/>
      <c r="M116" s="213"/>
      <c r="N116" s="214" t="s">
        <v>49</v>
      </c>
      <c r="O116" s="213"/>
      <c r="P116" s="213"/>
      <c r="Q116" s="213"/>
      <c r="R116" s="213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215"/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6" t="s">
        <v>147</v>
      </c>
      <c r="AZ116" s="213"/>
      <c r="BA116" s="213"/>
      <c r="BB116" s="213"/>
      <c r="BC116" s="213"/>
      <c r="BD116" s="213"/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216" t="s">
        <v>93</v>
      </c>
      <c r="BK116" s="213"/>
      <c r="BL116" s="213"/>
      <c r="BM116" s="213"/>
    </row>
    <row r="117" s="2" customFormat="1" ht="18" customHeight="1">
      <c r="A117" s="40"/>
      <c r="B117" s="41"/>
      <c r="C117" s="42"/>
      <c r="D117" s="146" t="s">
        <v>151</v>
      </c>
      <c r="E117" s="139"/>
      <c r="F117" s="139"/>
      <c r="G117" s="42"/>
      <c r="H117" s="42"/>
      <c r="I117" s="42"/>
      <c r="J117" s="140">
        <v>0</v>
      </c>
      <c r="K117" s="42"/>
      <c r="L117" s="212"/>
      <c r="M117" s="213"/>
      <c r="N117" s="214" t="s">
        <v>49</v>
      </c>
      <c r="O117" s="213"/>
      <c r="P117" s="213"/>
      <c r="Q117" s="213"/>
      <c r="R117" s="213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215"/>
      <c r="AD117" s="215"/>
      <c r="AE117" s="215"/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6" t="s">
        <v>147</v>
      </c>
      <c r="AZ117" s="213"/>
      <c r="BA117" s="213"/>
      <c r="BB117" s="213"/>
      <c r="BC117" s="213"/>
      <c r="BD117" s="213"/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216" t="s">
        <v>93</v>
      </c>
      <c r="BK117" s="213"/>
      <c r="BL117" s="213"/>
      <c r="BM117" s="213"/>
    </row>
    <row r="118" s="2" customFormat="1" ht="18" customHeight="1">
      <c r="A118" s="40"/>
      <c r="B118" s="41"/>
      <c r="C118" s="42"/>
      <c r="D118" s="139" t="s">
        <v>152</v>
      </c>
      <c r="E118" s="42"/>
      <c r="F118" s="42"/>
      <c r="G118" s="42"/>
      <c r="H118" s="42"/>
      <c r="I118" s="42"/>
      <c r="J118" s="140">
        <f>ROUND(J30*T118,2)</f>
        <v>0</v>
      </c>
      <c r="K118" s="42"/>
      <c r="L118" s="212"/>
      <c r="M118" s="213"/>
      <c r="N118" s="214" t="s">
        <v>49</v>
      </c>
      <c r="O118" s="213"/>
      <c r="P118" s="213"/>
      <c r="Q118" s="213"/>
      <c r="R118" s="213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6" t="s">
        <v>153</v>
      </c>
      <c r="AZ118" s="213"/>
      <c r="BA118" s="213"/>
      <c r="BB118" s="213"/>
      <c r="BC118" s="213"/>
      <c r="BD118" s="213"/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216" t="s">
        <v>93</v>
      </c>
      <c r="BK118" s="213"/>
      <c r="BL118" s="213"/>
      <c r="BM118" s="213"/>
    </row>
    <row r="119" s="2" customForma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29.28" customHeight="1">
      <c r="A120" s="40"/>
      <c r="B120" s="41"/>
      <c r="C120" s="150" t="s">
        <v>111</v>
      </c>
      <c r="D120" s="151"/>
      <c r="E120" s="151"/>
      <c r="F120" s="151"/>
      <c r="G120" s="151"/>
      <c r="H120" s="151"/>
      <c r="I120" s="151"/>
      <c r="J120" s="152">
        <f>ROUND(J96+J112,2)</f>
        <v>0</v>
      </c>
      <c r="K120" s="151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6.96" customHeight="1">
      <c r="A121" s="40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5" s="2" customFormat="1" ht="6.96" customHeight="1">
      <c r="A125" s="40"/>
      <c r="B125" s="70"/>
      <c r="C125" s="71"/>
      <c r="D125" s="71"/>
      <c r="E125" s="71"/>
      <c r="F125" s="71"/>
      <c r="G125" s="71"/>
      <c r="H125" s="71"/>
      <c r="I125" s="71"/>
      <c r="J125" s="71"/>
      <c r="K125" s="71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24.96" customHeight="1">
      <c r="A126" s="40"/>
      <c r="B126" s="41"/>
      <c r="C126" s="23" t="s">
        <v>154</v>
      </c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6.96" customHeight="1">
      <c r="A127" s="40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12" customHeight="1">
      <c r="A128" s="40"/>
      <c r="B128" s="41"/>
      <c r="C128" s="32" t="s">
        <v>16</v>
      </c>
      <c r="D128" s="42"/>
      <c r="E128" s="42"/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6.5" customHeight="1">
      <c r="A129" s="40"/>
      <c r="B129" s="41"/>
      <c r="C129" s="42"/>
      <c r="D129" s="42"/>
      <c r="E129" s="194" t="str">
        <f>E7</f>
        <v>STAVEBNÍ ÚPRAVY STŘECHY MŠ JAHODNICE</v>
      </c>
      <c r="F129" s="32"/>
      <c r="G129" s="32"/>
      <c r="H129" s="3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2" customHeight="1">
      <c r="A130" s="40"/>
      <c r="B130" s="41"/>
      <c r="C130" s="32" t="s">
        <v>124</v>
      </c>
      <c r="D130" s="42"/>
      <c r="E130" s="42"/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6.5" customHeight="1">
      <c r="A131" s="40"/>
      <c r="B131" s="41"/>
      <c r="C131" s="42"/>
      <c r="D131" s="42"/>
      <c r="E131" s="78" t="str">
        <f>E9</f>
        <v>57B - Střecha S2</v>
      </c>
      <c r="F131" s="42"/>
      <c r="G131" s="42"/>
      <c r="H131" s="4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6.96" customHeight="1">
      <c r="A132" s="40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12" customHeight="1">
      <c r="A133" s="40"/>
      <c r="B133" s="41"/>
      <c r="C133" s="32" t="s">
        <v>20</v>
      </c>
      <c r="D133" s="42"/>
      <c r="E133" s="42"/>
      <c r="F133" s="27" t="str">
        <f>F12</f>
        <v xml:space="preserve">KOSTLIVÉHO 1218, 198 00 PRAHA – KYJE </v>
      </c>
      <c r="G133" s="42"/>
      <c r="H133" s="42"/>
      <c r="I133" s="32" t="s">
        <v>22</v>
      </c>
      <c r="J133" s="81" t="str">
        <f>IF(J12="","",J12)</f>
        <v>26. 5. 2025</v>
      </c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6.96" customHeight="1">
      <c r="A134" s="40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15.15" customHeight="1">
      <c r="A135" s="40"/>
      <c r="B135" s="41"/>
      <c r="C135" s="32" t="s">
        <v>24</v>
      </c>
      <c r="D135" s="42"/>
      <c r="E135" s="42"/>
      <c r="F135" s="27" t="str">
        <f>E15</f>
        <v xml:space="preserve"> </v>
      </c>
      <c r="G135" s="42"/>
      <c r="H135" s="42"/>
      <c r="I135" s="32" t="s">
        <v>32</v>
      </c>
      <c r="J135" s="36" t="str">
        <f>E21</f>
        <v xml:space="preserve"> </v>
      </c>
      <c r="K135" s="42"/>
      <c r="L135" s="65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2" customFormat="1" ht="15.15" customHeight="1">
      <c r="A136" s="40"/>
      <c r="B136" s="41"/>
      <c r="C136" s="32" t="s">
        <v>30</v>
      </c>
      <c r="D136" s="42"/>
      <c r="E136" s="42"/>
      <c r="F136" s="27" t="str">
        <f>IF(E18="","",E18)</f>
        <v>Vyplň údaj</v>
      </c>
      <c r="G136" s="42"/>
      <c r="H136" s="42"/>
      <c r="I136" s="32" t="s">
        <v>37</v>
      </c>
      <c r="J136" s="36" t="str">
        <f>E24</f>
        <v xml:space="preserve"> </v>
      </c>
      <c r="K136" s="42"/>
      <c r="L136" s="65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="2" customFormat="1" ht="10.32" customHeight="1">
      <c r="A137" s="40"/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65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="11" customFormat="1" ht="29.28" customHeight="1">
      <c r="A138" s="218"/>
      <c r="B138" s="219"/>
      <c r="C138" s="220" t="s">
        <v>155</v>
      </c>
      <c r="D138" s="221" t="s">
        <v>68</v>
      </c>
      <c r="E138" s="221" t="s">
        <v>64</v>
      </c>
      <c r="F138" s="221" t="s">
        <v>65</v>
      </c>
      <c r="G138" s="221" t="s">
        <v>156</v>
      </c>
      <c r="H138" s="221" t="s">
        <v>157</v>
      </c>
      <c r="I138" s="221" t="s">
        <v>158</v>
      </c>
      <c r="J138" s="222" t="s">
        <v>129</v>
      </c>
      <c r="K138" s="223" t="s">
        <v>159</v>
      </c>
      <c r="L138" s="224"/>
      <c r="M138" s="102" t="s">
        <v>1</v>
      </c>
      <c r="N138" s="103" t="s">
        <v>47</v>
      </c>
      <c r="O138" s="103" t="s">
        <v>160</v>
      </c>
      <c r="P138" s="103" t="s">
        <v>161</v>
      </c>
      <c r="Q138" s="103" t="s">
        <v>162</v>
      </c>
      <c r="R138" s="103" t="s">
        <v>163</v>
      </c>
      <c r="S138" s="103" t="s">
        <v>164</v>
      </c>
      <c r="T138" s="104" t="s">
        <v>165</v>
      </c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</row>
    <row r="139" s="2" customFormat="1" ht="22.8" customHeight="1">
      <c r="A139" s="40"/>
      <c r="B139" s="41"/>
      <c r="C139" s="109" t="s">
        <v>166</v>
      </c>
      <c r="D139" s="42"/>
      <c r="E139" s="42"/>
      <c r="F139" s="42"/>
      <c r="G139" s="42"/>
      <c r="H139" s="42"/>
      <c r="I139" s="42"/>
      <c r="J139" s="225">
        <f>BK139</f>
        <v>0</v>
      </c>
      <c r="K139" s="42"/>
      <c r="L139" s="43"/>
      <c r="M139" s="105"/>
      <c r="N139" s="226"/>
      <c r="O139" s="106"/>
      <c r="P139" s="227">
        <f>P140+P174</f>
        <v>0</v>
      </c>
      <c r="Q139" s="106"/>
      <c r="R139" s="227">
        <f>R140+R174</f>
        <v>7.2629254628790001</v>
      </c>
      <c r="S139" s="106"/>
      <c r="T139" s="228">
        <f>T140+T174</f>
        <v>4.4405531700000003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7" t="s">
        <v>82</v>
      </c>
      <c r="AU139" s="17" t="s">
        <v>131</v>
      </c>
      <c r="BK139" s="229">
        <f>BK140+BK174</f>
        <v>0</v>
      </c>
    </row>
    <row r="140" s="12" customFormat="1" ht="25.92" customHeight="1">
      <c r="A140" s="12"/>
      <c r="B140" s="230"/>
      <c r="C140" s="231"/>
      <c r="D140" s="232" t="s">
        <v>82</v>
      </c>
      <c r="E140" s="233" t="s">
        <v>167</v>
      </c>
      <c r="F140" s="233" t="s">
        <v>168</v>
      </c>
      <c r="G140" s="231"/>
      <c r="H140" s="231"/>
      <c r="I140" s="234"/>
      <c r="J140" s="235">
        <f>BK140</f>
        <v>0</v>
      </c>
      <c r="K140" s="231"/>
      <c r="L140" s="236"/>
      <c r="M140" s="237"/>
      <c r="N140" s="238"/>
      <c r="O140" s="238"/>
      <c r="P140" s="239">
        <f>P141+P144+P159+P172</f>
        <v>0</v>
      </c>
      <c r="Q140" s="238"/>
      <c r="R140" s="239">
        <f>R141+R144+R159+R172</f>
        <v>0.11809159999999999</v>
      </c>
      <c r="S140" s="238"/>
      <c r="T140" s="240">
        <f>T141+T144+T159+T172</f>
        <v>0.014500000000000001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41" t="s">
        <v>91</v>
      </c>
      <c r="AT140" s="242" t="s">
        <v>82</v>
      </c>
      <c r="AU140" s="242" t="s">
        <v>83</v>
      </c>
      <c r="AY140" s="241" t="s">
        <v>169</v>
      </c>
      <c r="BK140" s="243">
        <f>BK141+BK144+BK159+BK172</f>
        <v>0</v>
      </c>
    </row>
    <row r="141" s="12" customFormat="1" ht="22.8" customHeight="1">
      <c r="A141" s="12"/>
      <c r="B141" s="230"/>
      <c r="C141" s="231"/>
      <c r="D141" s="232" t="s">
        <v>82</v>
      </c>
      <c r="E141" s="244" t="s">
        <v>194</v>
      </c>
      <c r="F141" s="244" t="s">
        <v>590</v>
      </c>
      <c r="G141" s="231"/>
      <c r="H141" s="231"/>
      <c r="I141" s="234"/>
      <c r="J141" s="245">
        <f>BK141</f>
        <v>0</v>
      </c>
      <c r="K141" s="231"/>
      <c r="L141" s="236"/>
      <c r="M141" s="237"/>
      <c r="N141" s="238"/>
      <c r="O141" s="238"/>
      <c r="P141" s="239">
        <f>SUM(P142:P143)</f>
        <v>0</v>
      </c>
      <c r="Q141" s="238"/>
      <c r="R141" s="239">
        <f>SUM(R142:R143)</f>
        <v>0.0147</v>
      </c>
      <c r="S141" s="238"/>
      <c r="T141" s="240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41" t="s">
        <v>91</v>
      </c>
      <c r="AT141" s="242" t="s">
        <v>82</v>
      </c>
      <c r="AU141" s="242" t="s">
        <v>91</v>
      </c>
      <c r="AY141" s="241" t="s">
        <v>169</v>
      </c>
      <c r="BK141" s="243">
        <f>SUM(BK142:BK143)</f>
        <v>0</v>
      </c>
    </row>
    <row r="142" s="2" customFormat="1" ht="33" customHeight="1">
      <c r="A142" s="40"/>
      <c r="B142" s="41"/>
      <c r="C142" s="246" t="s">
        <v>547</v>
      </c>
      <c r="D142" s="246" t="s">
        <v>172</v>
      </c>
      <c r="E142" s="247" t="s">
        <v>591</v>
      </c>
      <c r="F142" s="248" t="s">
        <v>592</v>
      </c>
      <c r="G142" s="249" t="s">
        <v>114</v>
      </c>
      <c r="H142" s="250">
        <v>2</v>
      </c>
      <c r="I142" s="251"/>
      <c r="J142" s="252">
        <f>ROUND(I142*H142,2)</f>
        <v>0</v>
      </c>
      <c r="K142" s="253"/>
      <c r="L142" s="43"/>
      <c r="M142" s="254" t="s">
        <v>1</v>
      </c>
      <c r="N142" s="255" t="s">
        <v>48</v>
      </c>
      <c r="O142" s="93"/>
      <c r="P142" s="256">
        <f>O142*H142</f>
        <v>0</v>
      </c>
      <c r="Q142" s="256">
        <v>0.0073499999999999998</v>
      </c>
      <c r="R142" s="256">
        <f>Q142*H142</f>
        <v>0.0147</v>
      </c>
      <c r="S142" s="256">
        <v>0</v>
      </c>
      <c r="T142" s="25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58" t="s">
        <v>176</v>
      </c>
      <c r="AT142" s="258" t="s">
        <v>172</v>
      </c>
      <c r="AU142" s="258" t="s">
        <v>93</v>
      </c>
      <c r="AY142" s="17" t="s">
        <v>169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91</v>
      </c>
      <c r="BK142" s="145">
        <f>ROUND(I142*H142,2)</f>
        <v>0</v>
      </c>
      <c r="BL142" s="17" t="s">
        <v>176</v>
      </c>
      <c r="BM142" s="258" t="s">
        <v>593</v>
      </c>
    </row>
    <row r="143" s="13" customFormat="1">
      <c r="A143" s="13"/>
      <c r="B143" s="259"/>
      <c r="C143" s="260"/>
      <c r="D143" s="261" t="s">
        <v>185</v>
      </c>
      <c r="E143" s="262" t="s">
        <v>1</v>
      </c>
      <c r="F143" s="263" t="s">
        <v>594</v>
      </c>
      <c r="G143" s="260"/>
      <c r="H143" s="264">
        <v>2</v>
      </c>
      <c r="I143" s="265"/>
      <c r="J143" s="260"/>
      <c r="K143" s="260"/>
      <c r="L143" s="266"/>
      <c r="M143" s="267"/>
      <c r="N143" s="268"/>
      <c r="O143" s="268"/>
      <c r="P143" s="268"/>
      <c r="Q143" s="268"/>
      <c r="R143" s="268"/>
      <c r="S143" s="268"/>
      <c r="T143" s="26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70" t="s">
        <v>185</v>
      </c>
      <c r="AU143" s="270" t="s">
        <v>93</v>
      </c>
      <c r="AV143" s="13" t="s">
        <v>93</v>
      </c>
      <c r="AW143" s="13" t="s">
        <v>36</v>
      </c>
      <c r="AX143" s="13" t="s">
        <v>91</v>
      </c>
      <c r="AY143" s="270" t="s">
        <v>169</v>
      </c>
    </row>
    <row r="144" s="12" customFormat="1" ht="22.8" customHeight="1">
      <c r="A144" s="12"/>
      <c r="B144" s="230"/>
      <c r="C144" s="231"/>
      <c r="D144" s="232" t="s">
        <v>82</v>
      </c>
      <c r="E144" s="244" t="s">
        <v>170</v>
      </c>
      <c r="F144" s="244" t="s">
        <v>171</v>
      </c>
      <c r="G144" s="231"/>
      <c r="H144" s="231"/>
      <c r="I144" s="234"/>
      <c r="J144" s="245">
        <f>BK144</f>
        <v>0</v>
      </c>
      <c r="K144" s="231"/>
      <c r="L144" s="236"/>
      <c r="M144" s="237"/>
      <c r="N144" s="238"/>
      <c r="O144" s="238"/>
      <c r="P144" s="239">
        <f>SUM(P145:P158)</f>
        <v>0</v>
      </c>
      <c r="Q144" s="238"/>
      <c r="R144" s="239">
        <f>SUM(R145:R158)</f>
        <v>0.014571600000000002</v>
      </c>
      <c r="S144" s="238"/>
      <c r="T144" s="240">
        <f>SUM(T145:T158)</f>
        <v>0.014500000000000001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41" t="s">
        <v>91</v>
      </c>
      <c r="AT144" s="242" t="s">
        <v>82</v>
      </c>
      <c r="AU144" s="242" t="s">
        <v>91</v>
      </c>
      <c r="AY144" s="241" t="s">
        <v>169</v>
      </c>
      <c r="BK144" s="243">
        <f>SUM(BK145:BK158)</f>
        <v>0</v>
      </c>
    </row>
    <row r="145" s="2" customFormat="1" ht="24.15" customHeight="1">
      <c r="A145" s="40"/>
      <c r="B145" s="41"/>
      <c r="C145" s="246" t="s">
        <v>91</v>
      </c>
      <c r="D145" s="246" t="s">
        <v>172</v>
      </c>
      <c r="E145" s="247" t="s">
        <v>173</v>
      </c>
      <c r="F145" s="248" t="s">
        <v>174</v>
      </c>
      <c r="G145" s="249" t="s">
        <v>175</v>
      </c>
      <c r="H145" s="250">
        <v>15</v>
      </c>
      <c r="I145" s="251"/>
      <c r="J145" s="252">
        <f>ROUND(I145*H145,2)</f>
        <v>0</v>
      </c>
      <c r="K145" s="253"/>
      <c r="L145" s="43"/>
      <c r="M145" s="254" t="s">
        <v>1</v>
      </c>
      <c r="N145" s="255" t="s">
        <v>48</v>
      </c>
      <c r="O145" s="93"/>
      <c r="P145" s="256">
        <f>O145*H145</f>
        <v>0</v>
      </c>
      <c r="Q145" s="256">
        <v>0</v>
      </c>
      <c r="R145" s="256">
        <f>Q145*H145</f>
        <v>0</v>
      </c>
      <c r="S145" s="256">
        <v>0</v>
      </c>
      <c r="T145" s="25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58" t="s">
        <v>176</v>
      </c>
      <c r="AT145" s="258" t="s">
        <v>172</v>
      </c>
      <c r="AU145" s="258" t="s">
        <v>93</v>
      </c>
      <c r="AY145" s="17" t="s">
        <v>169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91</v>
      </c>
      <c r="BK145" s="145">
        <f>ROUND(I145*H145,2)</f>
        <v>0</v>
      </c>
      <c r="BL145" s="17" t="s">
        <v>176</v>
      </c>
      <c r="BM145" s="258" t="s">
        <v>595</v>
      </c>
    </row>
    <row r="146" s="2" customFormat="1" ht="24.15" customHeight="1">
      <c r="A146" s="40"/>
      <c r="B146" s="41"/>
      <c r="C146" s="246" t="s">
        <v>93</v>
      </c>
      <c r="D146" s="246" t="s">
        <v>172</v>
      </c>
      <c r="E146" s="247" t="s">
        <v>178</v>
      </c>
      <c r="F146" s="248" t="s">
        <v>179</v>
      </c>
      <c r="G146" s="249" t="s">
        <v>180</v>
      </c>
      <c r="H146" s="250">
        <v>18</v>
      </c>
      <c r="I146" s="251"/>
      <c r="J146" s="252">
        <f>ROUND(I146*H146,2)</f>
        <v>0</v>
      </c>
      <c r="K146" s="253"/>
      <c r="L146" s="43"/>
      <c r="M146" s="254" t="s">
        <v>1</v>
      </c>
      <c r="N146" s="255" t="s">
        <v>48</v>
      </c>
      <c r="O146" s="93"/>
      <c r="P146" s="256">
        <f>O146*H146</f>
        <v>0</v>
      </c>
      <c r="Q146" s="256">
        <v>0</v>
      </c>
      <c r="R146" s="256">
        <f>Q146*H146</f>
        <v>0</v>
      </c>
      <c r="S146" s="256">
        <v>0</v>
      </c>
      <c r="T146" s="25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58" t="s">
        <v>176</v>
      </c>
      <c r="AT146" s="258" t="s">
        <v>172</v>
      </c>
      <c r="AU146" s="258" t="s">
        <v>93</v>
      </c>
      <c r="AY146" s="17" t="s">
        <v>169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7" t="s">
        <v>91</v>
      </c>
      <c r="BK146" s="145">
        <f>ROUND(I146*H146,2)</f>
        <v>0</v>
      </c>
      <c r="BL146" s="17" t="s">
        <v>176</v>
      </c>
      <c r="BM146" s="258" t="s">
        <v>596</v>
      </c>
    </row>
    <row r="147" s="2" customFormat="1" ht="24.15" customHeight="1">
      <c r="A147" s="40"/>
      <c r="B147" s="41"/>
      <c r="C147" s="246" t="s">
        <v>116</v>
      </c>
      <c r="D147" s="246" t="s">
        <v>172</v>
      </c>
      <c r="E147" s="247" t="s">
        <v>182</v>
      </c>
      <c r="F147" s="248" t="s">
        <v>183</v>
      </c>
      <c r="G147" s="249" t="s">
        <v>180</v>
      </c>
      <c r="H147" s="250">
        <v>270</v>
      </c>
      <c r="I147" s="251"/>
      <c r="J147" s="252">
        <f>ROUND(I147*H147,2)</f>
        <v>0</v>
      </c>
      <c r="K147" s="253"/>
      <c r="L147" s="43"/>
      <c r="M147" s="254" t="s">
        <v>1</v>
      </c>
      <c r="N147" s="255" t="s">
        <v>48</v>
      </c>
      <c r="O147" s="93"/>
      <c r="P147" s="256">
        <f>O147*H147</f>
        <v>0</v>
      </c>
      <c r="Q147" s="256">
        <v>0</v>
      </c>
      <c r="R147" s="256">
        <f>Q147*H147</f>
        <v>0</v>
      </c>
      <c r="S147" s="256">
        <v>0</v>
      </c>
      <c r="T147" s="25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58" t="s">
        <v>176</v>
      </c>
      <c r="AT147" s="258" t="s">
        <v>172</v>
      </c>
      <c r="AU147" s="258" t="s">
        <v>93</v>
      </c>
      <c r="AY147" s="17" t="s">
        <v>169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91</v>
      </c>
      <c r="BK147" s="145">
        <f>ROUND(I147*H147,2)</f>
        <v>0</v>
      </c>
      <c r="BL147" s="17" t="s">
        <v>176</v>
      </c>
      <c r="BM147" s="258" t="s">
        <v>597</v>
      </c>
    </row>
    <row r="148" s="13" customFormat="1">
      <c r="A148" s="13"/>
      <c r="B148" s="259"/>
      <c r="C148" s="260"/>
      <c r="D148" s="261" t="s">
        <v>185</v>
      </c>
      <c r="E148" s="262" t="s">
        <v>1</v>
      </c>
      <c r="F148" s="263" t="s">
        <v>186</v>
      </c>
      <c r="G148" s="260"/>
      <c r="H148" s="264">
        <v>270</v>
      </c>
      <c r="I148" s="265"/>
      <c r="J148" s="260"/>
      <c r="K148" s="260"/>
      <c r="L148" s="266"/>
      <c r="M148" s="267"/>
      <c r="N148" s="268"/>
      <c r="O148" s="268"/>
      <c r="P148" s="268"/>
      <c r="Q148" s="268"/>
      <c r="R148" s="268"/>
      <c r="S148" s="268"/>
      <c r="T148" s="26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0" t="s">
        <v>185</v>
      </c>
      <c r="AU148" s="270" t="s">
        <v>93</v>
      </c>
      <c r="AV148" s="13" t="s">
        <v>93</v>
      </c>
      <c r="AW148" s="13" t="s">
        <v>36</v>
      </c>
      <c r="AX148" s="13" t="s">
        <v>91</v>
      </c>
      <c r="AY148" s="270" t="s">
        <v>169</v>
      </c>
    </row>
    <row r="149" s="2" customFormat="1" ht="33" customHeight="1">
      <c r="A149" s="40"/>
      <c r="B149" s="41"/>
      <c r="C149" s="246" t="s">
        <v>176</v>
      </c>
      <c r="D149" s="246" t="s">
        <v>172</v>
      </c>
      <c r="E149" s="247" t="s">
        <v>187</v>
      </c>
      <c r="F149" s="248" t="s">
        <v>188</v>
      </c>
      <c r="G149" s="249" t="s">
        <v>180</v>
      </c>
      <c r="H149" s="250">
        <v>15</v>
      </c>
      <c r="I149" s="251"/>
      <c r="J149" s="252">
        <f>ROUND(I149*H149,2)</f>
        <v>0</v>
      </c>
      <c r="K149" s="253"/>
      <c r="L149" s="43"/>
      <c r="M149" s="254" t="s">
        <v>1</v>
      </c>
      <c r="N149" s="255" t="s">
        <v>48</v>
      </c>
      <c r="O149" s="93"/>
      <c r="P149" s="256">
        <f>O149*H149</f>
        <v>0</v>
      </c>
      <c r="Q149" s="256">
        <v>0</v>
      </c>
      <c r="R149" s="256">
        <f>Q149*H149</f>
        <v>0</v>
      </c>
      <c r="S149" s="256">
        <v>0</v>
      </c>
      <c r="T149" s="25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58" t="s">
        <v>176</v>
      </c>
      <c r="AT149" s="258" t="s">
        <v>172</v>
      </c>
      <c r="AU149" s="258" t="s">
        <v>93</v>
      </c>
      <c r="AY149" s="17" t="s">
        <v>169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7" t="s">
        <v>91</v>
      </c>
      <c r="BK149" s="145">
        <f>ROUND(I149*H149,2)</f>
        <v>0</v>
      </c>
      <c r="BL149" s="17" t="s">
        <v>176</v>
      </c>
      <c r="BM149" s="258" t="s">
        <v>598</v>
      </c>
    </row>
    <row r="150" s="2" customFormat="1" ht="24.15" customHeight="1">
      <c r="A150" s="40"/>
      <c r="B150" s="41"/>
      <c r="C150" s="246" t="s">
        <v>190</v>
      </c>
      <c r="D150" s="246" t="s">
        <v>172</v>
      </c>
      <c r="E150" s="247" t="s">
        <v>191</v>
      </c>
      <c r="F150" s="248" t="s">
        <v>192</v>
      </c>
      <c r="G150" s="249" t="s">
        <v>114</v>
      </c>
      <c r="H150" s="250">
        <v>346.54000000000002</v>
      </c>
      <c r="I150" s="251"/>
      <c r="J150" s="252">
        <f>ROUND(I150*H150,2)</f>
        <v>0</v>
      </c>
      <c r="K150" s="253"/>
      <c r="L150" s="43"/>
      <c r="M150" s="254" t="s">
        <v>1</v>
      </c>
      <c r="N150" s="255" t="s">
        <v>48</v>
      </c>
      <c r="O150" s="93"/>
      <c r="P150" s="256">
        <f>O150*H150</f>
        <v>0</v>
      </c>
      <c r="Q150" s="256">
        <v>4.0000000000000003E-05</v>
      </c>
      <c r="R150" s="256">
        <f>Q150*H150</f>
        <v>0.013861600000000002</v>
      </c>
      <c r="S150" s="256">
        <v>0</v>
      </c>
      <c r="T150" s="25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58" t="s">
        <v>176</v>
      </c>
      <c r="AT150" s="258" t="s">
        <v>172</v>
      </c>
      <c r="AU150" s="258" t="s">
        <v>93</v>
      </c>
      <c r="AY150" s="17" t="s">
        <v>169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91</v>
      </c>
      <c r="BK150" s="145">
        <f>ROUND(I150*H150,2)</f>
        <v>0</v>
      </c>
      <c r="BL150" s="17" t="s">
        <v>176</v>
      </c>
      <c r="BM150" s="258" t="s">
        <v>599</v>
      </c>
    </row>
    <row r="151" s="2" customFormat="1" ht="16.5" customHeight="1">
      <c r="A151" s="40"/>
      <c r="B151" s="41"/>
      <c r="C151" s="246" t="s">
        <v>194</v>
      </c>
      <c r="D151" s="246" t="s">
        <v>172</v>
      </c>
      <c r="E151" s="247" t="s">
        <v>195</v>
      </c>
      <c r="F151" s="248" t="s">
        <v>196</v>
      </c>
      <c r="G151" s="249" t="s">
        <v>114</v>
      </c>
      <c r="H151" s="250">
        <v>346.54000000000002</v>
      </c>
      <c r="I151" s="251"/>
      <c r="J151" s="252">
        <f>ROUND(I151*H151,2)</f>
        <v>0</v>
      </c>
      <c r="K151" s="253"/>
      <c r="L151" s="43"/>
      <c r="M151" s="254" t="s">
        <v>1</v>
      </c>
      <c r="N151" s="255" t="s">
        <v>48</v>
      </c>
      <c r="O151" s="93"/>
      <c r="P151" s="256">
        <f>O151*H151</f>
        <v>0</v>
      </c>
      <c r="Q151" s="256">
        <v>0</v>
      </c>
      <c r="R151" s="256">
        <f>Q151*H151</f>
        <v>0</v>
      </c>
      <c r="S151" s="256">
        <v>0</v>
      </c>
      <c r="T151" s="25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58" t="s">
        <v>176</v>
      </c>
      <c r="AT151" s="258" t="s">
        <v>172</v>
      </c>
      <c r="AU151" s="258" t="s">
        <v>93</v>
      </c>
      <c r="AY151" s="17" t="s">
        <v>169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91</v>
      </c>
      <c r="BK151" s="145">
        <f>ROUND(I151*H151,2)</f>
        <v>0</v>
      </c>
      <c r="BL151" s="17" t="s">
        <v>176</v>
      </c>
      <c r="BM151" s="258" t="s">
        <v>600</v>
      </c>
    </row>
    <row r="152" s="13" customFormat="1">
      <c r="A152" s="13"/>
      <c r="B152" s="259"/>
      <c r="C152" s="260"/>
      <c r="D152" s="261" t="s">
        <v>185</v>
      </c>
      <c r="E152" s="262" t="s">
        <v>1</v>
      </c>
      <c r="F152" s="263" t="s">
        <v>601</v>
      </c>
      <c r="G152" s="260"/>
      <c r="H152" s="264">
        <v>346.54000000000002</v>
      </c>
      <c r="I152" s="265"/>
      <c r="J152" s="260"/>
      <c r="K152" s="260"/>
      <c r="L152" s="266"/>
      <c r="M152" s="267"/>
      <c r="N152" s="268"/>
      <c r="O152" s="268"/>
      <c r="P152" s="268"/>
      <c r="Q152" s="268"/>
      <c r="R152" s="268"/>
      <c r="S152" s="268"/>
      <c r="T152" s="26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70" t="s">
        <v>185</v>
      </c>
      <c r="AU152" s="270" t="s">
        <v>93</v>
      </c>
      <c r="AV152" s="13" t="s">
        <v>93</v>
      </c>
      <c r="AW152" s="13" t="s">
        <v>36</v>
      </c>
      <c r="AX152" s="13" t="s">
        <v>91</v>
      </c>
      <c r="AY152" s="270" t="s">
        <v>169</v>
      </c>
    </row>
    <row r="153" s="2" customFormat="1" ht="24.15" customHeight="1">
      <c r="A153" s="40"/>
      <c r="B153" s="41"/>
      <c r="C153" s="246" t="s">
        <v>198</v>
      </c>
      <c r="D153" s="246" t="s">
        <v>172</v>
      </c>
      <c r="E153" s="247" t="s">
        <v>205</v>
      </c>
      <c r="F153" s="248" t="s">
        <v>206</v>
      </c>
      <c r="G153" s="249" t="s">
        <v>180</v>
      </c>
      <c r="H153" s="250">
        <v>0.5</v>
      </c>
      <c r="I153" s="251"/>
      <c r="J153" s="252">
        <f>ROUND(I153*H153,2)</f>
        <v>0</v>
      </c>
      <c r="K153" s="253"/>
      <c r="L153" s="43"/>
      <c r="M153" s="254" t="s">
        <v>1</v>
      </c>
      <c r="N153" s="255" t="s">
        <v>48</v>
      </c>
      <c r="O153" s="93"/>
      <c r="P153" s="256">
        <f>O153*H153</f>
        <v>0</v>
      </c>
      <c r="Q153" s="256">
        <v>0.00142</v>
      </c>
      <c r="R153" s="256">
        <f>Q153*H153</f>
        <v>0.00071000000000000002</v>
      </c>
      <c r="S153" s="256">
        <v>0.029000000000000001</v>
      </c>
      <c r="T153" s="257">
        <f>S153*H153</f>
        <v>0.014500000000000001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58" t="s">
        <v>176</v>
      </c>
      <c r="AT153" s="258" t="s">
        <v>172</v>
      </c>
      <c r="AU153" s="258" t="s">
        <v>93</v>
      </c>
      <c r="AY153" s="17" t="s">
        <v>169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7" t="s">
        <v>91</v>
      </c>
      <c r="BK153" s="145">
        <f>ROUND(I153*H153,2)</f>
        <v>0</v>
      </c>
      <c r="BL153" s="17" t="s">
        <v>176</v>
      </c>
      <c r="BM153" s="258" t="s">
        <v>602</v>
      </c>
    </row>
    <row r="154" s="2" customFormat="1" ht="24.15" customHeight="1">
      <c r="A154" s="40"/>
      <c r="B154" s="41"/>
      <c r="C154" s="246" t="s">
        <v>204</v>
      </c>
      <c r="D154" s="246" t="s">
        <v>172</v>
      </c>
      <c r="E154" s="247" t="s">
        <v>208</v>
      </c>
      <c r="F154" s="248" t="s">
        <v>209</v>
      </c>
      <c r="G154" s="249" t="s">
        <v>114</v>
      </c>
      <c r="H154" s="250">
        <v>72</v>
      </c>
      <c r="I154" s="251"/>
      <c r="J154" s="252">
        <f>ROUND(I154*H154,2)</f>
        <v>0</v>
      </c>
      <c r="K154" s="253"/>
      <c r="L154" s="43"/>
      <c r="M154" s="254" t="s">
        <v>1</v>
      </c>
      <c r="N154" s="255" t="s">
        <v>48</v>
      </c>
      <c r="O154" s="93"/>
      <c r="P154" s="256">
        <f>O154*H154</f>
        <v>0</v>
      </c>
      <c r="Q154" s="256">
        <v>0</v>
      </c>
      <c r="R154" s="256">
        <f>Q154*H154</f>
        <v>0</v>
      </c>
      <c r="S154" s="256">
        <v>0</v>
      </c>
      <c r="T154" s="257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58" t="s">
        <v>176</v>
      </c>
      <c r="AT154" s="258" t="s">
        <v>172</v>
      </c>
      <c r="AU154" s="258" t="s">
        <v>93</v>
      </c>
      <c r="AY154" s="17" t="s">
        <v>169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91</v>
      </c>
      <c r="BK154" s="145">
        <f>ROUND(I154*H154,2)</f>
        <v>0</v>
      </c>
      <c r="BL154" s="17" t="s">
        <v>176</v>
      </c>
      <c r="BM154" s="258" t="s">
        <v>603</v>
      </c>
    </row>
    <row r="155" s="13" customFormat="1">
      <c r="A155" s="13"/>
      <c r="B155" s="259"/>
      <c r="C155" s="260"/>
      <c r="D155" s="261" t="s">
        <v>185</v>
      </c>
      <c r="E155" s="262" t="s">
        <v>1</v>
      </c>
      <c r="F155" s="263" t="s">
        <v>211</v>
      </c>
      <c r="G155" s="260"/>
      <c r="H155" s="264">
        <v>72</v>
      </c>
      <c r="I155" s="265"/>
      <c r="J155" s="260"/>
      <c r="K155" s="260"/>
      <c r="L155" s="266"/>
      <c r="M155" s="267"/>
      <c r="N155" s="268"/>
      <c r="O155" s="268"/>
      <c r="P155" s="268"/>
      <c r="Q155" s="268"/>
      <c r="R155" s="268"/>
      <c r="S155" s="268"/>
      <c r="T155" s="26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70" t="s">
        <v>185</v>
      </c>
      <c r="AU155" s="270" t="s">
        <v>93</v>
      </c>
      <c r="AV155" s="13" t="s">
        <v>93</v>
      </c>
      <c r="AW155" s="13" t="s">
        <v>36</v>
      </c>
      <c r="AX155" s="13" t="s">
        <v>91</v>
      </c>
      <c r="AY155" s="270" t="s">
        <v>169</v>
      </c>
    </row>
    <row r="156" s="2" customFormat="1" ht="24.15" customHeight="1">
      <c r="A156" s="40"/>
      <c r="B156" s="41"/>
      <c r="C156" s="246" t="s">
        <v>170</v>
      </c>
      <c r="D156" s="246" t="s">
        <v>172</v>
      </c>
      <c r="E156" s="247" t="s">
        <v>213</v>
      </c>
      <c r="F156" s="248" t="s">
        <v>214</v>
      </c>
      <c r="G156" s="249" t="s">
        <v>114</v>
      </c>
      <c r="H156" s="250">
        <v>1440</v>
      </c>
      <c r="I156" s="251"/>
      <c r="J156" s="252">
        <f>ROUND(I156*H156,2)</f>
        <v>0</v>
      </c>
      <c r="K156" s="253"/>
      <c r="L156" s="43"/>
      <c r="M156" s="254" t="s">
        <v>1</v>
      </c>
      <c r="N156" s="255" t="s">
        <v>48</v>
      </c>
      <c r="O156" s="93"/>
      <c r="P156" s="256">
        <f>O156*H156</f>
        <v>0</v>
      </c>
      <c r="Q156" s="256">
        <v>0</v>
      </c>
      <c r="R156" s="256">
        <f>Q156*H156</f>
        <v>0</v>
      </c>
      <c r="S156" s="256">
        <v>0</v>
      </c>
      <c r="T156" s="257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58" t="s">
        <v>176</v>
      </c>
      <c r="AT156" s="258" t="s">
        <v>172</v>
      </c>
      <c r="AU156" s="258" t="s">
        <v>93</v>
      </c>
      <c r="AY156" s="17" t="s">
        <v>169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7" t="s">
        <v>91</v>
      </c>
      <c r="BK156" s="145">
        <f>ROUND(I156*H156,2)</f>
        <v>0</v>
      </c>
      <c r="BL156" s="17" t="s">
        <v>176</v>
      </c>
      <c r="BM156" s="258" t="s">
        <v>604</v>
      </c>
    </row>
    <row r="157" s="13" customFormat="1">
      <c r="A157" s="13"/>
      <c r="B157" s="259"/>
      <c r="C157" s="260"/>
      <c r="D157" s="261" t="s">
        <v>185</v>
      </c>
      <c r="E157" s="262" t="s">
        <v>1</v>
      </c>
      <c r="F157" s="263" t="s">
        <v>216</v>
      </c>
      <c r="G157" s="260"/>
      <c r="H157" s="264">
        <v>1440</v>
      </c>
      <c r="I157" s="265"/>
      <c r="J157" s="260"/>
      <c r="K157" s="260"/>
      <c r="L157" s="266"/>
      <c r="M157" s="267"/>
      <c r="N157" s="268"/>
      <c r="O157" s="268"/>
      <c r="P157" s="268"/>
      <c r="Q157" s="268"/>
      <c r="R157" s="268"/>
      <c r="S157" s="268"/>
      <c r="T157" s="26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70" t="s">
        <v>185</v>
      </c>
      <c r="AU157" s="270" t="s">
        <v>93</v>
      </c>
      <c r="AV157" s="13" t="s">
        <v>93</v>
      </c>
      <c r="AW157" s="13" t="s">
        <v>36</v>
      </c>
      <c r="AX157" s="13" t="s">
        <v>83</v>
      </c>
      <c r="AY157" s="270" t="s">
        <v>169</v>
      </c>
    </row>
    <row r="158" s="14" customFormat="1">
      <c r="A158" s="14"/>
      <c r="B158" s="271"/>
      <c r="C158" s="272"/>
      <c r="D158" s="261" t="s">
        <v>185</v>
      </c>
      <c r="E158" s="273" t="s">
        <v>1</v>
      </c>
      <c r="F158" s="274" t="s">
        <v>217</v>
      </c>
      <c r="G158" s="272"/>
      <c r="H158" s="275">
        <v>1440</v>
      </c>
      <c r="I158" s="276"/>
      <c r="J158" s="272"/>
      <c r="K158" s="272"/>
      <c r="L158" s="277"/>
      <c r="M158" s="278"/>
      <c r="N158" s="279"/>
      <c r="O158" s="279"/>
      <c r="P158" s="279"/>
      <c r="Q158" s="279"/>
      <c r="R158" s="279"/>
      <c r="S158" s="279"/>
      <c r="T158" s="280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81" t="s">
        <v>185</v>
      </c>
      <c r="AU158" s="281" t="s">
        <v>93</v>
      </c>
      <c r="AV158" s="14" t="s">
        <v>176</v>
      </c>
      <c r="AW158" s="14" t="s">
        <v>36</v>
      </c>
      <c r="AX158" s="14" t="s">
        <v>91</v>
      </c>
      <c r="AY158" s="281" t="s">
        <v>169</v>
      </c>
    </row>
    <row r="159" s="12" customFormat="1" ht="22.8" customHeight="1">
      <c r="A159" s="12"/>
      <c r="B159" s="230"/>
      <c r="C159" s="231"/>
      <c r="D159" s="232" t="s">
        <v>82</v>
      </c>
      <c r="E159" s="244" t="s">
        <v>218</v>
      </c>
      <c r="F159" s="244" t="s">
        <v>219</v>
      </c>
      <c r="G159" s="231"/>
      <c r="H159" s="231"/>
      <c r="I159" s="234"/>
      <c r="J159" s="245">
        <f>BK159</f>
        <v>0</v>
      </c>
      <c r="K159" s="231"/>
      <c r="L159" s="236"/>
      <c r="M159" s="237"/>
      <c r="N159" s="238"/>
      <c r="O159" s="238"/>
      <c r="P159" s="239">
        <f>SUM(P160:P171)</f>
        <v>0</v>
      </c>
      <c r="Q159" s="238"/>
      <c r="R159" s="239">
        <f>SUM(R160:R171)</f>
        <v>0.088819999999999996</v>
      </c>
      <c r="S159" s="238"/>
      <c r="T159" s="240">
        <f>SUM(T160:T171)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41" t="s">
        <v>91</v>
      </c>
      <c r="AT159" s="242" t="s">
        <v>82</v>
      </c>
      <c r="AU159" s="242" t="s">
        <v>91</v>
      </c>
      <c r="AY159" s="241" t="s">
        <v>169</v>
      </c>
      <c r="BK159" s="243">
        <f>SUM(BK160:BK171)</f>
        <v>0</v>
      </c>
    </row>
    <row r="160" s="2" customFormat="1" ht="16.5" customHeight="1">
      <c r="A160" s="40"/>
      <c r="B160" s="41"/>
      <c r="C160" s="246" t="s">
        <v>212</v>
      </c>
      <c r="D160" s="246" t="s">
        <v>172</v>
      </c>
      <c r="E160" s="247" t="s">
        <v>221</v>
      </c>
      <c r="F160" s="248" t="s">
        <v>222</v>
      </c>
      <c r="G160" s="249" t="s">
        <v>223</v>
      </c>
      <c r="H160" s="250">
        <v>4.4409999999999998</v>
      </c>
      <c r="I160" s="251"/>
      <c r="J160" s="252">
        <f>ROUND(I160*H160,2)</f>
        <v>0</v>
      </c>
      <c r="K160" s="253"/>
      <c r="L160" s="43"/>
      <c r="M160" s="254" t="s">
        <v>1</v>
      </c>
      <c r="N160" s="255" t="s">
        <v>48</v>
      </c>
      <c r="O160" s="93"/>
      <c r="P160" s="256">
        <f>O160*H160</f>
        <v>0</v>
      </c>
      <c r="Q160" s="256">
        <v>0.02</v>
      </c>
      <c r="R160" s="256">
        <f>Q160*H160</f>
        <v>0.088819999999999996</v>
      </c>
      <c r="S160" s="256">
        <v>0</v>
      </c>
      <c r="T160" s="257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58" t="s">
        <v>176</v>
      </c>
      <c r="AT160" s="258" t="s">
        <v>172</v>
      </c>
      <c r="AU160" s="258" t="s">
        <v>93</v>
      </c>
      <c r="AY160" s="17" t="s">
        <v>169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7" t="s">
        <v>91</v>
      </c>
      <c r="BK160" s="145">
        <f>ROUND(I160*H160,2)</f>
        <v>0</v>
      </c>
      <c r="BL160" s="17" t="s">
        <v>176</v>
      </c>
      <c r="BM160" s="258" t="s">
        <v>605</v>
      </c>
    </row>
    <row r="161" s="2" customFormat="1" ht="24.15" customHeight="1">
      <c r="A161" s="40"/>
      <c r="B161" s="41"/>
      <c r="C161" s="246" t="s">
        <v>220</v>
      </c>
      <c r="D161" s="246" t="s">
        <v>172</v>
      </c>
      <c r="E161" s="247" t="s">
        <v>225</v>
      </c>
      <c r="F161" s="248" t="s">
        <v>226</v>
      </c>
      <c r="G161" s="249" t="s">
        <v>223</v>
      </c>
      <c r="H161" s="250">
        <v>4.4409999999999998</v>
      </c>
      <c r="I161" s="251"/>
      <c r="J161" s="252">
        <f>ROUND(I161*H161,2)</f>
        <v>0</v>
      </c>
      <c r="K161" s="253"/>
      <c r="L161" s="43"/>
      <c r="M161" s="254" t="s">
        <v>1</v>
      </c>
      <c r="N161" s="255" t="s">
        <v>48</v>
      </c>
      <c r="O161" s="93"/>
      <c r="P161" s="256">
        <f>O161*H161</f>
        <v>0</v>
      </c>
      <c r="Q161" s="256">
        <v>0</v>
      </c>
      <c r="R161" s="256">
        <f>Q161*H161</f>
        <v>0</v>
      </c>
      <c r="S161" s="256">
        <v>0</v>
      </c>
      <c r="T161" s="25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58" t="s">
        <v>176</v>
      </c>
      <c r="AT161" s="258" t="s">
        <v>172</v>
      </c>
      <c r="AU161" s="258" t="s">
        <v>93</v>
      </c>
      <c r="AY161" s="17" t="s">
        <v>169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91</v>
      </c>
      <c r="BK161" s="145">
        <f>ROUND(I161*H161,2)</f>
        <v>0</v>
      </c>
      <c r="BL161" s="17" t="s">
        <v>176</v>
      </c>
      <c r="BM161" s="258" t="s">
        <v>606</v>
      </c>
    </row>
    <row r="162" s="2" customFormat="1" ht="24.15" customHeight="1">
      <c r="A162" s="40"/>
      <c r="B162" s="41"/>
      <c r="C162" s="246" t="s">
        <v>8</v>
      </c>
      <c r="D162" s="246" t="s">
        <v>172</v>
      </c>
      <c r="E162" s="247" t="s">
        <v>229</v>
      </c>
      <c r="F162" s="248" t="s">
        <v>230</v>
      </c>
      <c r="G162" s="249" t="s">
        <v>223</v>
      </c>
      <c r="H162" s="250">
        <v>4.4409999999999998</v>
      </c>
      <c r="I162" s="251"/>
      <c r="J162" s="252">
        <f>ROUND(I162*H162,2)</f>
        <v>0</v>
      </c>
      <c r="K162" s="253"/>
      <c r="L162" s="43"/>
      <c r="M162" s="254" t="s">
        <v>1</v>
      </c>
      <c r="N162" s="255" t="s">
        <v>48</v>
      </c>
      <c r="O162" s="93"/>
      <c r="P162" s="256">
        <f>O162*H162</f>
        <v>0</v>
      </c>
      <c r="Q162" s="256">
        <v>0</v>
      </c>
      <c r="R162" s="256">
        <f>Q162*H162</f>
        <v>0</v>
      </c>
      <c r="S162" s="256">
        <v>0</v>
      </c>
      <c r="T162" s="25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58" t="s">
        <v>176</v>
      </c>
      <c r="AT162" s="258" t="s">
        <v>172</v>
      </c>
      <c r="AU162" s="258" t="s">
        <v>93</v>
      </c>
      <c r="AY162" s="17" t="s">
        <v>169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7" t="s">
        <v>91</v>
      </c>
      <c r="BK162" s="145">
        <f>ROUND(I162*H162,2)</f>
        <v>0</v>
      </c>
      <c r="BL162" s="17" t="s">
        <v>176</v>
      </c>
      <c r="BM162" s="258" t="s">
        <v>607</v>
      </c>
    </row>
    <row r="163" s="2" customFormat="1" ht="24.15" customHeight="1">
      <c r="A163" s="40"/>
      <c r="B163" s="41"/>
      <c r="C163" s="246" t="s">
        <v>228</v>
      </c>
      <c r="D163" s="246" t="s">
        <v>172</v>
      </c>
      <c r="E163" s="247" t="s">
        <v>233</v>
      </c>
      <c r="F163" s="248" t="s">
        <v>234</v>
      </c>
      <c r="G163" s="249" t="s">
        <v>223</v>
      </c>
      <c r="H163" s="250">
        <v>86.480000000000004</v>
      </c>
      <c r="I163" s="251"/>
      <c r="J163" s="252">
        <f>ROUND(I163*H163,2)</f>
        <v>0</v>
      </c>
      <c r="K163" s="253"/>
      <c r="L163" s="43"/>
      <c r="M163" s="254" t="s">
        <v>1</v>
      </c>
      <c r="N163" s="255" t="s">
        <v>48</v>
      </c>
      <c r="O163" s="93"/>
      <c r="P163" s="256">
        <f>O163*H163</f>
        <v>0</v>
      </c>
      <c r="Q163" s="256">
        <v>0</v>
      </c>
      <c r="R163" s="256">
        <f>Q163*H163</f>
        <v>0</v>
      </c>
      <c r="S163" s="256">
        <v>0</v>
      </c>
      <c r="T163" s="25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58" t="s">
        <v>176</v>
      </c>
      <c r="AT163" s="258" t="s">
        <v>172</v>
      </c>
      <c r="AU163" s="258" t="s">
        <v>93</v>
      </c>
      <c r="AY163" s="17" t="s">
        <v>169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7" t="s">
        <v>91</v>
      </c>
      <c r="BK163" s="145">
        <f>ROUND(I163*H163,2)</f>
        <v>0</v>
      </c>
      <c r="BL163" s="17" t="s">
        <v>176</v>
      </c>
      <c r="BM163" s="258" t="s">
        <v>608</v>
      </c>
    </row>
    <row r="164" s="13" customFormat="1">
      <c r="A164" s="13"/>
      <c r="B164" s="259"/>
      <c r="C164" s="260"/>
      <c r="D164" s="261" t="s">
        <v>185</v>
      </c>
      <c r="E164" s="262" t="s">
        <v>1</v>
      </c>
      <c r="F164" s="263" t="s">
        <v>609</v>
      </c>
      <c r="G164" s="260"/>
      <c r="H164" s="264">
        <v>86.480000000000004</v>
      </c>
      <c r="I164" s="265"/>
      <c r="J164" s="260"/>
      <c r="K164" s="260"/>
      <c r="L164" s="266"/>
      <c r="M164" s="267"/>
      <c r="N164" s="268"/>
      <c r="O164" s="268"/>
      <c r="P164" s="268"/>
      <c r="Q164" s="268"/>
      <c r="R164" s="268"/>
      <c r="S164" s="268"/>
      <c r="T164" s="26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70" t="s">
        <v>185</v>
      </c>
      <c r="AU164" s="270" t="s">
        <v>93</v>
      </c>
      <c r="AV164" s="13" t="s">
        <v>93</v>
      </c>
      <c r="AW164" s="13" t="s">
        <v>36</v>
      </c>
      <c r="AX164" s="13" t="s">
        <v>83</v>
      </c>
      <c r="AY164" s="270" t="s">
        <v>169</v>
      </c>
    </row>
    <row r="165" s="14" customFormat="1">
      <c r="A165" s="14"/>
      <c r="B165" s="271"/>
      <c r="C165" s="272"/>
      <c r="D165" s="261" t="s">
        <v>185</v>
      </c>
      <c r="E165" s="273" t="s">
        <v>1</v>
      </c>
      <c r="F165" s="274" t="s">
        <v>217</v>
      </c>
      <c r="G165" s="272"/>
      <c r="H165" s="275">
        <v>86.480000000000004</v>
      </c>
      <c r="I165" s="276"/>
      <c r="J165" s="272"/>
      <c r="K165" s="272"/>
      <c r="L165" s="277"/>
      <c r="M165" s="278"/>
      <c r="N165" s="279"/>
      <c r="O165" s="279"/>
      <c r="P165" s="279"/>
      <c r="Q165" s="279"/>
      <c r="R165" s="279"/>
      <c r="S165" s="279"/>
      <c r="T165" s="280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81" t="s">
        <v>185</v>
      </c>
      <c r="AU165" s="281" t="s">
        <v>93</v>
      </c>
      <c r="AV165" s="14" t="s">
        <v>176</v>
      </c>
      <c r="AW165" s="14" t="s">
        <v>36</v>
      </c>
      <c r="AX165" s="14" t="s">
        <v>91</v>
      </c>
      <c r="AY165" s="281" t="s">
        <v>169</v>
      </c>
    </row>
    <row r="166" s="2" customFormat="1" ht="33" customHeight="1">
      <c r="A166" s="40"/>
      <c r="B166" s="41"/>
      <c r="C166" s="246" t="s">
        <v>232</v>
      </c>
      <c r="D166" s="246" t="s">
        <v>172</v>
      </c>
      <c r="E166" s="247" t="s">
        <v>242</v>
      </c>
      <c r="F166" s="248" t="s">
        <v>243</v>
      </c>
      <c r="G166" s="249" t="s">
        <v>223</v>
      </c>
      <c r="H166" s="250">
        <v>0.46000000000000002</v>
      </c>
      <c r="I166" s="251"/>
      <c r="J166" s="252">
        <f>ROUND(I166*H166,2)</f>
        <v>0</v>
      </c>
      <c r="K166" s="253"/>
      <c r="L166" s="43"/>
      <c r="M166" s="254" t="s">
        <v>1</v>
      </c>
      <c r="N166" s="255" t="s">
        <v>48</v>
      </c>
      <c r="O166" s="93"/>
      <c r="P166" s="256">
        <f>O166*H166</f>
        <v>0</v>
      </c>
      <c r="Q166" s="256">
        <v>0</v>
      </c>
      <c r="R166" s="256">
        <f>Q166*H166</f>
        <v>0</v>
      </c>
      <c r="S166" s="256">
        <v>0</v>
      </c>
      <c r="T166" s="257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58" t="s">
        <v>176</v>
      </c>
      <c r="AT166" s="258" t="s">
        <v>172</v>
      </c>
      <c r="AU166" s="258" t="s">
        <v>93</v>
      </c>
      <c r="AY166" s="17" t="s">
        <v>169</v>
      </c>
      <c r="BE166" s="145">
        <f>IF(N166="základní",J166,0)</f>
        <v>0</v>
      </c>
      <c r="BF166" s="145">
        <f>IF(N166="snížená",J166,0)</f>
        <v>0</v>
      </c>
      <c r="BG166" s="145">
        <f>IF(N166="zákl. přenesená",J166,0)</f>
        <v>0</v>
      </c>
      <c r="BH166" s="145">
        <f>IF(N166="sníž. přenesená",J166,0)</f>
        <v>0</v>
      </c>
      <c r="BI166" s="145">
        <f>IF(N166="nulová",J166,0)</f>
        <v>0</v>
      </c>
      <c r="BJ166" s="17" t="s">
        <v>91</v>
      </c>
      <c r="BK166" s="145">
        <f>ROUND(I166*H166,2)</f>
        <v>0</v>
      </c>
      <c r="BL166" s="17" t="s">
        <v>176</v>
      </c>
      <c r="BM166" s="258" t="s">
        <v>610</v>
      </c>
    </row>
    <row r="167" s="2" customFormat="1" ht="37.8" customHeight="1">
      <c r="A167" s="40"/>
      <c r="B167" s="41"/>
      <c r="C167" s="246" t="s">
        <v>237</v>
      </c>
      <c r="D167" s="246" t="s">
        <v>172</v>
      </c>
      <c r="E167" s="247" t="s">
        <v>246</v>
      </c>
      <c r="F167" s="248" t="s">
        <v>247</v>
      </c>
      <c r="G167" s="249" t="s">
        <v>223</v>
      </c>
      <c r="H167" s="250">
        <v>2.609</v>
      </c>
      <c r="I167" s="251"/>
      <c r="J167" s="252">
        <f>ROUND(I167*H167,2)</f>
        <v>0</v>
      </c>
      <c r="K167" s="253"/>
      <c r="L167" s="43"/>
      <c r="M167" s="254" t="s">
        <v>1</v>
      </c>
      <c r="N167" s="255" t="s">
        <v>48</v>
      </c>
      <c r="O167" s="93"/>
      <c r="P167" s="256">
        <f>O167*H167</f>
        <v>0</v>
      </c>
      <c r="Q167" s="256">
        <v>0</v>
      </c>
      <c r="R167" s="256">
        <f>Q167*H167</f>
        <v>0</v>
      </c>
      <c r="S167" s="256">
        <v>0</v>
      </c>
      <c r="T167" s="25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58" t="s">
        <v>176</v>
      </c>
      <c r="AT167" s="258" t="s">
        <v>172</v>
      </c>
      <c r="AU167" s="258" t="s">
        <v>93</v>
      </c>
      <c r="AY167" s="17" t="s">
        <v>169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7" t="s">
        <v>91</v>
      </c>
      <c r="BK167" s="145">
        <f>ROUND(I167*H167,2)</f>
        <v>0</v>
      </c>
      <c r="BL167" s="17" t="s">
        <v>176</v>
      </c>
      <c r="BM167" s="258" t="s">
        <v>611</v>
      </c>
    </row>
    <row r="168" s="13" customFormat="1">
      <c r="A168" s="13"/>
      <c r="B168" s="259"/>
      <c r="C168" s="260"/>
      <c r="D168" s="261" t="s">
        <v>185</v>
      </c>
      <c r="E168" s="262" t="s">
        <v>1</v>
      </c>
      <c r="F168" s="263" t="s">
        <v>612</v>
      </c>
      <c r="G168" s="260"/>
      <c r="H168" s="264">
        <v>2.609</v>
      </c>
      <c r="I168" s="265"/>
      <c r="J168" s="260"/>
      <c r="K168" s="260"/>
      <c r="L168" s="266"/>
      <c r="M168" s="267"/>
      <c r="N168" s="268"/>
      <c r="O168" s="268"/>
      <c r="P168" s="268"/>
      <c r="Q168" s="268"/>
      <c r="R168" s="268"/>
      <c r="S168" s="268"/>
      <c r="T168" s="26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70" t="s">
        <v>185</v>
      </c>
      <c r="AU168" s="270" t="s">
        <v>93</v>
      </c>
      <c r="AV168" s="13" t="s">
        <v>93</v>
      </c>
      <c r="AW168" s="13" t="s">
        <v>36</v>
      </c>
      <c r="AX168" s="13" t="s">
        <v>83</v>
      </c>
      <c r="AY168" s="270" t="s">
        <v>169</v>
      </c>
    </row>
    <row r="169" s="14" customFormat="1">
      <c r="A169" s="14"/>
      <c r="B169" s="271"/>
      <c r="C169" s="272"/>
      <c r="D169" s="261" t="s">
        <v>185</v>
      </c>
      <c r="E169" s="273" t="s">
        <v>1</v>
      </c>
      <c r="F169" s="274" t="s">
        <v>217</v>
      </c>
      <c r="G169" s="272"/>
      <c r="H169" s="275">
        <v>2.609</v>
      </c>
      <c r="I169" s="276"/>
      <c r="J169" s="272"/>
      <c r="K169" s="272"/>
      <c r="L169" s="277"/>
      <c r="M169" s="278"/>
      <c r="N169" s="279"/>
      <c r="O169" s="279"/>
      <c r="P169" s="279"/>
      <c r="Q169" s="279"/>
      <c r="R169" s="279"/>
      <c r="S169" s="279"/>
      <c r="T169" s="28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81" t="s">
        <v>185</v>
      </c>
      <c r="AU169" s="281" t="s">
        <v>93</v>
      </c>
      <c r="AV169" s="14" t="s">
        <v>176</v>
      </c>
      <c r="AW169" s="14" t="s">
        <v>36</v>
      </c>
      <c r="AX169" s="14" t="s">
        <v>91</v>
      </c>
      <c r="AY169" s="281" t="s">
        <v>169</v>
      </c>
    </row>
    <row r="170" s="2" customFormat="1" ht="33" customHeight="1">
      <c r="A170" s="40"/>
      <c r="B170" s="41"/>
      <c r="C170" s="246" t="s">
        <v>241</v>
      </c>
      <c r="D170" s="246" t="s">
        <v>172</v>
      </c>
      <c r="E170" s="247" t="s">
        <v>251</v>
      </c>
      <c r="F170" s="248" t="s">
        <v>252</v>
      </c>
      <c r="G170" s="249" t="s">
        <v>223</v>
      </c>
      <c r="H170" s="250">
        <v>0.83999999999999997</v>
      </c>
      <c r="I170" s="251"/>
      <c r="J170" s="252">
        <f>ROUND(I170*H170,2)</f>
        <v>0</v>
      </c>
      <c r="K170" s="253"/>
      <c r="L170" s="43"/>
      <c r="M170" s="254" t="s">
        <v>1</v>
      </c>
      <c r="N170" s="255" t="s">
        <v>48</v>
      </c>
      <c r="O170" s="93"/>
      <c r="P170" s="256">
        <f>O170*H170</f>
        <v>0</v>
      </c>
      <c r="Q170" s="256">
        <v>0</v>
      </c>
      <c r="R170" s="256">
        <f>Q170*H170</f>
        <v>0</v>
      </c>
      <c r="S170" s="256">
        <v>0</v>
      </c>
      <c r="T170" s="25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58" t="s">
        <v>176</v>
      </c>
      <c r="AT170" s="258" t="s">
        <v>172</v>
      </c>
      <c r="AU170" s="258" t="s">
        <v>93</v>
      </c>
      <c r="AY170" s="17" t="s">
        <v>169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7" t="s">
        <v>91</v>
      </c>
      <c r="BK170" s="145">
        <f>ROUND(I170*H170,2)</f>
        <v>0</v>
      </c>
      <c r="BL170" s="17" t="s">
        <v>176</v>
      </c>
      <c r="BM170" s="258" t="s">
        <v>613</v>
      </c>
    </row>
    <row r="171" s="2" customFormat="1" ht="24.15" customHeight="1">
      <c r="A171" s="40"/>
      <c r="B171" s="41"/>
      <c r="C171" s="246" t="s">
        <v>245</v>
      </c>
      <c r="D171" s="246" t="s">
        <v>172</v>
      </c>
      <c r="E171" s="247" t="s">
        <v>255</v>
      </c>
      <c r="F171" s="248" t="s">
        <v>256</v>
      </c>
      <c r="G171" s="249" t="s">
        <v>223</v>
      </c>
      <c r="H171" s="250">
        <v>4.4409999999999998</v>
      </c>
      <c r="I171" s="251"/>
      <c r="J171" s="252">
        <f>ROUND(I171*H171,2)</f>
        <v>0</v>
      </c>
      <c r="K171" s="253"/>
      <c r="L171" s="43"/>
      <c r="M171" s="254" t="s">
        <v>1</v>
      </c>
      <c r="N171" s="255" t="s">
        <v>48</v>
      </c>
      <c r="O171" s="93"/>
      <c r="P171" s="256">
        <f>O171*H171</f>
        <v>0</v>
      </c>
      <c r="Q171" s="256">
        <v>0</v>
      </c>
      <c r="R171" s="256">
        <f>Q171*H171</f>
        <v>0</v>
      </c>
      <c r="S171" s="256">
        <v>0</v>
      </c>
      <c r="T171" s="25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58" t="s">
        <v>176</v>
      </c>
      <c r="AT171" s="258" t="s">
        <v>172</v>
      </c>
      <c r="AU171" s="258" t="s">
        <v>93</v>
      </c>
      <c r="AY171" s="17" t="s">
        <v>169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91</v>
      </c>
      <c r="BK171" s="145">
        <f>ROUND(I171*H171,2)</f>
        <v>0</v>
      </c>
      <c r="BL171" s="17" t="s">
        <v>176</v>
      </c>
      <c r="BM171" s="258" t="s">
        <v>614</v>
      </c>
    </row>
    <row r="172" s="12" customFormat="1" ht="22.8" customHeight="1">
      <c r="A172" s="12"/>
      <c r="B172" s="230"/>
      <c r="C172" s="231"/>
      <c r="D172" s="232" t="s">
        <v>82</v>
      </c>
      <c r="E172" s="244" t="s">
        <v>258</v>
      </c>
      <c r="F172" s="244" t="s">
        <v>259</v>
      </c>
      <c r="G172" s="231"/>
      <c r="H172" s="231"/>
      <c r="I172" s="234"/>
      <c r="J172" s="245">
        <f>BK172</f>
        <v>0</v>
      </c>
      <c r="K172" s="231"/>
      <c r="L172" s="236"/>
      <c r="M172" s="237"/>
      <c r="N172" s="238"/>
      <c r="O172" s="238"/>
      <c r="P172" s="239">
        <f>P173</f>
        <v>0</v>
      </c>
      <c r="Q172" s="238"/>
      <c r="R172" s="239">
        <f>R173</f>
        <v>0</v>
      </c>
      <c r="S172" s="238"/>
      <c r="T172" s="240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41" t="s">
        <v>91</v>
      </c>
      <c r="AT172" s="242" t="s">
        <v>82</v>
      </c>
      <c r="AU172" s="242" t="s">
        <v>91</v>
      </c>
      <c r="AY172" s="241" t="s">
        <v>169</v>
      </c>
      <c r="BK172" s="243">
        <f>BK173</f>
        <v>0</v>
      </c>
    </row>
    <row r="173" s="2" customFormat="1" ht="24.15" customHeight="1">
      <c r="A173" s="40"/>
      <c r="B173" s="41"/>
      <c r="C173" s="246" t="s">
        <v>250</v>
      </c>
      <c r="D173" s="246" t="s">
        <v>172</v>
      </c>
      <c r="E173" s="247" t="s">
        <v>261</v>
      </c>
      <c r="F173" s="248" t="s">
        <v>262</v>
      </c>
      <c r="G173" s="249" t="s">
        <v>223</v>
      </c>
      <c r="H173" s="250">
        <v>0.029000000000000001</v>
      </c>
      <c r="I173" s="251"/>
      <c r="J173" s="252">
        <f>ROUND(I173*H173,2)</f>
        <v>0</v>
      </c>
      <c r="K173" s="253"/>
      <c r="L173" s="43"/>
      <c r="M173" s="254" t="s">
        <v>1</v>
      </c>
      <c r="N173" s="255" t="s">
        <v>48</v>
      </c>
      <c r="O173" s="93"/>
      <c r="P173" s="256">
        <f>O173*H173</f>
        <v>0</v>
      </c>
      <c r="Q173" s="256">
        <v>0</v>
      </c>
      <c r="R173" s="256">
        <f>Q173*H173</f>
        <v>0</v>
      </c>
      <c r="S173" s="256">
        <v>0</v>
      </c>
      <c r="T173" s="25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58" t="s">
        <v>176</v>
      </c>
      <c r="AT173" s="258" t="s">
        <v>172</v>
      </c>
      <c r="AU173" s="258" t="s">
        <v>93</v>
      </c>
      <c r="AY173" s="17" t="s">
        <v>169</v>
      </c>
      <c r="BE173" s="145">
        <f>IF(N173="základní",J173,0)</f>
        <v>0</v>
      </c>
      <c r="BF173" s="145">
        <f>IF(N173="snížená",J173,0)</f>
        <v>0</v>
      </c>
      <c r="BG173" s="145">
        <f>IF(N173="zákl. přenesená",J173,0)</f>
        <v>0</v>
      </c>
      <c r="BH173" s="145">
        <f>IF(N173="sníž. přenesená",J173,0)</f>
        <v>0</v>
      </c>
      <c r="BI173" s="145">
        <f>IF(N173="nulová",J173,0)</f>
        <v>0</v>
      </c>
      <c r="BJ173" s="17" t="s">
        <v>91</v>
      </c>
      <c r="BK173" s="145">
        <f>ROUND(I173*H173,2)</f>
        <v>0</v>
      </c>
      <c r="BL173" s="17" t="s">
        <v>176</v>
      </c>
      <c r="BM173" s="258" t="s">
        <v>615</v>
      </c>
    </row>
    <row r="174" s="12" customFormat="1" ht="25.92" customHeight="1">
      <c r="A174" s="12"/>
      <c r="B174" s="230"/>
      <c r="C174" s="231"/>
      <c r="D174" s="232" t="s">
        <v>82</v>
      </c>
      <c r="E174" s="233" t="s">
        <v>264</v>
      </c>
      <c r="F174" s="233" t="s">
        <v>265</v>
      </c>
      <c r="G174" s="231"/>
      <c r="H174" s="231"/>
      <c r="I174" s="234"/>
      <c r="J174" s="235">
        <f>BK174</f>
        <v>0</v>
      </c>
      <c r="K174" s="231"/>
      <c r="L174" s="236"/>
      <c r="M174" s="237"/>
      <c r="N174" s="238"/>
      <c r="O174" s="238"/>
      <c r="P174" s="239">
        <f>P175+P264+P274+P279+P290+P303+P315</f>
        <v>0</v>
      </c>
      <c r="Q174" s="238"/>
      <c r="R174" s="239">
        <f>R175+R264+R274+R279+R290+R303+R315</f>
        <v>7.1448338628790005</v>
      </c>
      <c r="S174" s="238"/>
      <c r="T174" s="240">
        <f>T175+T264+T274+T279+T290+T303+T315</f>
        <v>4.4260531700000003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41" t="s">
        <v>93</v>
      </c>
      <c r="AT174" s="242" t="s">
        <v>82</v>
      </c>
      <c r="AU174" s="242" t="s">
        <v>83</v>
      </c>
      <c r="AY174" s="241" t="s">
        <v>169</v>
      </c>
      <c r="BK174" s="243">
        <f>BK175+BK264+BK274+BK279+BK290+BK303+BK315</f>
        <v>0</v>
      </c>
    </row>
    <row r="175" s="12" customFormat="1" ht="22.8" customHeight="1">
      <c r="A175" s="12"/>
      <c r="B175" s="230"/>
      <c r="C175" s="231"/>
      <c r="D175" s="232" t="s">
        <v>82</v>
      </c>
      <c r="E175" s="244" t="s">
        <v>266</v>
      </c>
      <c r="F175" s="244" t="s">
        <v>267</v>
      </c>
      <c r="G175" s="231"/>
      <c r="H175" s="231"/>
      <c r="I175" s="234"/>
      <c r="J175" s="245">
        <f>BK175</f>
        <v>0</v>
      </c>
      <c r="K175" s="231"/>
      <c r="L175" s="236"/>
      <c r="M175" s="237"/>
      <c r="N175" s="238"/>
      <c r="O175" s="238"/>
      <c r="P175" s="239">
        <f>SUM(P176:P263)</f>
        <v>0</v>
      </c>
      <c r="Q175" s="238"/>
      <c r="R175" s="239">
        <f>SUM(R176:R263)</f>
        <v>4.9838174500000001</v>
      </c>
      <c r="S175" s="238"/>
      <c r="T175" s="240">
        <f>SUM(T176:T263)</f>
        <v>3.0708565799999996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41" t="s">
        <v>93</v>
      </c>
      <c r="AT175" s="242" t="s">
        <v>82</v>
      </c>
      <c r="AU175" s="242" t="s">
        <v>91</v>
      </c>
      <c r="AY175" s="241" t="s">
        <v>169</v>
      </c>
      <c r="BK175" s="243">
        <f>SUM(BK176:BK263)</f>
        <v>0</v>
      </c>
    </row>
    <row r="176" s="2" customFormat="1" ht="24.15" customHeight="1">
      <c r="A176" s="40"/>
      <c r="B176" s="41"/>
      <c r="C176" s="246" t="s">
        <v>254</v>
      </c>
      <c r="D176" s="246" t="s">
        <v>172</v>
      </c>
      <c r="E176" s="247" t="s">
        <v>268</v>
      </c>
      <c r="F176" s="248" t="s">
        <v>269</v>
      </c>
      <c r="G176" s="249" t="s">
        <v>270</v>
      </c>
      <c r="H176" s="250">
        <v>6</v>
      </c>
      <c r="I176" s="251"/>
      <c r="J176" s="252">
        <f>ROUND(I176*H176,2)</f>
        <v>0</v>
      </c>
      <c r="K176" s="253"/>
      <c r="L176" s="43"/>
      <c r="M176" s="254" t="s">
        <v>1</v>
      </c>
      <c r="N176" s="255" t="s">
        <v>48</v>
      </c>
      <c r="O176" s="93"/>
      <c r="P176" s="256">
        <f>O176*H176</f>
        <v>0</v>
      </c>
      <c r="Q176" s="256">
        <v>0</v>
      </c>
      <c r="R176" s="256">
        <f>Q176*H176</f>
        <v>0</v>
      </c>
      <c r="S176" s="256">
        <v>0.00029999999999999997</v>
      </c>
      <c r="T176" s="257">
        <f>S176*H176</f>
        <v>0.0018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58" t="s">
        <v>241</v>
      </c>
      <c r="AT176" s="258" t="s">
        <v>172</v>
      </c>
      <c r="AU176" s="258" t="s">
        <v>93</v>
      </c>
      <c r="AY176" s="17" t="s">
        <v>169</v>
      </c>
      <c r="BE176" s="145">
        <f>IF(N176="základní",J176,0)</f>
        <v>0</v>
      </c>
      <c r="BF176" s="145">
        <f>IF(N176="snížená",J176,0)</f>
        <v>0</v>
      </c>
      <c r="BG176" s="145">
        <f>IF(N176="zákl. přenesená",J176,0)</f>
        <v>0</v>
      </c>
      <c r="BH176" s="145">
        <f>IF(N176="sníž. přenesená",J176,0)</f>
        <v>0</v>
      </c>
      <c r="BI176" s="145">
        <f>IF(N176="nulová",J176,0)</f>
        <v>0</v>
      </c>
      <c r="BJ176" s="17" t="s">
        <v>91</v>
      </c>
      <c r="BK176" s="145">
        <f>ROUND(I176*H176,2)</f>
        <v>0</v>
      </c>
      <c r="BL176" s="17" t="s">
        <v>241</v>
      </c>
      <c r="BM176" s="258" t="s">
        <v>616</v>
      </c>
    </row>
    <row r="177" s="2" customFormat="1" ht="24.15" customHeight="1">
      <c r="A177" s="40"/>
      <c r="B177" s="41"/>
      <c r="C177" s="246" t="s">
        <v>260</v>
      </c>
      <c r="D177" s="246" t="s">
        <v>172</v>
      </c>
      <c r="E177" s="247" t="s">
        <v>273</v>
      </c>
      <c r="F177" s="248" t="s">
        <v>274</v>
      </c>
      <c r="G177" s="249" t="s">
        <v>114</v>
      </c>
      <c r="H177" s="250">
        <v>124.045</v>
      </c>
      <c r="I177" s="251"/>
      <c r="J177" s="252">
        <f>ROUND(I177*H177,2)</f>
        <v>0</v>
      </c>
      <c r="K177" s="253"/>
      <c r="L177" s="43"/>
      <c r="M177" s="254" t="s">
        <v>1</v>
      </c>
      <c r="N177" s="255" t="s">
        <v>48</v>
      </c>
      <c r="O177" s="93"/>
      <c r="P177" s="256">
        <f>O177*H177</f>
        <v>0</v>
      </c>
      <c r="Q177" s="256">
        <v>0.00044999999999999999</v>
      </c>
      <c r="R177" s="256">
        <f>Q177*H177</f>
        <v>0.055820250000000002</v>
      </c>
      <c r="S177" s="256">
        <v>0</v>
      </c>
      <c r="T177" s="257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58" t="s">
        <v>241</v>
      </c>
      <c r="AT177" s="258" t="s">
        <v>172</v>
      </c>
      <c r="AU177" s="258" t="s">
        <v>93</v>
      </c>
      <c r="AY177" s="17" t="s">
        <v>169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91</v>
      </c>
      <c r="BK177" s="145">
        <f>ROUND(I177*H177,2)</f>
        <v>0</v>
      </c>
      <c r="BL177" s="17" t="s">
        <v>241</v>
      </c>
      <c r="BM177" s="258" t="s">
        <v>617</v>
      </c>
    </row>
    <row r="178" s="13" customFormat="1">
      <c r="A178" s="13"/>
      <c r="B178" s="259"/>
      <c r="C178" s="260"/>
      <c r="D178" s="261" t="s">
        <v>185</v>
      </c>
      <c r="E178" s="262" t="s">
        <v>1</v>
      </c>
      <c r="F178" s="263" t="s">
        <v>618</v>
      </c>
      <c r="G178" s="260"/>
      <c r="H178" s="264">
        <v>103.962</v>
      </c>
      <c r="I178" s="265"/>
      <c r="J178" s="260"/>
      <c r="K178" s="260"/>
      <c r="L178" s="266"/>
      <c r="M178" s="267"/>
      <c r="N178" s="268"/>
      <c r="O178" s="268"/>
      <c r="P178" s="268"/>
      <c r="Q178" s="268"/>
      <c r="R178" s="268"/>
      <c r="S178" s="268"/>
      <c r="T178" s="26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0" t="s">
        <v>185</v>
      </c>
      <c r="AU178" s="270" t="s">
        <v>93</v>
      </c>
      <c r="AV178" s="13" t="s">
        <v>93</v>
      </c>
      <c r="AW178" s="13" t="s">
        <v>36</v>
      </c>
      <c r="AX178" s="13" t="s">
        <v>83</v>
      </c>
      <c r="AY178" s="270" t="s">
        <v>169</v>
      </c>
    </row>
    <row r="179" s="13" customFormat="1">
      <c r="A179" s="13"/>
      <c r="B179" s="259"/>
      <c r="C179" s="260"/>
      <c r="D179" s="261" t="s">
        <v>185</v>
      </c>
      <c r="E179" s="262" t="s">
        <v>1</v>
      </c>
      <c r="F179" s="263" t="s">
        <v>619</v>
      </c>
      <c r="G179" s="260"/>
      <c r="H179" s="264">
        <v>20.082999999999998</v>
      </c>
      <c r="I179" s="265"/>
      <c r="J179" s="260"/>
      <c r="K179" s="260"/>
      <c r="L179" s="266"/>
      <c r="M179" s="267"/>
      <c r="N179" s="268"/>
      <c r="O179" s="268"/>
      <c r="P179" s="268"/>
      <c r="Q179" s="268"/>
      <c r="R179" s="268"/>
      <c r="S179" s="268"/>
      <c r="T179" s="26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70" t="s">
        <v>185</v>
      </c>
      <c r="AU179" s="270" t="s">
        <v>93</v>
      </c>
      <c r="AV179" s="13" t="s">
        <v>93</v>
      </c>
      <c r="AW179" s="13" t="s">
        <v>36</v>
      </c>
      <c r="AX179" s="13" t="s">
        <v>83</v>
      </c>
      <c r="AY179" s="270" t="s">
        <v>169</v>
      </c>
    </row>
    <row r="180" s="14" customFormat="1">
      <c r="A180" s="14"/>
      <c r="B180" s="271"/>
      <c r="C180" s="272"/>
      <c r="D180" s="261" t="s">
        <v>185</v>
      </c>
      <c r="E180" s="273" t="s">
        <v>1</v>
      </c>
      <c r="F180" s="274" t="s">
        <v>217</v>
      </c>
      <c r="G180" s="272"/>
      <c r="H180" s="275">
        <v>124.045</v>
      </c>
      <c r="I180" s="276"/>
      <c r="J180" s="272"/>
      <c r="K180" s="272"/>
      <c r="L180" s="277"/>
      <c r="M180" s="278"/>
      <c r="N180" s="279"/>
      <c r="O180" s="279"/>
      <c r="P180" s="279"/>
      <c r="Q180" s="279"/>
      <c r="R180" s="279"/>
      <c r="S180" s="279"/>
      <c r="T180" s="28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81" t="s">
        <v>185</v>
      </c>
      <c r="AU180" s="281" t="s">
        <v>93</v>
      </c>
      <c r="AV180" s="14" t="s">
        <v>176</v>
      </c>
      <c r="AW180" s="14" t="s">
        <v>36</v>
      </c>
      <c r="AX180" s="14" t="s">
        <v>91</v>
      </c>
      <c r="AY180" s="281" t="s">
        <v>169</v>
      </c>
    </row>
    <row r="181" s="2" customFormat="1" ht="24.15" customHeight="1">
      <c r="A181" s="40"/>
      <c r="B181" s="41"/>
      <c r="C181" s="246" t="s">
        <v>7</v>
      </c>
      <c r="D181" s="246" t="s">
        <v>172</v>
      </c>
      <c r="E181" s="247" t="s">
        <v>279</v>
      </c>
      <c r="F181" s="248" t="s">
        <v>280</v>
      </c>
      <c r="G181" s="249" t="s">
        <v>114</v>
      </c>
      <c r="H181" s="250">
        <v>445.15300000000002</v>
      </c>
      <c r="I181" s="251"/>
      <c r="J181" s="252">
        <f>ROUND(I181*H181,2)</f>
        <v>0</v>
      </c>
      <c r="K181" s="253"/>
      <c r="L181" s="43"/>
      <c r="M181" s="254" t="s">
        <v>1</v>
      </c>
      <c r="N181" s="255" t="s">
        <v>48</v>
      </c>
      <c r="O181" s="93"/>
      <c r="P181" s="256">
        <f>O181*H181</f>
        <v>0</v>
      </c>
      <c r="Q181" s="256">
        <v>0</v>
      </c>
      <c r="R181" s="256">
        <f>Q181*H181</f>
        <v>0</v>
      </c>
      <c r="S181" s="256">
        <v>0</v>
      </c>
      <c r="T181" s="257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58" t="s">
        <v>241</v>
      </c>
      <c r="AT181" s="258" t="s">
        <v>172</v>
      </c>
      <c r="AU181" s="258" t="s">
        <v>93</v>
      </c>
      <c r="AY181" s="17" t="s">
        <v>169</v>
      </c>
      <c r="BE181" s="145">
        <f>IF(N181="základní",J181,0)</f>
        <v>0</v>
      </c>
      <c r="BF181" s="145">
        <f>IF(N181="snížená",J181,0)</f>
        <v>0</v>
      </c>
      <c r="BG181" s="145">
        <f>IF(N181="zákl. přenesená",J181,0)</f>
        <v>0</v>
      </c>
      <c r="BH181" s="145">
        <f>IF(N181="sníž. přenesená",J181,0)</f>
        <v>0</v>
      </c>
      <c r="BI181" s="145">
        <f>IF(N181="nulová",J181,0)</f>
        <v>0</v>
      </c>
      <c r="BJ181" s="17" t="s">
        <v>91</v>
      </c>
      <c r="BK181" s="145">
        <f>ROUND(I181*H181,2)</f>
        <v>0</v>
      </c>
      <c r="BL181" s="17" t="s">
        <v>241</v>
      </c>
      <c r="BM181" s="258" t="s">
        <v>620</v>
      </c>
    </row>
    <row r="182" s="13" customFormat="1">
      <c r="A182" s="13"/>
      <c r="B182" s="259"/>
      <c r="C182" s="260"/>
      <c r="D182" s="261" t="s">
        <v>185</v>
      </c>
      <c r="E182" s="262" t="s">
        <v>1</v>
      </c>
      <c r="F182" s="263" t="s">
        <v>621</v>
      </c>
      <c r="G182" s="260"/>
      <c r="H182" s="264">
        <v>41.859999999999999</v>
      </c>
      <c r="I182" s="265"/>
      <c r="J182" s="260"/>
      <c r="K182" s="260"/>
      <c r="L182" s="266"/>
      <c r="M182" s="267"/>
      <c r="N182" s="268"/>
      <c r="O182" s="268"/>
      <c r="P182" s="268"/>
      <c r="Q182" s="268"/>
      <c r="R182" s="268"/>
      <c r="S182" s="268"/>
      <c r="T182" s="26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70" t="s">
        <v>185</v>
      </c>
      <c r="AU182" s="270" t="s">
        <v>93</v>
      </c>
      <c r="AV182" s="13" t="s">
        <v>93</v>
      </c>
      <c r="AW182" s="13" t="s">
        <v>36</v>
      </c>
      <c r="AX182" s="13" t="s">
        <v>83</v>
      </c>
      <c r="AY182" s="270" t="s">
        <v>169</v>
      </c>
    </row>
    <row r="183" s="13" customFormat="1">
      <c r="A183" s="13"/>
      <c r="B183" s="259"/>
      <c r="C183" s="260"/>
      <c r="D183" s="261" t="s">
        <v>185</v>
      </c>
      <c r="E183" s="262" t="s">
        <v>1</v>
      </c>
      <c r="F183" s="263" t="s">
        <v>622</v>
      </c>
      <c r="G183" s="260"/>
      <c r="H183" s="264">
        <v>66.942999999999998</v>
      </c>
      <c r="I183" s="265"/>
      <c r="J183" s="260"/>
      <c r="K183" s="260"/>
      <c r="L183" s="266"/>
      <c r="M183" s="267"/>
      <c r="N183" s="268"/>
      <c r="O183" s="268"/>
      <c r="P183" s="268"/>
      <c r="Q183" s="268"/>
      <c r="R183" s="268"/>
      <c r="S183" s="268"/>
      <c r="T183" s="26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70" t="s">
        <v>185</v>
      </c>
      <c r="AU183" s="270" t="s">
        <v>93</v>
      </c>
      <c r="AV183" s="13" t="s">
        <v>93</v>
      </c>
      <c r="AW183" s="13" t="s">
        <v>36</v>
      </c>
      <c r="AX183" s="13" t="s">
        <v>83</v>
      </c>
      <c r="AY183" s="270" t="s">
        <v>169</v>
      </c>
    </row>
    <row r="184" s="13" customFormat="1">
      <c r="A184" s="13"/>
      <c r="B184" s="259"/>
      <c r="C184" s="260"/>
      <c r="D184" s="261" t="s">
        <v>185</v>
      </c>
      <c r="E184" s="262" t="s">
        <v>1</v>
      </c>
      <c r="F184" s="263" t="s">
        <v>623</v>
      </c>
      <c r="G184" s="260"/>
      <c r="H184" s="264">
        <v>336.35000000000002</v>
      </c>
      <c r="I184" s="265"/>
      <c r="J184" s="260"/>
      <c r="K184" s="260"/>
      <c r="L184" s="266"/>
      <c r="M184" s="267"/>
      <c r="N184" s="268"/>
      <c r="O184" s="268"/>
      <c r="P184" s="268"/>
      <c r="Q184" s="268"/>
      <c r="R184" s="268"/>
      <c r="S184" s="268"/>
      <c r="T184" s="26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70" t="s">
        <v>185</v>
      </c>
      <c r="AU184" s="270" t="s">
        <v>93</v>
      </c>
      <c r="AV184" s="13" t="s">
        <v>93</v>
      </c>
      <c r="AW184" s="13" t="s">
        <v>36</v>
      </c>
      <c r="AX184" s="13" t="s">
        <v>83</v>
      </c>
      <c r="AY184" s="270" t="s">
        <v>169</v>
      </c>
    </row>
    <row r="185" s="14" customFormat="1">
      <c r="A185" s="14"/>
      <c r="B185" s="271"/>
      <c r="C185" s="272"/>
      <c r="D185" s="261" t="s">
        <v>185</v>
      </c>
      <c r="E185" s="273" t="s">
        <v>1</v>
      </c>
      <c r="F185" s="274" t="s">
        <v>217</v>
      </c>
      <c r="G185" s="272"/>
      <c r="H185" s="275">
        <v>445.15300000000002</v>
      </c>
      <c r="I185" s="276"/>
      <c r="J185" s="272"/>
      <c r="K185" s="272"/>
      <c r="L185" s="277"/>
      <c r="M185" s="278"/>
      <c r="N185" s="279"/>
      <c r="O185" s="279"/>
      <c r="P185" s="279"/>
      <c r="Q185" s="279"/>
      <c r="R185" s="279"/>
      <c r="S185" s="279"/>
      <c r="T185" s="28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81" t="s">
        <v>185</v>
      </c>
      <c r="AU185" s="281" t="s">
        <v>93</v>
      </c>
      <c r="AV185" s="14" t="s">
        <v>176</v>
      </c>
      <c r="AW185" s="14" t="s">
        <v>36</v>
      </c>
      <c r="AX185" s="14" t="s">
        <v>91</v>
      </c>
      <c r="AY185" s="281" t="s">
        <v>169</v>
      </c>
    </row>
    <row r="186" s="2" customFormat="1" ht="16.5" customHeight="1">
      <c r="A186" s="40"/>
      <c r="B186" s="41"/>
      <c r="C186" s="282" t="s">
        <v>272</v>
      </c>
      <c r="D186" s="282" t="s">
        <v>286</v>
      </c>
      <c r="E186" s="283" t="s">
        <v>287</v>
      </c>
      <c r="F186" s="284" t="s">
        <v>288</v>
      </c>
      <c r="G186" s="285" t="s">
        <v>223</v>
      </c>
      <c r="H186" s="286">
        <v>0.14199999999999999</v>
      </c>
      <c r="I186" s="287"/>
      <c r="J186" s="288">
        <f>ROUND(I186*H186,2)</f>
        <v>0</v>
      </c>
      <c r="K186" s="289"/>
      <c r="L186" s="290"/>
      <c r="M186" s="291" t="s">
        <v>1</v>
      </c>
      <c r="N186" s="292" t="s">
        <v>48</v>
      </c>
      <c r="O186" s="93"/>
      <c r="P186" s="256">
        <f>O186*H186</f>
        <v>0</v>
      </c>
      <c r="Q186" s="256">
        <v>1</v>
      </c>
      <c r="R186" s="256">
        <f>Q186*H186</f>
        <v>0.14199999999999999</v>
      </c>
      <c r="S186" s="256">
        <v>0</v>
      </c>
      <c r="T186" s="257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58" t="s">
        <v>289</v>
      </c>
      <c r="AT186" s="258" t="s">
        <v>286</v>
      </c>
      <c r="AU186" s="258" t="s">
        <v>93</v>
      </c>
      <c r="AY186" s="17" t="s">
        <v>169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7" t="s">
        <v>91</v>
      </c>
      <c r="BK186" s="145">
        <f>ROUND(I186*H186,2)</f>
        <v>0</v>
      </c>
      <c r="BL186" s="17" t="s">
        <v>241</v>
      </c>
      <c r="BM186" s="258" t="s">
        <v>624</v>
      </c>
    </row>
    <row r="187" s="13" customFormat="1">
      <c r="A187" s="13"/>
      <c r="B187" s="259"/>
      <c r="C187" s="260"/>
      <c r="D187" s="261" t="s">
        <v>185</v>
      </c>
      <c r="E187" s="262" t="s">
        <v>1</v>
      </c>
      <c r="F187" s="263" t="s">
        <v>625</v>
      </c>
      <c r="G187" s="260"/>
      <c r="H187" s="264">
        <v>0.14199999999999999</v>
      </c>
      <c r="I187" s="265"/>
      <c r="J187" s="260"/>
      <c r="K187" s="260"/>
      <c r="L187" s="266"/>
      <c r="M187" s="267"/>
      <c r="N187" s="268"/>
      <c r="O187" s="268"/>
      <c r="P187" s="268"/>
      <c r="Q187" s="268"/>
      <c r="R187" s="268"/>
      <c r="S187" s="268"/>
      <c r="T187" s="26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70" t="s">
        <v>185</v>
      </c>
      <c r="AU187" s="270" t="s">
        <v>93</v>
      </c>
      <c r="AV187" s="13" t="s">
        <v>93</v>
      </c>
      <c r="AW187" s="13" t="s">
        <v>36</v>
      </c>
      <c r="AX187" s="13" t="s">
        <v>91</v>
      </c>
      <c r="AY187" s="270" t="s">
        <v>169</v>
      </c>
    </row>
    <row r="188" s="2" customFormat="1" ht="24.15" customHeight="1">
      <c r="A188" s="40"/>
      <c r="B188" s="41"/>
      <c r="C188" s="246" t="s">
        <v>533</v>
      </c>
      <c r="D188" s="246" t="s">
        <v>172</v>
      </c>
      <c r="E188" s="247" t="s">
        <v>293</v>
      </c>
      <c r="F188" s="248" t="s">
        <v>294</v>
      </c>
      <c r="G188" s="249" t="s">
        <v>114</v>
      </c>
      <c r="H188" s="250">
        <v>41.859999999999999</v>
      </c>
      <c r="I188" s="251"/>
      <c r="J188" s="252">
        <f>ROUND(I188*H188,2)</f>
        <v>0</v>
      </c>
      <c r="K188" s="253"/>
      <c r="L188" s="43"/>
      <c r="M188" s="254" t="s">
        <v>1</v>
      </c>
      <c r="N188" s="255" t="s">
        <v>48</v>
      </c>
      <c r="O188" s="93"/>
      <c r="P188" s="256">
        <f>O188*H188</f>
        <v>0</v>
      </c>
      <c r="Q188" s="256">
        <v>0</v>
      </c>
      <c r="R188" s="256">
        <f>Q188*H188</f>
        <v>0</v>
      </c>
      <c r="S188" s="256">
        <v>0</v>
      </c>
      <c r="T188" s="257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58" t="s">
        <v>241</v>
      </c>
      <c r="AT188" s="258" t="s">
        <v>172</v>
      </c>
      <c r="AU188" s="258" t="s">
        <v>93</v>
      </c>
      <c r="AY188" s="17" t="s">
        <v>169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7" t="s">
        <v>91</v>
      </c>
      <c r="BK188" s="145">
        <f>ROUND(I188*H188,2)</f>
        <v>0</v>
      </c>
      <c r="BL188" s="17" t="s">
        <v>241</v>
      </c>
      <c r="BM188" s="258" t="s">
        <v>626</v>
      </c>
    </row>
    <row r="189" s="13" customFormat="1">
      <c r="A189" s="13"/>
      <c r="B189" s="259"/>
      <c r="C189" s="260"/>
      <c r="D189" s="261" t="s">
        <v>185</v>
      </c>
      <c r="E189" s="262" t="s">
        <v>1</v>
      </c>
      <c r="F189" s="263" t="s">
        <v>627</v>
      </c>
      <c r="G189" s="260"/>
      <c r="H189" s="264">
        <v>41.859999999999999</v>
      </c>
      <c r="I189" s="265"/>
      <c r="J189" s="260"/>
      <c r="K189" s="260"/>
      <c r="L189" s="266"/>
      <c r="M189" s="267"/>
      <c r="N189" s="268"/>
      <c r="O189" s="268"/>
      <c r="P189" s="268"/>
      <c r="Q189" s="268"/>
      <c r="R189" s="268"/>
      <c r="S189" s="268"/>
      <c r="T189" s="269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70" t="s">
        <v>185</v>
      </c>
      <c r="AU189" s="270" t="s">
        <v>93</v>
      </c>
      <c r="AV189" s="13" t="s">
        <v>93</v>
      </c>
      <c r="AW189" s="13" t="s">
        <v>36</v>
      </c>
      <c r="AX189" s="13" t="s">
        <v>83</v>
      </c>
      <c r="AY189" s="270" t="s">
        <v>169</v>
      </c>
    </row>
    <row r="190" s="14" customFormat="1">
      <c r="A190" s="14"/>
      <c r="B190" s="271"/>
      <c r="C190" s="272"/>
      <c r="D190" s="261" t="s">
        <v>185</v>
      </c>
      <c r="E190" s="273" t="s">
        <v>1</v>
      </c>
      <c r="F190" s="274" t="s">
        <v>217</v>
      </c>
      <c r="G190" s="272"/>
      <c r="H190" s="275">
        <v>41.859999999999999</v>
      </c>
      <c r="I190" s="276"/>
      <c r="J190" s="272"/>
      <c r="K190" s="272"/>
      <c r="L190" s="277"/>
      <c r="M190" s="278"/>
      <c r="N190" s="279"/>
      <c r="O190" s="279"/>
      <c r="P190" s="279"/>
      <c r="Q190" s="279"/>
      <c r="R190" s="279"/>
      <c r="S190" s="279"/>
      <c r="T190" s="280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81" t="s">
        <v>185</v>
      </c>
      <c r="AU190" s="281" t="s">
        <v>93</v>
      </c>
      <c r="AV190" s="14" t="s">
        <v>176</v>
      </c>
      <c r="AW190" s="14" t="s">
        <v>36</v>
      </c>
      <c r="AX190" s="14" t="s">
        <v>91</v>
      </c>
      <c r="AY190" s="281" t="s">
        <v>169</v>
      </c>
    </row>
    <row r="191" s="2" customFormat="1" ht="49.05" customHeight="1">
      <c r="A191" s="40"/>
      <c r="B191" s="41"/>
      <c r="C191" s="282" t="s">
        <v>537</v>
      </c>
      <c r="D191" s="282" t="s">
        <v>286</v>
      </c>
      <c r="E191" s="283" t="s">
        <v>297</v>
      </c>
      <c r="F191" s="284" t="s">
        <v>298</v>
      </c>
      <c r="G191" s="285" t="s">
        <v>114</v>
      </c>
      <c r="H191" s="286">
        <v>48.787999999999997</v>
      </c>
      <c r="I191" s="287"/>
      <c r="J191" s="288">
        <f>ROUND(I191*H191,2)</f>
        <v>0</v>
      </c>
      <c r="K191" s="289"/>
      <c r="L191" s="290"/>
      <c r="M191" s="291" t="s">
        <v>1</v>
      </c>
      <c r="N191" s="292" t="s">
        <v>48</v>
      </c>
      <c r="O191" s="93"/>
      <c r="P191" s="256">
        <f>O191*H191</f>
        <v>0</v>
      </c>
      <c r="Q191" s="256">
        <v>0.0040000000000000001</v>
      </c>
      <c r="R191" s="256">
        <f>Q191*H191</f>
        <v>0.19515199999999999</v>
      </c>
      <c r="S191" s="256">
        <v>0</v>
      </c>
      <c r="T191" s="25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58" t="s">
        <v>289</v>
      </c>
      <c r="AT191" s="258" t="s">
        <v>286</v>
      </c>
      <c r="AU191" s="258" t="s">
        <v>93</v>
      </c>
      <c r="AY191" s="17" t="s">
        <v>169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7" t="s">
        <v>91</v>
      </c>
      <c r="BK191" s="145">
        <f>ROUND(I191*H191,2)</f>
        <v>0</v>
      </c>
      <c r="BL191" s="17" t="s">
        <v>241</v>
      </c>
      <c r="BM191" s="258" t="s">
        <v>628</v>
      </c>
    </row>
    <row r="192" s="13" customFormat="1">
      <c r="A192" s="13"/>
      <c r="B192" s="259"/>
      <c r="C192" s="260"/>
      <c r="D192" s="261" t="s">
        <v>185</v>
      </c>
      <c r="E192" s="262" t="s">
        <v>1</v>
      </c>
      <c r="F192" s="263" t="s">
        <v>629</v>
      </c>
      <c r="G192" s="260"/>
      <c r="H192" s="264">
        <v>48.787999999999997</v>
      </c>
      <c r="I192" s="265"/>
      <c r="J192" s="260"/>
      <c r="K192" s="260"/>
      <c r="L192" s="266"/>
      <c r="M192" s="267"/>
      <c r="N192" s="268"/>
      <c r="O192" s="268"/>
      <c r="P192" s="268"/>
      <c r="Q192" s="268"/>
      <c r="R192" s="268"/>
      <c r="S192" s="268"/>
      <c r="T192" s="26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70" t="s">
        <v>185</v>
      </c>
      <c r="AU192" s="270" t="s">
        <v>93</v>
      </c>
      <c r="AV192" s="13" t="s">
        <v>93</v>
      </c>
      <c r="AW192" s="13" t="s">
        <v>36</v>
      </c>
      <c r="AX192" s="13" t="s">
        <v>91</v>
      </c>
      <c r="AY192" s="270" t="s">
        <v>169</v>
      </c>
    </row>
    <row r="193" s="2" customFormat="1" ht="33" customHeight="1">
      <c r="A193" s="40"/>
      <c r="B193" s="41"/>
      <c r="C193" s="246" t="s">
        <v>278</v>
      </c>
      <c r="D193" s="246" t="s">
        <v>172</v>
      </c>
      <c r="E193" s="247" t="s">
        <v>302</v>
      </c>
      <c r="F193" s="248" t="s">
        <v>303</v>
      </c>
      <c r="G193" s="249" t="s">
        <v>114</v>
      </c>
      <c r="H193" s="250">
        <v>445.15300000000002</v>
      </c>
      <c r="I193" s="251"/>
      <c r="J193" s="252">
        <f>ROUND(I193*H193,2)</f>
        <v>0</v>
      </c>
      <c r="K193" s="253"/>
      <c r="L193" s="43"/>
      <c r="M193" s="254" t="s">
        <v>1</v>
      </c>
      <c r="N193" s="255" t="s">
        <v>48</v>
      </c>
      <c r="O193" s="93"/>
      <c r="P193" s="256">
        <f>O193*H193</f>
        <v>0</v>
      </c>
      <c r="Q193" s="256">
        <v>0</v>
      </c>
      <c r="R193" s="256">
        <f>Q193*H193</f>
        <v>0</v>
      </c>
      <c r="S193" s="256">
        <v>0.00066</v>
      </c>
      <c r="T193" s="257">
        <f>S193*H193</f>
        <v>0.29380097999999999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58" t="s">
        <v>241</v>
      </c>
      <c r="AT193" s="258" t="s">
        <v>172</v>
      </c>
      <c r="AU193" s="258" t="s">
        <v>93</v>
      </c>
      <c r="AY193" s="17" t="s">
        <v>169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7" t="s">
        <v>91</v>
      </c>
      <c r="BK193" s="145">
        <f>ROUND(I193*H193,2)</f>
        <v>0</v>
      </c>
      <c r="BL193" s="17" t="s">
        <v>241</v>
      </c>
      <c r="BM193" s="258" t="s">
        <v>630</v>
      </c>
    </row>
    <row r="194" s="13" customFormat="1">
      <c r="A194" s="13"/>
      <c r="B194" s="259"/>
      <c r="C194" s="260"/>
      <c r="D194" s="261" t="s">
        <v>185</v>
      </c>
      <c r="E194" s="262" t="s">
        <v>1</v>
      </c>
      <c r="F194" s="263" t="s">
        <v>621</v>
      </c>
      <c r="G194" s="260"/>
      <c r="H194" s="264">
        <v>41.859999999999999</v>
      </c>
      <c r="I194" s="265"/>
      <c r="J194" s="260"/>
      <c r="K194" s="260"/>
      <c r="L194" s="266"/>
      <c r="M194" s="267"/>
      <c r="N194" s="268"/>
      <c r="O194" s="268"/>
      <c r="P194" s="268"/>
      <c r="Q194" s="268"/>
      <c r="R194" s="268"/>
      <c r="S194" s="268"/>
      <c r="T194" s="26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70" t="s">
        <v>185</v>
      </c>
      <c r="AU194" s="270" t="s">
        <v>93</v>
      </c>
      <c r="AV194" s="13" t="s">
        <v>93</v>
      </c>
      <c r="AW194" s="13" t="s">
        <v>36</v>
      </c>
      <c r="AX194" s="13" t="s">
        <v>83</v>
      </c>
      <c r="AY194" s="270" t="s">
        <v>169</v>
      </c>
    </row>
    <row r="195" s="13" customFormat="1">
      <c r="A195" s="13"/>
      <c r="B195" s="259"/>
      <c r="C195" s="260"/>
      <c r="D195" s="261" t="s">
        <v>185</v>
      </c>
      <c r="E195" s="262" t="s">
        <v>1</v>
      </c>
      <c r="F195" s="263" t="s">
        <v>622</v>
      </c>
      <c r="G195" s="260"/>
      <c r="H195" s="264">
        <v>66.942999999999998</v>
      </c>
      <c r="I195" s="265"/>
      <c r="J195" s="260"/>
      <c r="K195" s="260"/>
      <c r="L195" s="266"/>
      <c r="M195" s="267"/>
      <c r="N195" s="268"/>
      <c r="O195" s="268"/>
      <c r="P195" s="268"/>
      <c r="Q195" s="268"/>
      <c r="R195" s="268"/>
      <c r="S195" s="268"/>
      <c r="T195" s="269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70" t="s">
        <v>185</v>
      </c>
      <c r="AU195" s="270" t="s">
        <v>93</v>
      </c>
      <c r="AV195" s="13" t="s">
        <v>93</v>
      </c>
      <c r="AW195" s="13" t="s">
        <v>36</v>
      </c>
      <c r="AX195" s="13" t="s">
        <v>83</v>
      </c>
      <c r="AY195" s="270" t="s">
        <v>169</v>
      </c>
    </row>
    <row r="196" s="13" customFormat="1">
      <c r="A196" s="13"/>
      <c r="B196" s="259"/>
      <c r="C196" s="260"/>
      <c r="D196" s="261" t="s">
        <v>185</v>
      </c>
      <c r="E196" s="262" t="s">
        <v>1</v>
      </c>
      <c r="F196" s="263" t="s">
        <v>623</v>
      </c>
      <c r="G196" s="260"/>
      <c r="H196" s="264">
        <v>336.35000000000002</v>
      </c>
      <c r="I196" s="265"/>
      <c r="J196" s="260"/>
      <c r="K196" s="260"/>
      <c r="L196" s="266"/>
      <c r="M196" s="267"/>
      <c r="N196" s="268"/>
      <c r="O196" s="268"/>
      <c r="P196" s="268"/>
      <c r="Q196" s="268"/>
      <c r="R196" s="268"/>
      <c r="S196" s="268"/>
      <c r="T196" s="26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70" t="s">
        <v>185</v>
      </c>
      <c r="AU196" s="270" t="s">
        <v>93</v>
      </c>
      <c r="AV196" s="13" t="s">
        <v>93</v>
      </c>
      <c r="AW196" s="13" t="s">
        <v>36</v>
      </c>
      <c r="AX196" s="13" t="s">
        <v>83</v>
      </c>
      <c r="AY196" s="270" t="s">
        <v>169</v>
      </c>
    </row>
    <row r="197" s="14" customFormat="1">
      <c r="A197" s="14"/>
      <c r="B197" s="271"/>
      <c r="C197" s="272"/>
      <c r="D197" s="261" t="s">
        <v>185</v>
      </c>
      <c r="E197" s="273" t="s">
        <v>1</v>
      </c>
      <c r="F197" s="274" t="s">
        <v>217</v>
      </c>
      <c r="G197" s="272"/>
      <c r="H197" s="275">
        <v>445.15300000000002</v>
      </c>
      <c r="I197" s="276"/>
      <c r="J197" s="272"/>
      <c r="K197" s="272"/>
      <c r="L197" s="277"/>
      <c r="M197" s="278"/>
      <c r="N197" s="279"/>
      <c r="O197" s="279"/>
      <c r="P197" s="279"/>
      <c r="Q197" s="279"/>
      <c r="R197" s="279"/>
      <c r="S197" s="279"/>
      <c r="T197" s="28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81" t="s">
        <v>185</v>
      </c>
      <c r="AU197" s="281" t="s">
        <v>93</v>
      </c>
      <c r="AV197" s="14" t="s">
        <v>176</v>
      </c>
      <c r="AW197" s="14" t="s">
        <v>36</v>
      </c>
      <c r="AX197" s="14" t="s">
        <v>91</v>
      </c>
      <c r="AY197" s="281" t="s">
        <v>169</v>
      </c>
    </row>
    <row r="198" s="2" customFormat="1" ht="24.15" customHeight="1">
      <c r="A198" s="40"/>
      <c r="B198" s="41"/>
      <c r="C198" s="246" t="s">
        <v>285</v>
      </c>
      <c r="D198" s="246" t="s">
        <v>172</v>
      </c>
      <c r="E198" s="247" t="s">
        <v>306</v>
      </c>
      <c r="F198" s="248" t="s">
        <v>307</v>
      </c>
      <c r="G198" s="249" t="s">
        <v>114</v>
      </c>
      <c r="H198" s="250">
        <v>41.859999999999999</v>
      </c>
      <c r="I198" s="251"/>
      <c r="J198" s="252">
        <f>ROUND(I198*H198,2)</f>
        <v>0</v>
      </c>
      <c r="K198" s="253"/>
      <c r="L198" s="43"/>
      <c r="M198" s="254" t="s">
        <v>1</v>
      </c>
      <c r="N198" s="255" t="s">
        <v>48</v>
      </c>
      <c r="O198" s="93"/>
      <c r="P198" s="256">
        <f>O198*H198</f>
        <v>0</v>
      </c>
      <c r="Q198" s="256">
        <v>0</v>
      </c>
      <c r="R198" s="256">
        <f>Q198*H198</f>
        <v>0</v>
      </c>
      <c r="S198" s="256">
        <v>0.010999999999999999</v>
      </c>
      <c r="T198" s="257">
        <f>S198*H198</f>
        <v>0.46045999999999998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58" t="s">
        <v>241</v>
      </c>
      <c r="AT198" s="258" t="s">
        <v>172</v>
      </c>
      <c r="AU198" s="258" t="s">
        <v>93</v>
      </c>
      <c r="AY198" s="17" t="s">
        <v>169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7" t="s">
        <v>91</v>
      </c>
      <c r="BK198" s="145">
        <f>ROUND(I198*H198,2)</f>
        <v>0</v>
      </c>
      <c r="BL198" s="17" t="s">
        <v>241</v>
      </c>
      <c r="BM198" s="258" t="s">
        <v>631</v>
      </c>
    </row>
    <row r="199" s="13" customFormat="1">
      <c r="A199" s="13"/>
      <c r="B199" s="259"/>
      <c r="C199" s="260"/>
      <c r="D199" s="261" t="s">
        <v>185</v>
      </c>
      <c r="E199" s="262" t="s">
        <v>1</v>
      </c>
      <c r="F199" s="263" t="s">
        <v>621</v>
      </c>
      <c r="G199" s="260"/>
      <c r="H199" s="264">
        <v>41.859999999999999</v>
      </c>
      <c r="I199" s="265"/>
      <c r="J199" s="260"/>
      <c r="K199" s="260"/>
      <c r="L199" s="266"/>
      <c r="M199" s="267"/>
      <c r="N199" s="268"/>
      <c r="O199" s="268"/>
      <c r="P199" s="268"/>
      <c r="Q199" s="268"/>
      <c r="R199" s="268"/>
      <c r="S199" s="268"/>
      <c r="T199" s="269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70" t="s">
        <v>185</v>
      </c>
      <c r="AU199" s="270" t="s">
        <v>93</v>
      </c>
      <c r="AV199" s="13" t="s">
        <v>93</v>
      </c>
      <c r="AW199" s="13" t="s">
        <v>36</v>
      </c>
      <c r="AX199" s="13" t="s">
        <v>83</v>
      </c>
      <c r="AY199" s="270" t="s">
        <v>169</v>
      </c>
    </row>
    <row r="200" s="14" customFormat="1">
      <c r="A200" s="14"/>
      <c r="B200" s="271"/>
      <c r="C200" s="272"/>
      <c r="D200" s="261" t="s">
        <v>185</v>
      </c>
      <c r="E200" s="273" t="s">
        <v>1</v>
      </c>
      <c r="F200" s="274" t="s">
        <v>217</v>
      </c>
      <c r="G200" s="272"/>
      <c r="H200" s="275">
        <v>41.859999999999999</v>
      </c>
      <c r="I200" s="276"/>
      <c r="J200" s="272"/>
      <c r="K200" s="272"/>
      <c r="L200" s="277"/>
      <c r="M200" s="278"/>
      <c r="N200" s="279"/>
      <c r="O200" s="279"/>
      <c r="P200" s="279"/>
      <c r="Q200" s="279"/>
      <c r="R200" s="279"/>
      <c r="S200" s="279"/>
      <c r="T200" s="28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81" t="s">
        <v>185</v>
      </c>
      <c r="AU200" s="281" t="s">
        <v>93</v>
      </c>
      <c r="AV200" s="14" t="s">
        <v>176</v>
      </c>
      <c r="AW200" s="14" t="s">
        <v>36</v>
      </c>
      <c r="AX200" s="14" t="s">
        <v>91</v>
      </c>
      <c r="AY200" s="281" t="s">
        <v>169</v>
      </c>
    </row>
    <row r="201" s="2" customFormat="1" ht="24.15" customHeight="1">
      <c r="A201" s="40"/>
      <c r="B201" s="41"/>
      <c r="C201" s="246" t="s">
        <v>301</v>
      </c>
      <c r="D201" s="246" t="s">
        <v>172</v>
      </c>
      <c r="E201" s="247" t="s">
        <v>310</v>
      </c>
      <c r="F201" s="248" t="s">
        <v>311</v>
      </c>
      <c r="G201" s="249" t="s">
        <v>114</v>
      </c>
      <c r="H201" s="250">
        <v>445.15300000000002</v>
      </c>
      <c r="I201" s="251"/>
      <c r="J201" s="252">
        <f>ROUND(I201*H201,2)</f>
        <v>0</v>
      </c>
      <c r="K201" s="253"/>
      <c r="L201" s="43"/>
      <c r="M201" s="254" t="s">
        <v>1</v>
      </c>
      <c r="N201" s="255" t="s">
        <v>48</v>
      </c>
      <c r="O201" s="93"/>
      <c r="P201" s="256">
        <f>O201*H201</f>
        <v>0</v>
      </c>
      <c r="Q201" s="256">
        <v>0.00088000000000000003</v>
      </c>
      <c r="R201" s="256">
        <f>Q201*H201</f>
        <v>0.39173464000000002</v>
      </c>
      <c r="S201" s="256">
        <v>0</v>
      </c>
      <c r="T201" s="257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58" t="s">
        <v>241</v>
      </c>
      <c r="AT201" s="258" t="s">
        <v>172</v>
      </c>
      <c r="AU201" s="258" t="s">
        <v>93</v>
      </c>
      <c r="AY201" s="17" t="s">
        <v>169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7" t="s">
        <v>91</v>
      </c>
      <c r="BK201" s="145">
        <f>ROUND(I201*H201,2)</f>
        <v>0</v>
      </c>
      <c r="BL201" s="17" t="s">
        <v>241</v>
      </c>
      <c r="BM201" s="258" t="s">
        <v>632</v>
      </c>
    </row>
    <row r="202" s="13" customFormat="1">
      <c r="A202" s="13"/>
      <c r="B202" s="259"/>
      <c r="C202" s="260"/>
      <c r="D202" s="261" t="s">
        <v>185</v>
      </c>
      <c r="E202" s="262" t="s">
        <v>1</v>
      </c>
      <c r="F202" s="263" t="s">
        <v>621</v>
      </c>
      <c r="G202" s="260"/>
      <c r="H202" s="264">
        <v>41.859999999999999</v>
      </c>
      <c r="I202" s="265"/>
      <c r="J202" s="260"/>
      <c r="K202" s="260"/>
      <c r="L202" s="266"/>
      <c r="M202" s="267"/>
      <c r="N202" s="268"/>
      <c r="O202" s="268"/>
      <c r="P202" s="268"/>
      <c r="Q202" s="268"/>
      <c r="R202" s="268"/>
      <c r="S202" s="268"/>
      <c r="T202" s="26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70" t="s">
        <v>185</v>
      </c>
      <c r="AU202" s="270" t="s">
        <v>93</v>
      </c>
      <c r="AV202" s="13" t="s">
        <v>93</v>
      </c>
      <c r="AW202" s="13" t="s">
        <v>36</v>
      </c>
      <c r="AX202" s="13" t="s">
        <v>83</v>
      </c>
      <c r="AY202" s="270" t="s">
        <v>169</v>
      </c>
    </row>
    <row r="203" s="13" customFormat="1">
      <c r="A203" s="13"/>
      <c r="B203" s="259"/>
      <c r="C203" s="260"/>
      <c r="D203" s="261" t="s">
        <v>185</v>
      </c>
      <c r="E203" s="262" t="s">
        <v>1</v>
      </c>
      <c r="F203" s="263" t="s">
        <v>622</v>
      </c>
      <c r="G203" s="260"/>
      <c r="H203" s="264">
        <v>66.942999999999998</v>
      </c>
      <c r="I203" s="265"/>
      <c r="J203" s="260"/>
      <c r="K203" s="260"/>
      <c r="L203" s="266"/>
      <c r="M203" s="267"/>
      <c r="N203" s="268"/>
      <c r="O203" s="268"/>
      <c r="P203" s="268"/>
      <c r="Q203" s="268"/>
      <c r="R203" s="268"/>
      <c r="S203" s="268"/>
      <c r="T203" s="26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70" t="s">
        <v>185</v>
      </c>
      <c r="AU203" s="270" t="s">
        <v>93</v>
      </c>
      <c r="AV203" s="13" t="s">
        <v>93</v>
      </c>
      <c r="AW203" s="13" t="s">
        <v>36</v>
      </c>
      <c r="AX203" s="13" t="s">
        <v>83</v>
      </c>
      <c r="AY203" s="270" t="s">
        <v>169</v>
      </c>
    </row>
    <row r="204" s="13" customFormat="1">
      <c r="A204" s="13"/>
      <c r="B204" s="259"/>
      <c r="C204" s="260"/>
      <c r="D204" s="261" t="s">
        <v>185</v>
      </c>
      <c r="E204" s="262" t="s">
        <v>1</v>
      </c>
      <c r="F204" s="263" t="s">
        <v>623</v>
      </c>
      <c r="G204" s="260"/>
      <c r="H204" s="264">
        <v>336.35000000000002</v>
      </c>
      <c r="I204" s="265"/>
      <c r="J204" s="260"/>
      <c r="K204" s="260"/>
      <c r="L204" s="266"/>
      <c r="M204" s="267"/>
      <c r="N204" s="268"/>
      <c r="O204" s="268"/>
      <c r="P204" s="268"/>
      <c r="Q204" s="268"/>
      <c r="R204" s="268"/>
      <c r="S204" s="268"/>
      <c r="T204" s="26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70" t="s">
        <v>185</v>
      </c>
      <c r="AU204" s="270" t="s">
        <v>93</v>
      </c>
      <c r="AV204" s="13" t="s">
        <v>93</v>
      </c>
      <c r="AW204" s="13" t="s">
        <v>36</v>
      </c>
      <c r="AX204" s="13" t="s">
        <v>83</v>
      </c>
      <c r="AY204" s="270" t="s">
        <v>169</v>
      </c>
    </row>
    <row r="205" s="14" customFormat="1">
      <c r="A205" s="14"/>
      <c r="B205" s="271"/>
      <c r="C205" s="272"/>
      <c r="D205" s="261" t="s">
        <v>185</v>
      </c>
      <c r="E205" s="273" t="s">
        <v>1</v>
      </c>
      <c r="F205" s="274" t="s">
        <v>217</v>
      </c>
      <c r="G205" s="272"/>
      <c r="H205" s="275">
        <v>445.15300000000002</v>
      </c>
      <c r="I205" s="276"/>
      <c r="J205" s="272"/>
      <c r="K205" s="272"/>
      <c r="L205" s="277"/>
      <c r="M205" s="278"/>
      <c r="N205" s="279"/>
      <c r="O205" s="279"/>
      <c r="P205" s="279"/>
      <c r="Q205" s="279"/>
      <c r="R205" s="279"/>
      <c r="S205" s="279"/>
      <c r="T205" s="28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81" t="s">
        <v>185</v>
      </c>
      <c r="AU205" s="281" t="s">
        <v>93</v>
      </c>
      <c r="AV205" s="14" t="s">
        <v>176</v>
      </c>
      <c r="AW205" s="14" t="s">
        <v>36</v>
      </c>
      <c r="AX205" s="14" t="s">
        <v>91</v>
      </c>
      <c r="AY205" s="281" t="s">
        <v>169</v>
      </c>
    </row>
    <row r="206" s="2" customFormat="1" ht="44.25" customHeight="1">
      <c r="A206" s="40"/>
      <c r="B206" s="41"/>
      <c r="C206" s="282" t="s">
        <v>305</v>
      </c>
      <c r="D206" s="282" t="s">
        <v>286</v>
      </c>
      <c r="E206" s="283" t="s">
        <v>314</v>
      </c>
      <c r="F206" s="284" t="s">
        <v>315</v>
      </c>
      <c r="G206" s="285" t="s">
        <v>114</v>
      </c>
      <c r="H206" s="286">
        <v>518.82600000000002</v>
      </c>
      <c r="I206" s="287"/>
      <c r="J206" s="288">
        <f>ROUND(I206*H206,2)</f>
        <v>0</v>
      </c>
      <c r="K206" s="289"/>
      <c r="L206" s="290"/>
      <c r="M206" s="291" t="s">
        <v>1</v>
      </c>
      <c r="N206" s="292" t="s">
        <v>48</v>
      </c>
      <c r="O206" s="93"/>
      <c r="P206" s="256">
        <f>O206*H206</f>
        <v>0</v>
      </c>
      <c r="Q206" s="256">
        <v>0.0050000000000000001</v>
      </c>
      <c r="R206" s="256">
        <f>Q206*H206</f>
        <v>2.5941300000000003</v>
      </c>
      <c r="S206" s="256">
        <v>0</v>
      </c>
      <c r="T206" s="257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58" t="s">
        <v>289</v>
      </c>
      <c r="AT206" s="258" t="s">
        <v>286</v>
      </c>
      <c r="AU206" s="258" t="s">
        <v>93</v>
      </c>
      <c r="AY206" s="17" t="s">
        <v>169</v>
      </c>
      <c r="BE206" s="145">
        <f>IF(N206="základní",J206,0)</f>
        <v>0</v>
      </c>
      <c r="BF206" s="145">
        <f>IF(N206="snížená",J206,0)</f>
        <v>0</v>
      </c>
      <c r="BG206" s="145">
        <f>IF(N206="zákl. přenesená",J206,0)</f>
        <v>0</v>
      </c>
      <c r="BH206" s="145">
        <f>IF(N206="sníž. přenesená",J206,0)</f>
        <v>0</v>
      </c>
      <c r="BI206" s="145">
        <f>IF(N206="nulová",J206,0)</f>
        <v>0</v>
      </c>
      <c r="BJ206" s="17" t="s">
        <v>91</v>
      </c>
      <c r="BK206" s="145">
        <f>ROUND(I206*H206,2)</f>
        <v>0</v>
      </c>
      <c r="BL206" s="17" t="s">
        <v>241</v>
      </c>
      <c r="BM206" s="258" t="s">
        <v>633</v>
      </c>
    </row>
    <row r="207" s="13" customFormat="1">
      <c r="A207" s="13"/>
      <c r="B207" s="259"/>
      <c r="C207" s="260"/>
      <c r="D207" s="261" t="s">
        <v>185</v>
      </c>
      <c r="E207" s="262" t="s">
        <v>1</v>
      </c>
      <c r="F207" s="263" t="s">
        <v>634</v>
      </c>
      <c r="G207" s="260"/>
      <c r="H207" s="264">
        <v>518.82600000000002</v>
      </c>
      <c r="I207" s="265"/>
      <c r="J207" s="260"/>
      <c r="K207" s="260"/>
      <c r="L207" s="266"/>
      <c r="M207" s="267"/>
      <c r="N207" s="268"/>
      <c r="O207" s="268"/>
      <c r="P207" s="268"/>
      <c r="Q207" s="268"/>
      <c r="R207" s="268"/>
      <c r="S207" s="268"/>
      <c r="T207" s="269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70" t="s">
        <v>185</v>
      </c>
      <c r="AU207" s="270" t="s">
        <v>93</v>
      </c>
      <c r="AV207" s="13" t="s">
        <v>93</v>
      </c>
      <c r="AW207" s="13" t="s">
        <v>36</v>
      </c>
      <c r="AX207" s="13" t="s">
        <v>91</v>
      </c>
      <c r="AY207" s="270" t="s">
        <v>169</v>
      </c>
    </row>
    <row r="208" s="2" customFormat="1" ht="24.15" customHeight="1">
      <c r="A208" s="40"/>
      <c r="B208" s="41"/>
      <c r="C208" s="246" t="s">
        <v>309</v>
      </c>
      <c r="D208" s="246" t="s">
        <v>172</v>
      </c>
      <c r="E208" s="247" t="s">
        <v>319</v>
      </c>
      <c r="F208" s="248" t="s">
        <v>320</v>
      </c>
      <c r="G208" s="249" t="s">
        <v>114</v>
      </c>
      <c r="H208" s="250">
        <v>445.15300000000002</v>
      </c>
      <c r="I208" s="251"/>
      <c r="J208" s="252">
        <f>ROUND(I208*H208,2)</f>
        <v>0</v>
      </c>
      <c r="K208" s="253"/>
      <c r="L208" s="43"/>
      <c r="M208" s="254" t="s">
        <v>1</v>
      </c>
      <c r="N208" s="255" t="s">
        <v>48</v>
      </c>
      <c r="O208" s="93"/>
      <c r="P208" s="256">
        <f>O208*H208</f>
        <v>0</v>
      </c>
      <c r="Q208" s="256">
        <v>0</v>
      </c>
      <c r="R208" s="256">
        <f>Q208*H208</f>
        <v>0</v>
      </c>
      <c r="S208" s="256">
        <v>0.0051999999999999998</v>
      </c>
      <c r="T208" s="257">
        <f>S208*H208</f>
        <v>2.3147956000000001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58" t="s">
        <v>241</v>
      </c>
      <c r="AT208" s="258" t="s">
        <v>172</v>
      </c>
      <c r="AU208" s="258" t="s">
        <v>93</v>
      </c>
      <c r="AY208" s="17" t="s">
        <v>169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7" t="s">
        <v>91</v>
      </c>
      <c r="BK208" s="145">
        <f>ROUND(I208*H208,2)</f>
        <v>0</v>
      </c>
      <c r="BL208" s="17" t="s">
        <v>241</v>
      </c>
      <c r="BM208" s="258" t="s">
        <v>635</v>
      </c>
    </row>
    <row r="209" s="13" customFormat="1">
      <c r="A209" s="13"/>
      <c r="B209" s="259"/>
      <c r="C209" s="260"/>
      <c r="D209" s="261" t="s">
        <v>185</v>
      </c>
      <c r="E209" s="262" t="s">
        <v>1</v>
      </c>
      <c r="F209" s="263" t="s">
        <v>621</v>
      </c>
      <c r="G209" s="260"/>
      <c r="H209" s="264">
        <v>41.859999999999999</v>
      </c>
      <c r="I209" s="265"/>
      <c r="J209" s="260"/>
      <c r="K209" s="260"/>
      <c r="L209" s="266"/>
      <c r="M209" s="267"/>
      <c r="N209" s="268"/>
      <c r="O209" s="268"/>
      <c r="P209" s="268"/>
      <c r="Q209" s="268"/>
      <c r="R209" s="268"/>
      <c r="S209" s="268"/>
      <c r="T209" s="26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0" t="s">
        <v>185</v>
      </c>
      <c r="AU209" s="270" t="s">
        <v>93</v>
      </c>
      <c r="AV209" s="13" t="s">
        <v>93</v>
      </c>
      <c r="AW209" s="13" t="s">
        <v>36</v>
      </c>
      <c r="AX209" s="13" t="s">
        <v>83</v>
      </c>
      <c r="AY209" s="270" t="s">
        <v>169</v>
      </c>
    </row>
    <row r="210" s="13" customFormat="1">
      <c r="A210" s="13"/>
      <c r="B210" s="259"/>
      <c r="C210" s="260"/>
      <c r="D210" s="261" t="s">
        <v>185</v>
      </c>
      <c r="E210" s="262" t="s">
        <v>1</v>
      </c>
      <c r="F210" s="263" t="s">
        <v>622</v>
      </c>
      <c r="G210" s="260"/>
      <c r="H210" s="264">
        <v>66.942999999999998</v>
      </c>
      <c r="I210" s="265"/>
      <c r="J210" s="260"/>
      <c r="K210" s="260"/>
      <c r="L210" s="266"/>
      <c r="M210" s="267"/>
      <c r="N210" s="268"/>
      <c r="O210" s="268"/>
      <c r="P210" s="268"/>
      <c r="Q210" s="268"/>
      <c r="R210" s="268"/>
      <c r="S210" s="268"/>
      <c r="T210" s="26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0" t="s">
        <v>185</v>
      </c>
      <c r="AU210" s="270" t="s">
        <v>93</v>
      </c>
      <c r="AV210" s="13" t="s">
        <v>93</v>
      </c>
      <c r="AW210" s="13" t="s">
        <v>36</v>
      </c>
      <c r="AX210" s="13" t="s">
        <v>83</v>
      </c>
      <c r="AY210" s="270" t="s">
        <v>169</v>
      </c>
    </row>
    <row r="211" s="13" customFormat="1">
      <c r="A211" s="13"/>
      <c r="B211" s="259"/>
      <c r="C211" s="260"/>
      <c r="D211" s="261" t="s">
        <v>185</v>
      </c>
      <c r="E211" s="262" t="s">
        <v>1</v>
      </c>
      <c r="F211" s="263" t="s">
        <v>623</v>
      </c>
      <c r="G211" s="260"/>
      <c r="H211" s="264">
        <v>336.35000000000002</v>
      </c>
      <c r="I211" s="265"/>
      <c r="J211" s="260"/>
      <c r="K211" s="260"/>
      <c r="L211" s="266"/>
      <c r="M211" s="267"/>
      <c r="N211" s="268"/>
      <c r="O211" s="268"/>
      <c r="P211" s="268"/>
      <c r="Q211" s="268"/>
      <c r="R211" s="268"/>
      <c r="S211" s="268"/>
      <c r="T211" s="269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70" t="s">
        <v>185</v>
      </c>
      <c r="AU211" s="270" t="s">
        <v>93</v>
      </c>
      <c r="AV211" s="13" t="s">
        <v>93</v>
      </c>
      <c r="AW211" s="13" t="s">
        <v>36</v>
      </c>
      <c r="AX211" s="13" t="s">
        <v>83</v>
      </c>
      <c r="AY211" s="270" t="s">
        <v>169</v>
      </c>
    </row>
    <row r="212" s="14" customFormat="1">
      <c r="A212" s="14"/>
      <c r="B212" s="271"/>
      <c r="C212" s="272"/>
      <c r="D212" s="261" t="s">
        <v>185</v>
      </c>
      <c r="E212" s="273" t="s">
        <v>1</v>
      </c>
      <c r="F212" s="274" t="s">
        <v>217</v>
      </c>
      <c r="G212" s="272"/>
      <c r="H212" s="275">
        <v>445.15300000000002</v>
      </c>
      <c r="I212" s="276"/>
      <c r="J212" s="272"/>
      <c r="K212" s="272"/>
      <c r="L212" s="277"/>
      <c r="M212" s="278"/>
      <c r="N212" s="279"/>
      <c r="O212" s="279"/>
      <c r="P212" s="279"/>
      <c r="Q212" s="279"/>
      <c r="R212" s="279"/>
      <c r="S212" s="279"/>
      <c r="T212" s="280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81" t="s">
        <v>185</v>
      </c>
      <c r="AU212" s="281" t="s">
        <v>93</v>
      </c>
      <c r="AV212" s="14" t="s">
        <v>176</v>
      </c>
      <c r="AW212" s="14" t="s">
        <v>36</v>
      </c>
      <c r="AX212" s="14" t="s">
        <v>91</v>
      </c>
      <c r="AY212" s="281" t="s">
        <v>169</v>
      </c>
    </row>
    <row r="213" s="2" customFormat="1" ht="37.8" customHeight="1">
      <c r="A213" s="40"/>
      <c r="B213" s="41"/>
      <c r="C213" s="246" t="s">
        <v>313</v>
      </c>
      <c r="D213" s="246" t="s">
        <v>172</v>
      </c>
      <c r="E213" s="247" t="s">
        <v>323</v>
      </c>
      <c r="F213" s="248" t="s">
        <v>324</v>
      </c>
      <c r="G213" s="249" t="s">
        <v>180</v>
      </c>
      <c r="H213" s="250">
        <v>112.618</v>
      </c>
      <c r="I213" s="251"/>
      <c r="J213" s="252">
        <f>ROUND(I213*H213,2)</f>
        <v>0</v>
      </c>
      <c r="K213" s="253"/>
      <c r="L213" s="43"/>
      <c r="M213" s="254" t="s">
        <v>1</v>
      </c>
      <c r="N213" s="255" t="s">
        <v>48</v>
      </c>
      <c r="O213" s="93"/>
      <c r="P213" s="256">
        <f>O213*H213</f>
        <v>0</v>
      </c>
      <c r="Q213" s="256">
        <v>0.0011544000000000001</v>
      </c>
      <c r="R213" s="256">
        <f>Q213*H213</f>
        <v>0.1300062192</v>
      </c>
      <c r="S213" s="256">
        <v>0</v>
      </c>
      <c r="T213" s="257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58" t="s">
        <v>241</v>
      </c>
      <c r="AT213" s="258" t="s">
        <v>172</v>
      </c>
      <c r="AU213" s="258" t="s">
        <v>93</v>
      </c>
      <c r="AY213" s="17" t="s">
        <v>169</v>
      </c>
      <c r="BE213" s="145">
        <f>IF(N213="základní",J213,0)</f>
        <v>0</v>
      </c>
      <c r="BF213" s="145">
        <f>IF(N213="snížená",J213,0)</f>
        <v>0</v>
      </c>
      <c r="BG213" s="145">
        <f>IF(N213="zákl. přenesená",J213,0)</f>
        <v>0</v>
      </c>
      <c r="BH213" s="145">
        <f>IF(N213="sníž. přenesená",J213,0)</f>
        <v>0</v>
      </c>
      <c r="BI213" s="145">
        <f>IF(N213="nulová",J213,0)</f>
        <v>0</v>
      </c>
      <c r="BJ213" s="17" t="s">
        <v>91</v>
      </c>
      <c r="BK213" s="145">
        <f>ROUND(I213*H213,2)</f>
        <v>0</v>
      </c>
      <c r="BL213" s="17" t="s">
        <v>241</v>
      </c>
      <c r="BM213" s="258" t="s">
        <v>636</v>
      </c>
    </row>
    <row r="214" s="13" customFormat="1">
      <c r="A214" s="13"/>
      <c r="B214" s="259"/>
      <c r="C214" s="260"/>
      <c r="D214" s="261" t="s">
        <v>185</v>
      </c>
      <c r="E214" s="262" t="s">
        <v>1</v>
      </c>
      <c r="F214" s="263" t="s">
        <v>637</v>
      </c>
      <c r="G214" s="260"/>
      <c r="H214" s="264">
        <v>106.258</v>
      </c>
      <c r="I214" s="265"/>
      <c r="J214" s="260"/>
      <c r="K214" s="260"/>
      <c r="L214" s="266"/>
      <c r="M214" s="267"/>
      <c r="N214" s="268"/>
      <c r="O214" s="268"/>
      <c r="P214" s="268"/>
      <c r="Q214" s="268"/>
      <c r="R214" s="268"/>
      <c r="S214" s="268"/>
      <c r="T214" s="26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70" t="s">
        <v>185</v>
      </c>
      <c r="AU214" s="270" t="s">
        <v>93</v>
      </c>
      <c r="AV214" s="13" t="s">
        <v>93</v>
      </c>
      <c r="AW214" s="13" t="s">
        <v>36</v>
      </c>
      <c r="AX214" s="13" t="s">
        <v>83</v>
      </c>
      <c r="AY214" s="270" t="s">
        <v>169</v>
      </c>
    </row>
    <row r="215" s="13" customFormat="1">
      <c r="A215" s="13"/>
      <c r="B215" s="259"/>
      <c r="C215" s="260"/>
      <c r="D215" s="261" t="s">
        <v>185</v>
      </c>
      <c r="E215" s="262" t="s">
        <v>1</v>
      </c>
      <c r="F215" s="263" t="s">
        <v>638</v>
      </c>
      <c r="G215" s="260"/>
      <c r="H215" s="264">
        <v>6.3600000000000003</v>
      </c>
      <c r="I215" s="265"/>
      <c r="J215" s="260"/>
      <c r="K215" s="260"/>
      <c r="L215" s="266"/>
      <c r="M215" s="267"/>
      <c r="N215" s="268"/>
      <c r="O215" s="268"/>
      <c r="P215" s="268"/>
      <c r="Q215" s="268"/>
      <c r="R215" s="268"/>
      <c r="S215" s="268"/>
      <c r="T215" s="26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70" t="s">
        <v>185</v>
      </c>
      <c r="AU215" s="270" t="s">
        <v>93</v>
      </c>
      <c r="AV215" s="13" t="s">
        <v>93</v>
      </c>
      <c r="AW215" s="13" t="s">
        <v>36</v>
      </c>
      <c r="AX215" s="13" t="s">
        <v>83</v>
      </c>
      <c r="AY215" s="270" t="s">
        <v>169</v>
      </c>
    </row>
    <row r="216" s="14" customFormat="1">
      <c r="A216" s="14"/>
      <c r="B216" s="271"/>
      <c r="C216" s="272"/>
      <c r="D216" s="261" t="s">
        <v>185</v>
      </c>
      <c r="E216" s="273" t="s">
        <v>1</v>
      </c>
      <c r="F216" s="274" t="s">
        <v>217</v>
      </c>
      <c r="G216" s="272"/>
      <c r="H216" s="275">
        <v>112.618</v>
      </c>
      <c r="I216" s="276"/>
      <c r="J216" s="272"/>
      <c r="K216" s="272"/>
      <c r="L216" s="277"/>
      <c r="M216" s="278"/>
      <c r="N216" s="279"/>
      <c r="O216" s="279"/>
      <c r="P216" s="279"/>
      <c r="Q216" s="279"/>
      <c r="R216" s="279"/>
      <c r="S216" s="279"/>
      <c r="T216" s="28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81" t="s">
        <v>185</v>
      </c>
      <c r="AU216" s="281" t="s">
        <v>93</v>
      </c>
      <c r="AV216" s="14" t="s">
        <v>176</v>
      </c>
      <c r="AW216" s="14" t="s">
        <v>36</v>
      </c>
      <c r="AX216" s="14" t="s">
        <v>91</v>
      </c>
      <c r="AY216" s="281" t="s">
        <v>169</v>
      </c>
    </row>
    <row r="217" s="2" customFormat="1" ht="37.8" customHeight="1">
      <c r="A217" s="40"/>
      <c r="B217" s="41"/>
      <c r="C217" s="246" t="s">
        <v>318</v>
      </c>
      <c r="D217" s="246" t="s">
        <v>172</v>
      </c>
      <c r="E217" s="247" t="s">
        <v>329</v>
      </c>
      <c r="F217" s="248" t="s">
        <v>330</v>
      </c>
      <c r="G217" s="249" t="s">
        <v>180</v>
      </c>
      <c r="H217" s="250">
        <v>407.214</v>
      </c>
      <c r="I217" s="251"/>
      <c r="J217" s="252">
        <f>ROUND(I217*H217,2)</f>
        <v>0</v>
      </c>
      <c r="K217" s="253"/>
      <c r="L217" s="43"/>
      <c r="M217" s="254" t="s">
        <v>1</v>
      </c>
      <c r="N217" s="255" t="s">
        <v>48</v>
      </c>
      <c r="O217" s="93"/>
      <c r="P217" s="256">
        <f>O217*H217</f>
        <v>0</v>
      </c>
      <c r="Q217" s="256">
        <v>0.00062520000000000002</v>
      </c>
      <c r="R217" s="256">
        <f>Q217*H217</f>
        <v>0.2545901928</v>
      </c>
      <c r="S217" s="256">
        <v>0</v>
      </c>
      <c r="T217" s="25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58" t="s">
        <v>241</v>
      </c>
      <c r="AT217" s="258" t="s">
        <v>172</v>
      </c>
      <c r="AU217" s="258" t="s">
        <v>93</v>
      </c>
      <c r="AY217" s="17" t="s">
        <v>169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7" t="s">
        <v>91</v>
      </c>
      <c r="BK217" s="145">
        <f>ROUND(I217*H217,2)</f>
        <v>0</v>
      </c>
      <c r="BL217" s="17" t="s">
        <v>241</v>
      </c>
      <c r="BM217" s="258" t="s">
        <v>639</v>
      </c>
    </row>
    <row r="218" s="13" customFormat="1">
      <c r="A218" s="13"/>
      <c r="B218" s="259"/>
      <c r="C218" s="260"/>
      <c r="D218" s="261" t="s">
        <v>185</v>
      </c>
      <c r="E218" s="262" t="s">
        <v>1</v>
      </c>
      <c r="F218" s="263" t="s">
        <v>640</v>
      </c>
      <c r="G218" s="260"/>
      <c r="H218" s="264">
        <v>407.214</v>
      </c>
      <c r="I218" s="265"/>
      <c r="J218" s="260"/>
      <c r="K218" s="260"/>
      <c r="L218" s="266"/>
      <c r="M218" s="267"/>
      <c r="N218" s="268"/>
      <c r="O218" s="268"/>
      <c r="P218" s="268"/>
      <c r="Q218" s="268"/>
      <c r="R218" s="268"/>
      <c r="S218" s="268"/>
      <c r="T218" s="26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70" t="s">
        <v>185</v>
      </c>
      <c r="AU218" s="270" t="s">
        <v>93</v>
      </c>
      <c r="AV218" s="13" t="s">
        <v>93</v>
      </c>
      <c r="AW218" s="13" t="s">
        <v>36</v>
      </c>
      <c r="AX218" s="13" t="s">
        <v>83</v>
      </c>
      <c r="AY218" s="270" t="s">
        <v>169</v>
      </c>
    </row>
    <row r="219" s="14" customFormat="1">
      <c r="A219" s="14"/>
      <c r="B219" s="271"/>
      <c r="C219" s="272"/>
      <c r="D219" s="261" t="s">
        <v>185</v>
      </c>
      <c r="E219" s="273" t="s">
        <v>1</v>
      </c>
      <c r="F219" s="274" t="s">
        <v>217</v>
      </c>
      <c r="G219" s="272"/>
      <c r="H219" s="275">
        <v>407.214</v>
      </c>
      <c r="I219" s="276"/>
      <c r="J219" s="272"/>
      <c r="K219" s="272"/>
      <c r="L219" s="277"/>
      <c r="M219" s="278"/>
      <c r="N219" s="279"/>
      <c r="O219" s="279"/>
      <c r="P219" s="279"/>
      <c r="Q219" s="279"/>
      <c r="R219" s="279"/>
      <c r="S219" s="279"/>
      <c r="T219" s="28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1" t="s">
        <v>185</v>
      </c>
      <c r="AU219" s="281" t="s">
        <v>93</v>
      </c>
      <c r="AV219" s="14" t="s">
        <v>176</v>
      </c>
      <c r="AW219" s="14" t="s">
        <v>36</v>
      </c>
      <c r="AX219" s="14" t="s">
        <v>91</v>
      </c>
      <c r="AY219" s="281" t="s">
        <v>169</v>
      </c>
    </row>
    <row r="220" s="2" customFormat="1" ht="33" customHeight="1">
      <c r="A220" s="40"/>
      <c r="B220" s="41"/>
      <c r="C220" s="246" t="s">
        <v>322</v>
      </c>
      <c r="D220" s="246" t="s">
        <v>172</v>
      </c>
      <c r="E220" s="247" t="s">
        <v>333</v>
      </c>
      <c r="F220" s="248" t="s">
        <v>334</v>
      </c>
      <c r="G220" s="249" t="s">
        <v>180</v>
      </c>
      <c r="H220" s="250">
        <v>16.359999999999999</v>
      </c>
      <c r="I220" s="251"/>
      <c r="J220" s="252">
        <f>ROUND(I220*H220,2)</f>
        <v>0</v>
      </c>
      <c r="K220" s="253"/>
      <c r="L220" s="43"/>
      <c r="M220" s="254" t="s">
        <v>1</v>
      </c>
      <c r="N220" s="255" t="s">
        <v>48</v>
      </c>
      <c r="O220" s="93"/>
      <c r="P220" s="256">
        <f>O220*H220</f>
        <v>0</v>
      </c>
      <c r="Q220" s="256">
        <v>0.0015284000000000001</v>
      </c>
      <c r="R220" s="256">
        <f>Q220*H220</f>
        <v>0.025004624</v>
      </c>
      <c r="S220" s="256">
        <v>0</v>
      </c>
      <c r="T220" s="25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58" t="s">
        <v>241</v>
      </c>
      <c r="AT220" s="258" t="s">
        <v>172</v>
      </c>
      <c r="AU220" s="258" t="s">
        <v>93</v>
      </c>
      <c r="AY220" s="17" t="s">
        <v>169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7" t="s">
        <v>91</v>
      </c>
      <c r="BK220" s="145">
        <f>ROUND(I220*H220,2)</f>
        <v>0</v>
      </c>
      <c r="BL220" s="17" t="s">
        <v>241</v>
      </c>
      <c r="BM220" s="258" t="s">
        <v>641</v>
      </c>
    </row>
    <row r="221" s="13" customFormat="1">
      <c r="A221" s="13"/>
      <c r="B221" s="259"/>
      <c r="C221" s="260"/>
      <c r="D221" s="261" t="s">
        <v>185</v>
      </c>
      <c r="E221" s="262" t="s">
        <v>1</v>
      </c>
      <c r="F221" s="263" t="s">
        <v>642</v>
      </c>
      <c r="G221" s="260"/>
      <c r="H221" s="264">
        <v>16.359999999999999</v>
      </c>
      <c r="I221" s="265"/>
      <c r="J221" s="260"/>
      <c r="K221" s="260"/>
      <c r="L221" s="266"/>
      <c r="M221" s="267"/>
      <c r="N221" s="268"/>
      <c r="O221" s="268"/>
      <c r="P221" s="268"/>
      <c r="Q221" s="268"/>
      <c r="R221" s="268"/>
      <c r="S221" s="268"/>
      <c r="T221" s="269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70" t="s">
        <v>185</v>
      </c>
      <c r="AU221" s="270" t="s">
        <v>93</v>
      </c>
      <c r="AV221" s="13" t="s">
        <v>93</v>
      </c>
      <c r="AW221" s="13" t="s">
        <v>36</v>
      </c>
      <c r="AX221" s="13" t="s">
        <v>83</v>
      </c>
      <c r="AY221" s="270" t="s">
        <v>169</v>
      </c>
    </row>
    <row r="222" s="14" customFormat="1">
      <c r="A222" s="14"/>
      <c r="B222" s="271"/>
      <c r="C222" s="272"/>
      <c r="D222" s="261" t="s">
        <v>185</v>
      </c>
      <c r="E222" s="273" t="s">
        <v>1</v>
      </c>
      <c r="F222" s="274" t="s">
        <v>217</v>
      </c>
      <c r="G222" s="272"/>
      <c r="H222" s="275">
        <v>16.359999999999999</v>
      </c>
      <c r="I222" s="276"/>
      <c r="J222" s="272"/>
      <c r="K222" s="272"/>
      <c r="L222" s="277"/>
      <c r="M222" s="278"/>
      <c r="N222" s="279"/>
      <c r="O222" s="279"/>
      <c r="P222" s="279"/>
      <c r="Q222" s="279"/>
      <c r="R222" s="279"/>
      <c r="S222" s="279"/>
      <c r="T222" s="28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81" t="s">
        <v>185</v>
      </c>
      <c r="AU222" s="281" t="s">
        <v>93</v>
      </c>
      <c r="AV222" s="14" t="s">
        <v>176</v>
      </c>
      <c r="AW222" s="14" t="s">
        <v>36</v>
      </c>
      <c r="AX222" s="14" t="s">
        <v>91</v>
      </c>
      <c r="AY222" s="281" t="s">
        <v>169</v>
      </c>
    </row>
    <row r="223" s="2" customFormat="1" ht="33" customHeight="1">
      <c r="A223" s="40"/>
      <c r="B223" s="41"/>
      <c r="C223" s="246" t="s">
        <v>328</v>
      </c>
      <c r="D223" s="246" t="s">
        <v>172</v>
      </c>
      <c r="E223" s="247" t="s">
        <v>337</v>
      </c>
      <c r="F223" s="248" t="s">
        <v>338</v>
      </c>
      <c r="G223" s="249" t="s">
        <v>180</v>
      </c>
      <c r="H223" s="250">
        <v>16.359999999999999</v>
      </c>
      <c r="I223" s="251"/>
      <c r="J223" s="252">
        <f>ROUND(I223*H223,2)</f>
        <v>0</v>
      </c>
      <c r="K223" s="253"/>
      <c r="L223" s="43"/>
      <c r="M223" s="254" t="s">
        <v>1</v>
      </c>
      <c r="N223" s="255" t="s">
        <v>48</v>
      </c>
      <c r="O223" s="93"/>
      <c r="P223" s="256">
        <f>O223*H223</f>
        <v>0</v>
      </c>
      <c r="Q223" s="256">
        <v>0.00039839999999999998</v>
      </c>
      <c r="R223" s="256">
        <f>Q223*H223</f>
        <v>0.0065178239999999993</v>
      </c>
      <c r="S223" s="256">
        <v>0</v>
      </c>
      <c r="T223" s="25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58" t="s">
        <v>241</v>
      </c>
      <c r="AT223" s="258" t="s">
        <v>172</v>
      </c>
      <c r="AU223" s="258" t="s">
        <v>93</v>
      </c>
      <c r="AY223" s="17" t="s">
        <v>169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91</v>
      </c>
      <c r="BK223" s="145">
        <f>ROUND(I223*H223,2)</f>
        <v>0</v>
      </c>
      <c r="BL223" s="17" t="s">
        <v>241</v>
      </c>
      <c r="BM223" s="258" t="s">
        <v>643</v>
      </c>
    </row>
    <row r="224" s="13" customFormat="1">
      <c r="A224" s="13"/>
      <c r="B224" s="259"/>
      <c r="C224" s="260"/>
      <c r="D224" s="261" t="s">
        <v>185</v>
      </c>
      <c r="E224" s="262" t="s">
        <v>1</v>
      </c>
      <c r="F224" s="263" t="s">
        <v>642</v>
      </c>
      <c r="G224" s="260"/>
      <c r="H224" s="264">
        <v>16.359999999999999</v>
      </c>
      <c r="I224" s="265"/>
      <c r="J224" s="260"/>
      <c r="K224" s="260"/>
      <c r="L224" s="266"/>
      <c r="M224" s="267"/>
      <c r="N224" s="268"/>
      <c r="O224" s="268"/>
      <c r="P224" s="268"/>
      <c r="Q224" s="268"/>
      <c r="R224" s="268"/>
      <c r="S224" s="268"/>
      <c r="T224" s="26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70" t="s">
        <v>185</v>
      </c>
      <c r="AU224" s="270" t="s">
        <v>93</v>
      </c>
      <c r="AV224" s="13" t="s">
        <v>93</v>
      </c>
      <c r="AW224" s="13" t="s">
        <v>36</v>
      </c>
      <c r="AX224" s="13" t="s">
        <v>83</v>
      </c>
      <c r="AY224" s="270" t="s">
        <v>169</v>
      </c>
    </row>
    <row r="225" s="14" customFormat="1">
      <c r="A225" s="14"/>
      <c r="B225" s="271"/>
      <c r="C225" s="272"/>
      <c r="D225" s="261" t="s">
        <v>185</v>
      </c>
      <c r="E225" s="273" t="s">
        <v>1</v>
      </c>
      <c r="F225" s="274" t="s">
        <v>217</v>
      </c>
      <c r="G225" s="272"/>
      <c r="H225" s="275">
        <v>16.359999999999999</v>
      </c>
      <c r="I225" s="276"/>
      <c r="J225" s="272"/>
      <c r="K225" s="272"/>
      <c r="L225" s="277"/>
      <c r="M225" s="278"/>
      <c r="N225" s="279"/>
      <c r="O225" s="279"/>
      <c r="P225" s="279"/>
      <c r="Q225" s="279"/>
      <c r="R225" s="279"/>
      <c r="S225" s="279"/>
      <c r="T225" s="280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81" t="s">
        <v>185</v>
      </c>
      <c r="AU225" s="281" t="s">
        <v>93</v>
      </c>
      <c r="AV225" s="14" t="s">
        <v>176</v>
      </c>
      <c r="AW225" s="14" t="s">
        <v>36</v>
      </c>
      <c r="AX225" s="14" t="s">
        <v>91</v>
      </c>
      <c r="AY225" s="281" t="s">
        <v>169</v>
      </c>
    </row>
    <row r="226" s="2" customFormat="1" ht="37.8" customHeight="1">
      <c r="A226" s="40"/>
      <c r="B226" s="41"/>
      <c r="C226" s="246" t="s">
        <v>289</v>
      </c>
      <c r="D226" s="246" t="s">
        <v>172</v>
      </c>
      <c r="E226" s="247" t="s">
        <v>341</v>
      </c>
      <c r="F226" s="248" t="s">
        <v>342</v>
      </c>
      <c r="G226" s="249" t="s">
        <v>114</v>
      </c>
      <c r="H226" s="250">
        <v>269.07999999999998</v>
      </c>
      <c r="I226" s="251"/>
      <c r="J226" s="252">
        <f>ROUND(I226*H226,2)</f>
        <v>0</v>
      </c>
      <c r="K226" s="253"/>
      <c r="L226" s="43"/>
      <c r="M226" s="254" t="s">
        <v>1</v>
      </c>
      <c r="N226" s="255" t="s">
        <v>48</v>
      </c>
      <c r="O226" s="93"/>
      <c r="P226" s="256">
        <f>O226*H226</f>
        <v>0</v>
      </c>
      <c r="Q226" s="256">
        <v>0.00013999999999999999</v>
      </c>
      <c r="R226" s="256">
        <f>Q226*H226</f>
        <v>0.037671199999999995</v>
      </c>
      <c r="S226" s="256">
        <v>0</v>
      </c>
      <c r="T226" s="25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58" t="s">
        <v>241</v>
      </c>
      <c r="AT226" s="258" t="s">
        <v>172</v>
      </c>
      <c r="AU226" s="258" t="s">
        <v>93</v>
      </c>
      <c r="AY226" s="17" t="s">
        <v>169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7" t="s">
        <v>91</v>
      </c>
      <c r="BK226" s="145">
        <f>ROUND(I226*H226,2)</f>
        <v>0</v>
      </c>
      <c r="BL226" s="17" t="s">
        <v>241</v>
      </c>
      <c r="BM226" s="258" t="s">
        <v>644</v>
      </c>
    </row>
    <row r="227" s="15" customFormat="1">
      <c r="A227" s="15"/>
      <c r="B227" s="293"/>
      <c r="C227" s="294"/>
      <c r="D227" s="261" t="s">
        <v>185</v>
      </c>
      <c r="E227" s="295" t="s">
        <v>1</v>
      </c>
      <c r="F227" s="296" t="s">
        <v>344</v>
      </c>
      <c r="G227" s="294"/>
      <c r="H227" s="295" t="s">
        <v>1</v>
      </c>
      <c r="I227" s="297"/>
      <c r="J227" s="294"/>
      <c r="K227" s="294"/>
      <c r="L227" s="298"/>
      <c r="M227" s="299"/>
      <c r="N227" s="300"/>
      <c r="O227" s="300"/>
      <c r="P227" s="300"/>
      <c r="Q227" s="300"/>
      <c r="R227" s="300"/>
      <c r="S227" s="300"/>
      <c r="T227" s="30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302" t="s">
        <v>185</v>
      </c>
      <c r="AU227" s="302" t="s">
        <v>93</v>
      </c>
      <c r="AV227" s="15" t="s">
        <v>91</v>
      </c>
      <c r="AW227" s="15" t="s">
        <v>36</v>
      </c>
      <c r="AX227" s="15" t="s">
        <v>83</v>
      </c>
      <c r="AY227" s="302" t="s">
        <v>169</v>
      </c>
    </row>
    <row r="228" s="13" customFormat="1">
      <c r="A228" s="13"/>
      <c r="B228" s="259"/>
      <c r="C228" s="260"/>
      <c r="D228" s="261" t="s">
        <v>185</v>
      </c>
      <c r="E228" s="262" t="s">
        <v>1</v>
      </c>
      <c r="F228" s="263" t="s">
        <v>345</v>
      </c>
      <c r="G228" s="260"/>
      <c r="H228" s="264">
        <v>269.07999999999998</v>
      </c>
      <c r="I228" s="265"/>
      <c r="J228" s="260"/>
      <c r="K228" s="260"/>
      <c r="L228" s="266"/>
      <c r="M228" s="267"/>
      <c r="N228" s="268"/>
      <c r="O228" s="268"/>
      <c r="P228" s="268"/>
      <c r="Q228" s="268"/>
      <c r="R228" s="268"/>
      <c r="S228" s="268"/>
      <c r="T228" s="26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70" t="s">
        <v>185</v>
      </c>
      <c r="AU228" s="270" t="s">
        <v>93</v>
      </c>
      <c r="AV228" s="13" t="s">
        <v>93</v>
      </c>
      <c r="AW228" s="13" t="s">
        <v>36</v>
      </c>
      <c r="AX228" s="13" t="s">
        <v>91</v>
      </c>
      <c r="AY228" s="270" t="s">
        <v>169</v>
      </c>
    </row>
    <row r="229" s="2" customFormat="1" ht="24.15" customHeight="1">
      <c r="A229" s="40"/>
      <c r="B229" s="41"/>
      <c r="C229" s="282" t="s">
        <v>336</v>
      </c>
      <c r="D229" s="282" t="s">
        <v>286</v>
      </c>
      <c r="E229" s="283" t="s">
        <v>347</v>
      </c>
      <c r="F229" s="284" t="s">
        <v>348</v>
      </c>
      <c r="G229" s="285" t="s">
        <v>114</v>
      </c>
      <c r="H229" s="286">
        <v>369.98500000000001</v>
      </c>
      <c r="I229" s="287"/>
      <c r="J229" s="288">
        <f>ROUND(I229*H229,2)</f>
        <v>0</v>
      </c>
      <c r="K229" s="289"/>
      <c r="L229" s="290"/>
      <c r="M229" s="291" t="s">
        <v>1</v>
      </c>
      <c r="N229" s="292" t="s">
        <v>48</v>
      </c>
      <c r="O229" s="93"/>
      <c r="P229" s="256">
        <f>O229*H229</f>
        <v>0</v>
      </c>
      <c r="Q229" s="256">
        <v>0.0019</v>
      </c>
      <c r="R229" s="256">
        <f>Q229*H229</f>
        <v>0.70297149999999997</v>
      </c>
      <c r="S229" s="256">
        <v>0</v>
      </c>
      <c r="T229" s="25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58" t="s">
        <v>289</v>
      </c>
      <c r="AT229" s="258" t="s">
        <v>286</v>
      </c>
      <c r="AU229" s="258" t="s">
        <v>93</v>
      </c>
      <c r="AY229" s="17" t="s">
        <v>169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7" t="s">
        <v>91</v>
      </c>
      <c r="BK229" s="145">
        <f>ROUND(I229*H229,2)</f>
        <v>0</v>
      </c>
      <c r="BL229" s="17" t="s">
        <v>241</v>
      </c>
      <c r="BM229" s="258" t="s">
        <v>645</v>
      </c>
    </row>
    <row r="230" s="15" customFormat="1">
      <c r="A230" s="15"/>
      <c r="B230" s="293"/>
      <c r="C230" s="294"/>
      <c r="D230" s="261" t="s">
        <v>185</v>
      </c>
      <c r="E230" s="295" t="s">
        <v>1</v>
      </c>
      <c r="F230" s="296" t="s">
        <v>344</v>
      </c>
      <c r="G230" s="294"/>
      <c r="H230" s="295" t="s">
        <v>1</v>
      </c>
      <c r="I230" s="297"/>
      <c r="J230" s="294"/>
      <c r="K230" s="294"/>
      <c r="L230" s="298"/>
      <c r="M230" s="299"/>
      <c r="N230" s="300"/>
      <c r="O230" s="300"/>
      <c r="P230" s="300"/>
      <c r="Q230" s="300"/>
      <c r="R230" s="300"/>
      <c r="S230" s="300"/>
      <c r="T230" s="301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302" t="s">
        <v>185</v>
      </c>
      <c r="AU230" s="302" t="s">
        <v>93</v>
      </c>
      <c r="AV230" s="15" t="s">
        <v>91</v>
      </c>
      <c r="AW230" s="15" t="s">
        <v>36</v>
      </c>
      <c r="AX230" s="15" t="s">
        <v>83</v>
      </c>
      <c r="AY230" s="302" t="s">
        <v>169</v>
      </c>
    </row>
    <row r="231" s="13" customFormat="1">
      <c r="A231" s="13"/>
      <c r="B231" s="259"/>
      <c r="C231" s="260"/>
      <c r="D231" s="261" t="s">
        <v>185</v>
      </c>
      <c r="E231" s="262" t="s">
        <v>1</v>
      </c>
      <c r="F231" s="263" t="s">
        <v>350</v>
      </c>
      <c r="G231" s="260"/>
      <c r="H231" s="264">
        <v>369.98500000000001</v>
      </c>
      <c r="I231" s="265"/>
      <c r="J231" s="260"/>
      <c r="K231" s="260"/>
      <c r="L231" s="266"/>
      <c r="M231" s="267"/>
      <c r="N231" s="268"/>
      <c r="O231" s="268"/>
      <c r="P231" s="268"/>
      <c r="Q231" s="268"/>
      <c r="R231" s="268"/>
      <c r="S231" s="268"/>
      <c r="T231" s="26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70" t="s">
        <v>185</v>
      </c>
      <c r="AU231" s="270" t="s">
        <v>93</v>
      </c>
      <c r="AV231" s="13" t="s">
        <v>93</v>
      </c>
      <c r="AW231" s="13" t="s">
        <v>36</v>
      </c>
      <c r="AX231" s="13" t="s">
        <v>91</v>
      </c>
      <c r="AY231" s="270" t="s">
        <v>169</v>
      </c>
    </row>
    <row r="232" s="2" customFormat="1" ht="33" customHeight="1">
      <c r="A232" s="40"/>
      <c r="B232" s="41"/>
      <c r="C232" s="246" t="s">
        <v>340</v>
      </c>
      <c r="D232" s="246" t="s">
        <v>172</v>
      </c>
      <c r="E232" s="247" t="s">
        <v>352</v>
      </c>
      <c r="F232" s="248" t="s">
        <v>353</v>
      </c>
      <c r="G232" s="249" t="s">
        <v>114</v>
      </c>
      <c r="H232" s="250">
        <v>33.634999999999998</v>
      </c>
      <c r="I232" s="251"/>
      <c r="J232" s="252">
        <f>ROUND(I232*H232,2)</f>
        <v>0</v>
      </c>
      <c r="K232" s="253"/>
      <c r="L232" s="43"/>
      <c r="M232" s="254" t="s">
        <v>1</v>
      </c>
      <c r="N232" s="255" t="s">
        <v>48</v>
      </c>
      <c r="O232" s="93"/>
      <c r="P232" s="256">
        <f>O232*H232</f>
        <v>0</v>
      </c>
      <c r="Q232" s="256">
        <v>0.00027999999999999998</v>
      </c>
      <c r="R232" s="256">
        <f>Q232*H232</f>
        <v>0.0094177999999999987</v>
      </c>
      <c r="S232" s="256">
        <v>0</v>
      </c>
      <c r="T232" s="25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58" t="s">
        <v>241</v>
      </c>
      <c r="AT232" s="258" t="s">
        <v>172</v>
      </c>
      <c r="AU232" s="258" t="s">
        <v>93</v>
      </c>
      <c r="AY232" s="17" t="s">
        <v>169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7" t="s">
        <v>91</v>
      </c>
      <c r="BK232" s="145">
        <f>ROUND(I232*H232,2)</f>
        <v>0</v>
      </c>
      <c r="BL232" s="17" t="s">
        <v>241</v>
      </c>
      <c r="BM232" s="258" t="s">
        <v>646</v>
      </c>
    </row>
    <row r="233" s="15" customFormat="1">
      <c r="A233" s="15"/>
      <c r="B233" s="293"/>
      <c r="C233" s="294"/>
      <c r="D233" s="261" t="s">
        <v>185</v>
      </c>
      <c r="E233" s="295" t="s">
        <v>1</v>
      </c>
      <c r="F233" s="296" t="s">
        <v>344</v>
      </c>
      <c r="G233" s="294"/>
      <c r="H233" s="295" t="s">
        <v>1</v>
      </c>
      <c r="I233" s="297"/>
      <c r="J233" s="294"/>
      <c r="K233" s="294"/>
      <c r="L233" s="298"/>
      <c r="M233" s="299"/>
      <c r="N233" s="300"/>
      <c r="O233" s="300"/>
      <c r="P233" s="300"/>
      <c r="Q233" s="300"/>
      <c r="R233" s="300"/>
      <c r="S233" s="300"/>
      <c r="T233" s="301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302" t="s">
        <v>185</v>
      </c>
      <c r="AU233" s="302" t="s">
        <v>93</v>
      </c>
      <c r="AV233" s="15" t="s">
        <v>91</v>
      </c>
      <c r="AW233" s="15" t="s">
        <v>36</v>
      </c>
      <c r="AX233" s="15" t="s">
        <v>83</v>
      </c>
      <c r="AY233" s="302" t="s">
        <v>169</v>
      </c>
    </row>
    <row r="234" s="13" customFormat="1">
      <c r="A234" s="13"/>
      <c r="B234" s="259"/>
      <c r="C234" s="260"/>
      <c r="D234" s="261" t="s">
        <v>185</v>
      </c>
      <c r="E234" s="262" t="s">
        <v>1</v>
      </c>
      <c r="F234" s="263" t="s">
        <v>355</v>
      </c>
      <c r="G234" s="260"/>
      <c r="H234" s="264">
        <v>33.634999999999998</v>
      </c>
      <c r="I234" s="265"/>
      <c r="J234" s="260"/>
      <c r="K234" s="260"/>
      <c r="L234" s="266"/>
      <c r="M234" s="267"/>
      <c r="N234" s="268"/>
      <c r="O234" s="268"/>
      <c r="P234" s="268"/>
      <c r="Q234" s="268"/>
      <c r="R234" s="268"/>
      <c r="S234" s="268"/>
      <c r="T234" s="26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70" t="s">
        <v>185</v>
      </c>
      <c r="AU234" s="270" t="s">
        <v>93</v>
      </c>
      <c r="AV234" s="13" t="s">
        <v>93</v>
      </c>
      <c r="AW234" s="13" t="s">
        <v>36</v>
      </c>
      <c r="AX234" s="13" t="s">
        <v>91</v>
      </c>
      <c r="AY234" s="270" t="s">
        <v>169</v>
      </c>
    </row>
    <row r="235" s="2" customFormat="1" ht="37.8" customHeight="1">
      <c r="A235" s="40"/>
      <c r="B235" s="41"/>
      <c r="C235" s="246" t="s">
        <v>346</v>
      </c>
      <c r="D235" s="246" t="s">
        <v>172</v>
      </c>
      <c r="E235" s="247" t="s">
        <v>357</v>
      </c>
      <c r="F235" s="248" t="s">
        <v>358</v>
      </c>
      <c r="G235" s="249" t="s">
        <v>114</v>
      </c>
      <c r="H235" s="250">
        <v>33.634999999999998</v>
      </c>
      <c r="I235" s="251"/>
      <c r="J235" s="252">
        <f>ROUND(I235*H235,2)</f>
        <v>0</v>
      </c>
      <c r="K235" s="253"/>
      <c r="L235" s="43"/>
      <c r="M235" s="254" t="s">
        <v>1</v>
      </c>
      <c r="N235" s="255" t="s">
        <v>48</v>
      </c>
      <c r="O235" s="93"/>
      <c r="P235" s="256">
        <f>O235*H235</f>
        <v>0</v>
      </c>
      <c r="Q235" s="256">
        <v>0.00042999999999999999</v>
      </c>
      <c r="R235" s="256">
        <f>Q235*H235</f>
        <v>0.014463049999999998</v>
      </c>
      <c r="S235" s="256">
        <v>0</v>
      </c>
      <c r="T235" s="257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58" t="s">
        <v>241</v>
      </c>
      <c r="AT235" s="258" t="s">
        <v>172</v>
      </c>
      <c r="AU235" s="258" t="s">
        <v>93</v>
      </c>
      <c r="AY235" s="17" t="s">
        <v>169</v>
      </c>
      <c r="BE235" s="145">
        <f>IF(N235="základní",J235,0)</f>
        <v>0</v>
      </c>
      <c r="BF235" s="145">
        <f>IF(N235="snížená",J235,0)</f>
        <v>0</v>
      </c>
      <c r="BG235" s="145">
        <f>IF(N235="zákl. přenesená",J235,0)</f>
        <v>0</v>
      </c>
      <c r="BH235" s="145">
        <f>IF(N235="sníž. přenesená",J235,0)</f>
        <v>0</v>
      </c>
      <c r="BI235" s="145">
        <f>IF(N235="nulová",J235,0)</f>
        <v>0</v>
      </c>
      <c r="BJ235" s="17" t="s">
        <v>91</v>
      </c>
      <c r="BK235" s="145">
        <f>ROUND(I235*H235,2)</f>
        <v>0</v>
      </c>
      <c r="BL235" s="17" t="s">
        <v>241</v>
      </c>
      <c r="BM235" s="258" t="s">
        <v>647</v>
      </c>
    </row>
    <row r="236" s="15" customFormat="1">
      <c r="A236" s="15"/>
      <c r="B236" s="293"/>
      <c r="C236" s="294"/>
      <c r="D236" s="261" t="s">
        <v>185</v>
      </c>
      <c r="E236" s="295" t="s">
        <v>1</v>
      </c>
      <c r="F236" s="296" t="s">
        <v>344</v>
      </c>
      <c r="G236" s="294"/>
      <c r="H236" s="295" t="s">
        <v>1</v>
      </c>
      <c r="I236" s="297"/>
      <c r="J236" s="294"/>
      <c r="K236" s="294"/>
      <c r="L236" s="298"/>
      <c r="M236" s="299"/>
      <c r="N236" s="300"/>
      <c r="O236" s="300"/>
      <c r="P236" s="300"/>
      <c r="Q236" s="300"/>
      <c r="R236" s="300"/>
      <c r="S236" s="300"/>
      <c r="T236" s="301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302" t="s">
        <v>185</v>
      </c>
      <c r="AU236" s="302" t="s">
        <v>93</v>
      </c>
      <c r="AV236" s="15" t="s">
        <v>91</v>
      </c>
      <c r="AW236" s="15" t="s">
        <v>36</v>
      </c>
      <c r="AX236" s="15" t="s">
        <v>83</v>
      </c>
      <c r="AY236" s="302" t="s">
        <v>169</v>
      </c>
    </row>
    <row r="237" s="13" customFormat="1">
      <c r="A237" s="13"/>
      <c r="B237" s="259"/>
      <c r="C237" s="260"/>
      <c r="D237" s="261" t="s">
        <v>185</v>
      </c>
      <c r="E237" s="262" t="s">
        <v>1</v>
      </c>
      <c r="F237" s="263" t="s">
        <v>355</v>
      </c>
      <c r="G237" s="260"/>
      <c r="H237" s="264">
        <v>33.634999999999998</v>
      </c>
      <c r="I237" s="265"/>
      <c r="J237" s="260"/>
      <c r="K237" s="260"/>
      <c r="L237" s="266"/>
      <c r="M237" s="267"/>
      <c r="N237" s="268"/>
      <c r="O237" s="268"/>
      <c r="P237" s="268"/>
      <c r="Q237" s="268"/>
      <c r="R237" s="268"/>
      <c r="S237" s="268"/>
      <c r="T237" s="26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70" t="s">
        <v>185</v>
      </c>
      <c r="AU237" s="270" t="s">
        <v>93</v>
      </c>
      <c r="AV237" s="13" t="s">
        <v>93</v>
      </c>
      <c r="AW237" s="13" t="s">
        <v>36</v>
      </c>
      <c r="AX237" s="13" t="s">
        <v>91</v>
      </c>
      <c r="AY237" s="270" t="s">
        <v>169</v>
      </c>
    </row>
    <row r="238" s="2" customFormat="1" ht="24.15" customHeight="1">
      <c r="A238" s="40"/>
      <c r="B238" s="41"/>
      <c r="C238" s="246" t="s">
        <v>351</v>
      </c>
      <c r="D238" s="246" t="s">
        <v>172</v>
      </c>
      <c r="E238" s="247" t="s">
        <v>361</v>
      </c>
      <c r="F238" s="248" t="s">
        <v>362</v>
      </c>
      <c r="G238" s="249" t="s">
        <v>114</v>
      </c>
      <c r="H238" s="250">
        <v>445.15300000000002</v>
      </c>
      <c r="I238" s="251"/>
      <c r="J238" s="252">
        <f>ROUND(I238*H238,2)</f>
        <v>0</v>
      </c>
      <c r="K238" s="253"/>
      <c r="L238" s="43"/>
      <c r="M238" s="254" t="s">
        <v>1</v>
      </c>
      <c r="N238" s="255" t="s">
        <v>48</v>
      </c>
      <c r="O238" s="93"/>
      <c r="P238" s="256">
        <f>O238*H238</f>
        <v>0</v>
      </c>
      <c r="Q238" s="256">
        <v>0</v>
      </c>
      <c r="R238" s="256">
        <f>Q238*H238</f>
        <v>0</v>
      </c>
      <c r="S238" s="256">
        <v>0</v>
      </c>
      <c r="T238" s="257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58" t="s">
        <v>241</v>
      </c>
      <c r="AT238" s="258" t="s">
        <v>172</v>
      </c>
      <c r="AU238" s="258" t="s">
        <v>93</v>
      </c>
      <c r="AY238" s="17" t="s">
        <v>169</v>
      </c>
      <c r="BE238" s="145">
        <f>IF(N238="základní",J238,0)</f>
        <v>0</v>
      </c>
      <c r="BF238" s="145">
        <f>IF(N238="snížená",J238,0)</f>
        <v>0</v>
      </c>
      <c r="BG238" s="145">
        <f>IF(N238="zákl. přenesená",J238,0)</f>
        <v>0</v>
      </c>
      <c r="BH238" s="145">
        <f>IF(N238="sníž. přenesená",J238,0)</f>
        <v>0</v>
      </c>
      <c r="BI238" s="145">
        <f>IF(N238="nulová",J238,0)</f>
        <v>0</v>
      </c>
      <c r="BJ238" s="17" t="s">
        <v>91</v>
      </c>
      <c r="BK238" s="145">
        <f>ROUND(I238*H238,2)</f>
        <v>0</v>
      </c>
      <c r="BL238" s="17" t="s">
        <v>241</v>
      </c>
      <c r="BM238" s="258" t="s">
        <v>648</v>
      </c>
    </row>
    <row r="239" s="13" customFormat="1">
      <c r="A239" s="13"/>
      <c r="B239" s="259"/>
      <c r="C239" s="260"/>
      <c r="D239" s="261" t="s">
        <v>185</v>
      </c>
      <c r="E239" s="262" t="s">
        <v>1</v>
      </c>
      <c r="F239" s="263" t="s">
        <v>621</v>
      </c>
      <c r="G239" s="260"/>
      <c r="H239" s="264">
        <v>41.859999999999999</v>
      </c>
      <c r="I239" s="265"/>
      <c r="J239" s="260"/>
      <c r="K239" s="260"/>
      <c r="L239" s="266"/>
      <c r="M239" s="267"/>
      <c r="N239" s="268"/>
      <c r="O239" s="268"/>
      <c r="P239" s="268"/>
      <c r="Q239" s="268"/>
      <c r="R239" s="268"/>
      <c r="S239" s="268"/>
      <c r="T239" s="26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70" t="s">
        <v>185</v>
      </c>
      <c r="AU239" s="270" t="s">
        <v>93</v>
      </c>
      <c r="AV239" s="13" t="s">
        <v>93</v>
      </c>
      <c r="AW239" s="13" t="s">
        <v>36</v>
      </c>
      <c r="AX239" s="13" t="s">
        <v>83</v>
      </c>
      <c r="AY239" s="270" t="s">
        <v>169</v>
      </c>
    </row>
    <row r="240" s="13" customFormat="1">
      <c r="A240" s="13"/>
      <c r="B240" s="259"/>
      <c r="C240" s="260"/>
      <c r="D240" s="261" t="s">
        <v>185</v>
      </c>
      <c r="E240" s="262" t="s">
        <v>1</v>
      </c>
      <c r="F240" s="263" t="s">
        <v>622</v>
      </c>
      <c r="G240" s="260"/>
      <c r="H240" s="264">
        <v>66.942999999999998</v>
      </c>
      <c r="I240" s="265"/>
      <c r="J240" s="260"/>
      <c r="K240" s="260"/>
      <c r="L240" s="266"/>
      <c r="M240" s="267"/>
      <c r="N240" s="268"/>
      <c r="O240" s="268"/>
      <c r="P240" s="268"/>
      <c r="Q240" s="268"/>
      <c r="R240" s="268"/>
      <c r="S240" s="268"/>
      <c r="T240" s="26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70" t="s">
        <v>185</v>
      </c>
      <c r="AU240" s="270" t="s">
        <v>93</v>
      </c>
      <c r="AV240" s="13" t="s">
        <v>93</v>
      </c>
      <c r="AW240" s="13" t="s">
        <v>36</v>
      </c>
      <c r="AX240" s="13" t="s">
        <v>83</v>
      </c>
      <c r="AY240" s="270" t="s">
        <v>169</v>
      </c>
    </row>
    <row r="241" s="13" customFormat="1">
      <c r="A241" s="13"/>
      <c r="B241" s="259"/>
      <c r="C241" s="260"/>
      <c r="D241" s="261" t="s">
        <v>185</v>
      </c>
      <c r="E241" s="262" t="s">
        <v>1</v>
      </c>
      <c r="F241" s="263" t="s">
        <v>623</v>
      </c>
      <c r="G241" s="260"/>
      <c r="H241" s="264">
        <v>336.35000000000002</v>
      </c>
      <c r="I241" s="265"/>
      <c r="J241" s="260"/>
      <c r="K241" s="260"/>
      <c r="L241" s="266"/>
      <c r="M241" s="267"/>
      <c r="N241" s="268"/>
      <c r="O241" s="268"/>
      <c r="P241" s="268"/>
      <c r="Q241" s="268"/>
      <c r="R241" s="268"/>
      <c r="S241" s="268"/>
      <c r="T241" s="269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70" t="s">
        <v>185</v>
      </c>
      <c r="AU241" s="270" t="s">
        <v>93</v>
      </c>
      <c r="AV241" s="13" t="s">
        <v>93</v>
      </c>
      <c r="AW241" s="13" t="s">
        <v>36</v>
      </c>
      <c r="AX241" s="13" t="s">
        <v>83</v>
      </c>
      <c r="AY241" s="270" t="s">
        <v>169</v>
      </c>
    </row>
    <row r="242" s="14" customFormat="1">
      <c r="A242" s="14"/>
      <c r="B242" s="271"/>
      <c r="C242" s="272"/>
      <c r="D242" s="261" t="s">
        <v>185</v>
      </c>
      <c r="E242" s="273" t="s">
        <v>1</v>
      </c>
      <c r="F242" s="274" t="s">
        <v>217</v>
      </c>
      <c r="G242" s="272"/>
      <c r="H242" s="275">
        <v>445.15300000000002</v>
      </c>
      <c r="I242" s="276"/>
      <c r="J242" s="272"/>
      <c r="K242" s="272"/>
      <c r="L242" s="277"/>
      <c r="M242" s="278"/>
      <c r="N242" s="279"/>
      <c r="O242" s="279"/>
      <c r="P242" s="279"/>
      <c r="Q242" s="279"/>
      <c r="R242" s="279"/>
      <c r="S242" s="279"/>
      <c r="T242" s="28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81" t="s">
        <v>185</v>
      </c>
      <c r="AU242" s="281" t="s">
        <v>93</v>
      </c>
      <c r="AV242" s="14" t="s">
        <v>176</v>
      </c>
      <c r="AW242" s="14" t="s">
        <v>36</v>
      </c>
      <c r="AX242" s="14" t="s">
        <v>91</v>
      </c>
      <c r="AY242" s="281" t="s">
        <v>169</v>
      </c>
    </row>
    <row r="243" s="2" customFormat="1" ht="24.15" customHeight="1">
      <c r="A243" s="40"/>
      <c r="B243" s="41"/>
      <c r="C243" s="282" t="s">
        <v>356</v>
      </c>
      <c r="D243" s="282" t="s">
        <v>286</v>
      </c>
      <c r="E243" s="283" t="s">
        <v>365</v>
      </c>
      <c r="F243" s="284" t="s">
        <v>366</v>
      </c>
      <c r="G243" s="285" t="s">
        <v>114</v>
      </c>
      <c r="H243" s="286">
        <v>458.50799999999998</v>
      </c>
      <c r="I243" s="287"/>
      <c r="J243" s="288">
        <f>ROUND(I243*H243,2)</f>
        <v>0</v>
      </c>
      <c r="K243" s="289"/>
      <c r="L243" s="290"/>
      <c r="M243" s="291" t="s">
        <v>1</v>
      </c>
      <c r="N243" s="292" t="s">
        <v>48</v>
      </c>
      <c r="O243" s="93"/>
      <c r="P243" s="256">
        <f>O243*H243</f>
        <v>0</v>
      </c>
      <c r="Q243" s="256">
        <v>0.00029999999999999997</v>
      </c>
      <c r="R243" s="256">
        <f>Q243*H243</f>
        <v>0.13755239999999999</v>
      </c>
      <c r="S243" s="256">
        <v>0</v>
      </c>
      <c r="T243" s="25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58" t="s">
        <v>289</v>
      </c>
      <c r="AT243" s="258" t="s">
        <v>286</v>
      </c>
      <c r="AU243" s="258" t="s">
        <v>93</v>
      </c>
      <c r="AY243" s="17" t="s">
        <v>169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7" t="s">
        <v>91</v>
      </c>
      <c r="BK243" s="145">
        <f>ROUND(I243*H243,2)</f>
        <v>0</v>
      </c>
      <c r="BL243" s="17" t="s">
        <v>241</v>
      </c>
      <c r="BM243" s="258" t="s">
        <v>649</v>
      </c>
    </row>
    <row r="244" s="13" customFormat="1">
      <c r="A244" s="13"/>
      <c r="B244" s="259"/>
      <c r="C244" s="260"/>
      <c r="D244" s="261" t="s">
        <v>185</v>
      </c>
      <c r="E244" s="262" t="s">
        <v>1</v>
      </c>
      <c r="F244" s="263" t="s">
        <v>650</v>
      </c>
      <c r="G244" s="260"/>
      <c r="H244" s="264">
        <v>458.50799999999998</v>
      </c>
      <c r="I244" s="265"/>
      <c r="J244" s="260"/>
      <c r="K244" s="260"/>
      <c r="L244" s="266"/>
      <c r="M244" s="267"/>
      <c r="N244" s="268"/>
      <c r="O244" s="268"/>
      <c r="P244" s="268"/>
      <c r="Q244" s="268"/>
      <c r="R244" s="268"/>
      <c r="S244" s="268"/>
      <c r="T244" s="26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70" t="s">
        <v>185</v>
      </c>
      <c r="AU244" s="270" t="s">
        <v>93</v>
      </c>
      <c r="AV244" s="13" t="s">
        <v>93</v>
      </c>
      <c r="AW244" s="13" t="s">
        <v>36</v>
      </c>
      <c r="AX244" s="13" t="s">
        <v>91</v>
      </c>
      <c r="AY244" s="270" t="s">
        <v>169</v>
      </c>
    </row>
    <row r="245" s="2" customFormat="1" ht="24.15" customHeight="1">
      <c r="A245" s="40"/>
      <c r="B245" s="41"/>
      <c r="C245" s="246" t="s">
        <v>360</v>
      </c>
      <c r="D245" s="246" t="s">
        <v>172</v>
      </c>
      <c r="E245" s="247" t="s">
        <v>370</v>
      </c>
      <c r="F245" s="248" t="s">
        <v>371</v>
      </c>
      <c r="G245" s="249" t="s">
        <v>270</v>
      </c>
      <c r="H245" s="250">
        <v>7</v>
      </c>
      <c r="I245" s="251"/>
      <c r="J245" s="252">
        <f>ROUND(I245*H245,2)</f>
        <v>0</v>
      </c>
      <c r="K245" s="253"/>
      <c r="L245" s="43"/>
      <c r="M245" s="254" t="s">
        <v>1</v>
      </c>
      <c r="N245" s="255" t="s">
        <v>48</v>
      </c>
      <c r="O245" s="93"/>
      <c r="P245" s="256">
        <f>O245*H245</f>
        <v>0</v>
      </c>
      <c r="Q245" s="256">
        <v>0.00010000000000000001</v>
      </c>
      <c r="R245" s="256">
        <f>Q245*H245</f>
        <v>0.00069999999999999999</v>
      </c>
      <c r="S245" s="256">
        <v>0</v>
      </c>
      <c r="T245" s="257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58" t="s">
        <v>241</v>
      </c>
      <c r="AT245" s="258" t="s">
        <v>172</v>
      </c>
      <c r="AU245" s="258" t="s">
        <v>93</v>
      </c>
      <c r="AY245" s="17" t="s">
        <v>169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7" t="s">
        <v>91</v>
      </c>
      <c r="BK245" s="145">
        <f>ROUND(I245*H245,2)</f>
        <v>0</v>
      </c>
      <c r="BL245" s="17" t="s">
        <v>241</v>
      </c>
      <c r="BM245" s="258" t="s">
        <v>651</v>
      </c>
    </row>
    <row r="246" s="2" customFormat="1" ht="24.15" customHeight="1">
      <c r="A246" s="40"/>
      <c r="B246" s="41"/>
      <c r="C246" s="282" t="s">
        <v>364</v>
      </c>
      <c r="D246" s="282" t="s">
        <v>286</v>
      </c>
      <c r="E246" s="283" t="s">
        <v>374</v>
      </c>
      <c r="F246" s="284" t="s">
        <v>375</v>
      </c>
      <c r="G246" s="285" t="s">
        <v>270</v>
      </c>
      <c r="H246" s="286">
        <v>7</v>
      </c>
      <c r="I246" s="287"/>
      <c r="J246" s="288">
        <f>ROUND(I246*H246,2)</f>
        <v>0</v>
      </c>
      <c r="K246" s="289"/>
      <c r="L246" s="290"/>
      <c r="M246" s="291" t="s">
        <v>1</v>
      </c>
      <c r="N246" s="292" t="s">
        <v>48</v>
      </c>
      <c r="O246" s="93"/>
      <c r="P246" s="256">
        <f>O246*H246</f>
        <v>0</v>
      </c>
      <c r="Q246" s="256">
        <v>0.00044000000000000002</v>
      </c>
      <c r="R246" s="256">
        <f>Q246*H246</f>
        <v>0.0030800000000000003</v>
      </c>
      <c r="S246" s="256">
        <v>0</v>
      </c>
      <c r="T246" s="25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58" t="s">
        <v>289</v>
      </c>
      <c r="AT246" s="258" t="s">
        <v>286</v>
      </c>
      <c r="AU246" s="258" t="s">
        <v>93</v>
      </c>
      <c r="AY246" s="17" t="s">
        <v>169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7" t="s">
        <v>91</v>
      </c>
      <c r="BK246" s="145">
        <f>ROUND(I246*H246,2)</f>
        <v>0</v>
      </c>
      <c r="BL246" s="17" t="s">
        <v>241</v>
      </c>
      <c r="BM246" s="258" t="s">
        <v>652</v>
      </c>
    </row>
    <row r="247" s="2" customFormat="1" ht="24.15" customHeight="1">
      <c r="A247" s="40"/>
      <c r="B247" s="41"/>
      <c r="C247" s="246" t="s">
        <v>369</v>
      </c>
      <c r="D247" s="246" t="s">
        <v>172</v>
      </c>
      <c r="E247" s="247" t="s">
        <v>378</v>
      </c>
      <c r="F247" s="248" t="s">
        <v>379</v>
      </c>
      <c r="G247" s="249" t="s">
        <v>114</v>
      </c>
      <c r="H247" s="250">
        <v>41.859999999999999</v>
      </c>
      <c r="I247" s="251"/>
      <c r="J247" s="252">
        <f>ROUND(I247*H247,2)</f>
        <v>0</v>
      </c>
      <c r="K247" s="253"/>
      <c r="L247" s="43"/>
      <c r="M247" s="254" t="s">
        <v>1</v>
      </c>
      <c r="N247" s="255" t="s">
        <v>48</v>
      </c>
      <c r="O247" s="93"/>
      <c r="P247" s="256">
        <f>O247*H247</f>
        <v>0</v>
      </c>
      <c r="Q247" s="256">
        <v>3.0000000000000001E-05</v>
      </c>
      <c r="R247" s="256">
        <f>Q247*H247</f>
        <v>0.0012558000000000001</v>
      </c>
      <c r="S247" s="256">
        <v>0</v>
      </c>
      <c r="T247" s="257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58" t="s">
        <v>241</v>
      </c>
      <c r="AT247" s="258" t="s">
        <v>172</v>
      </c>
      <c r="AU247" s="258" t="s">
        <v>93</v>
      </c>
      <c r="AY247" s="17" t="s">
        <v>169</v>
      </c>
      <c r="BE247" s="145">
        <f>IF(N247="základní",J247,0)</f>
        <v>0</v>
      </c>
      <c r="BF247" s="145">
        <f>IF(N247="snížená",J247,0)</f>
        <v>0</v>
      </c>
      <c r="BG247" s="145">
        <f>IF(N247="zákl. přenesená",J247,0)</f>
        <v>0</v>
      </c>
      <c r="BH247" s="145">
        <f>IF(N247="sníž. přenesená",J247,0)</f>
        <v>0</v>
      </c>
      <c r="BI247" s="145">
        <f>IF(N247="nulová",J247,0)</f>
        <v>0</v>
      </c>
      <c r="BJ247" s="17" t="s">
        <v>91</v>
      </c>
      <c r="BK247" s="145">
        <f>ROUND(I247*H247,2)</f>
        <v>0</v>
      </c>
      <c r="BL247" s="17" t="s">
        <v>241</v>
      </c>
      <c r="BM247" s="258" t="s">
        <v>653</v>
      </c>
    </row>
    <row r="248" s="13" customFormat="1">
      <c r="A248" s="13"/>
      <c r="B248" s="259"/>
      <c r="C248" s="260"/>
      <c r="D248" s="261" t="s">
        <v>185</v>
      </c>
      <c r="E248" s="262" t="s">
        <v>1</v>
      </c>
      <c r="F248" s="263" t="s">
        <v>117</v>
      </c>
      <c r="G248" s="260"/>
      <c r="H248" s="264">
        <v>41.859999999999999</v>
      </c>
      <c r="I248" s="265"/>
      <c r="J248" s="260"/>
      <c r="K248" s="260"/>
      <c r="L248" s="266"/>
      <c r="M248" s="267"/>
      <c r="N248" s="268"/>
      <c r="O248" s="268"/>
      <c r="P248" s="268"/>
      <c r="Q248" s="268"/>
      <c r="R248" s="268"/>
      <c r="S248" s="268"/>
      <c r="T248" s="269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70" t="s">
        <v>185</v>
      </c>
      <c r="AU248" s="270" t="s">
        <v>93</v>
      </c>
      <c r="AV248" s="13" t="s">
        <v>93</v>
      </c>
      <c r="AW248" s="13" t="s">
        <v>36</v>
      </c>
      <c r="AX248" s="13" t="s">
        <v>91</v>
      </c>
      <c r="AY248" s="270" t="s">
        <v>169</v>
      </c>
    </row>
    <row r="249" s="2" customFormat="1" ht="24.15" customHeight="1">
      <c r="A249" s="40"/>
      <c r="B249" s="41"/>
      <c r="C249" s="282" t="s">
        <v>373</v>
      </c>
      <c r="D249" s="282" t="s">
        <v>286</v>
      </c>
      <c r="E249" s="283" t="s">
        <v>347</v>
      </c>
      <c r="F249" s="284" t="s">
        <v>348</v>
      </c>
      <c r="G249" s="285" t="s">
        <v>114</v>
      </c>
      <c r="H249" s="286">
        <v>46.045999999999999</v>
      </c>
      <c r="I249" s="287"/>
      <c r="J249" s="288">
        <f>ROUND(I249*H249,2)</f>
        <v>0</v>
      </c>
      <c r="K249" s="289"/>
      <c r="L249" s="290"/>
      <c r="M249" s="291" t="s">
        <v>1</v>
      </c>
      <c r="N249" s="292" t="s">
        <v>48</v>
      </c>
      <c r="O249" s="93"/>
      <c r="P249" s="256">
        <f>O249*H249</f>
        <v>0</v>
      </c>
      <c r="Q249" s="256">
        <v>0.0019</v>
      </c>
      <c r="R249" s="256">
        <f>Q249*H249</f>
        <v>0.087487399999999993</v>
      </c>
      <c r="S249" s="256">
        <v>0</v>
      </c>
      <c r="T249" s="257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58" t="s">
        <v>289</v>
      </c>
      <c r="AT249" s="258" t="s">
        <v>286</v>
      </c>
      <c r="AU249" s="258" t="s">
        <v>93</v>
      </c>
      <c r="AY249" s="17" t="s">
        <v>169</v>
      </c>
      <c r="BE249" s="145">
        <f>IF(N249="základní",J249,0)</f>
        <v>0</v>
      </c>
      <c r="BF249" s="145">
        <f>IF(N249="snížená",J249,0)</f>
        <v>0</v>
      </c>
      <c r="BG249" s="145">
        <f>IF(N249="zákl. přenesená",J249,0)</f>
        <v>0</v>
      </c>
      <c r="BH249" s="145">
        <f>IF(N249="sníž. přenesená",J249,0)</f>
        <v>0</v>
      </c>
      <c r="BI249" s="145">
        <f>IF(N249="nulová",J249,0)</f>
        <v>0</v>
      </c>
      <c r="BJ249" s="17" t="s">
        <v>91</v>
      </c>
      <c r="BK249" s="145">
        <f>ROUND(I249*H249,2)</f>
        <v>0</v>
      </c>
      <c r="BL249" s="17" t="s">
        <v>241</v>
      </c>
      <c r="BM249" s="258" t="s">
        <v>654</v>
      </c>
    </row>
    <row r="250" s="15" customFormat="1">
      <c r="A250" s="15"/>
      <c r="B250" s="293"/>
      <c r="C250" s="294"/>
      <c r="D250" s="261" t="s">
        <v>185</v>
      </c>
      <c r="E250" s="295" t="s">
        <v>1</v>
      </c>
      <c r="F250" s="296" t="s">
        <v>344</v>
      </c>
      <c r="G250" s="294"/>
      <c r="H250" s="295" t="s">
        <v>1</v>
      </c>
      <c r="I250" s="297"/>
      <c r="J250" s="294"/>
      <c r="K250" s="294"/>
      <c r="L250" s="298"/>
      <c r="M250" s="299"/>
      <c r="N250" s="300"/>
      <c r="O250" s="300"/>
      <c r="P250" s="300"/>
      <c r="Q250" s="300"/>
      <c r="R250" s="300"/>
      <c r="S250" s="300"/>
      <c r="T250" s="301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302" t="s">
        <v>185</v>
      </c>
      <c r="AU250" s="302" t="s">
        <v>93</v>
      </c>
      <c r="AV250" s="15" t="s">
        <v>91</v>
      </c>
      <c r="AW250" s="15" t="s">
        <v>36</v>
      </c>
      <c r="AX250" s="15" t="s">
        <v>83</v>
      </c>
      <c r="AY250" s="302" t="s">
        <v>169</v>
      </c>
    </row>
    <row r="251" s="13" customFormat="1">
      <c r="A251" s="13"/>
      <c r="B251" s="259"/>
      <c r="C251" s="260"/>
      <c r="D251" s="261" t="s">
        <v>185</v>
      </c>
      <c r="E251" s="262" t="s">
        <v>1</v>
      </c>
      <c r="F251" s="263" t="s">
        <v>383</v>
      </c>
      <c r="G251" s="260"/>
      <c r="H251" s="264">
        <v>46.045999999999999</v>
      </c>
      <c r="I251" s="265"/>
      <c r="J251" s="260"/>
      <c r="K251" s="260"/>
      <c r="L251" s="266"/>
      <c r="M251" s="267"/>
      <c r="N251" s="268"/>
      <c r="O251" s="268"/>
      <c r="P251" s="268"/>
      <c r="Q251" s="268"/>
      <c r="R251" s="268"/>
      <c r="S251" s="268"/>
      <c r="T251" s="26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70" t="s">
        <v>185</v>
      </c>
      <c r="AU251" s="270" t="s">
        <v>93</v>
      </c>
      <c r="AV251" s="13" t="s">
        <v>93</v>
      </c>
      <c r="AW251" s="13" t="s">
        <v>36</v>
      </c>
      <c r="AX251" s="13" t="s">
        <v>91</v>
      </c>
      <c r="AY251" s="270" t="s">
        <v>169</v>
      </c>
    </row>
    <row r="252" s="2" customFormat="1" ht="24.15" customHeight="1">
      <c r="A252" s="40"/>
      <c r="B252" s="41"/>
      <c r="C252" s="246" t="s">
        <v>377</v>
      </c>
      <c r="D252" s="246" t="s">
        <v>172</v>
      </c>
      <c r="E252" s="247" t="s">
        <v>378</v>
      </c>
      <c r="F252" s="248" t="s">
        <v>379</v>
      </c>
      <c r="G252" s="249" t="s">
        <v>114</v>
      </c>
      <c r="H252" s="250">
        <v>74.305000000000007</v>
      </c>
      <c r="I252" s="251"/>
      <c r="J252" s="252">
        <f>ROUND(I252*H252,2)</f>
        <v>0</v>
      </c>
      <c r="K252" s="253"/>
      <c r="L252" s="43"/>
      <c r="M252" s="254" t="s">
        <v>1</v>
      </c>
      <c r="N252" s="255" t="s">
        <v>48</v>
      </c>
      <c r="O252" s="93"/>
      <c r="P252" s="256">
        <f>O252*H252</f>
        <v>0</v>
      </c>
      <c r="Q252" s="256">
        <v>3.0000000000000001E-05</v>
      </c>
      <c r="R252" s="256">
        <f>Q252*H252</f>
        <v>0.0022291500000000001</v>
      </c>
      <c r="S252" s="256">
        <v>0</v>
      </c>
      <c r="T252" s="25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58" t="s">
        <v>241</v>
      </c>
      <c r="AT252" s="258" t="s">
        <v>172</v>
      </c>
      <c r="AU252" s="258" t="s">
        <v>93</v>
      </c>
      <c r="AY252" s="17" t="s">
        <v>169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7" t="s">
        <v>91</v>
      </c>
      <c r="BK252" s="145">
        <f>ROUND(I252*H252,2)</f>
        <v>0</v>
      </c>
      <c r="BL252" s="17" t="s">
        <v>241</v>
      </c>
      <c r="BM252" s="258" t="s">
        <v>655</v>
      </c>
    </row>
    <row r="253" s="13" customFormat="1">
      <c r="A253" s="13"/>
      <c r="B253" s="259"/>
      <c r="C253" s="260"/>
      <c r="D253" s="261" t="s">
        <v>185</v>
      </c>
      <c r="E253" s="262" t="s">
        <v>1</v>
      </c>
      <c r="F253" s="263" t="s">
        <v>121</v>
      </c>
      <c r="G253" s="260"/>
      <c r="H253" s="264">
        <v>74.305000000000007</v>
      </c>
      <c r="I253" s="265"/>
      <c r="J253" s="260"/>
      <c r="K253" s="260"/>
      <c r="L253" s="266"/>
      <c r="M253" s="267"/>
      <c r="N253" s="268"/>
      <c r="O253" s="268"/>
      <c r="P253" s="268"/>
      <c r="Q253" s="268"/>
      <c r="R253" s="268"/>
      <c r="S253" s="268"/>
      <c r="T253" s="26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70" t="s">
        <v>185</v>
      </c>
      <c r="AU253" s="270" t="s">
        <v>93</v>
      </c>
      <c r="AV253" s="13" t="s">
        <v>93</v>
      </c>
      <c r="AW253" s="13" t="s">
        <v>36</v>
      </c>
      <c r="AX253" s="13" t="s">
        <v>91</v>
      </c>
      <c r="AY253" s="270" t="s">
        <v>169</v>
      </c>
    </row>
    <row r="254" s="2" customFormat="1" ht="24.15" customHeight="1">
      <c r="A254" s="40"/>
      <c r="B254" s="41"/>
      <c r="C254" s="282" t="s">
        <v>381</v>
      </c>
      <c r="D254" s="282" t="s">
        <v>286</v>
      </c>
      <c r="E254" s="283" t="s">
        <v>347</v>
      </c>
      <c r="F254" s="284" t="s">
        <v>348</v>
      </c>
      <c r="G254" s="285" t="s">
        <v>114</v>
      </c>
      <c r="H254" s="286">
        <v>81.736000000000004</v>
      </c>
      <c r="I254" s="287"/>
      <c r="J254" s="288">
        <f>ROUND(I254*H254,2)</f>
        <v>0</v>
      </c>
      <c r="K254" s="289"/>
      <c r="L254" s="290"/>
      <c r="M254" s="291" t="s">
        <v>1</v>
      </c>
      <c r="N254" s="292" t="s">
        <v>48</v>
      </c>
      <c r="O254" s="93"/>
      <c r="P254" s="256">
        <f>O254*H254</f>
        <v>0</v>
      </c>
      <c r="Q254" s="256">
        <v>0.0019</v>
      </c>
      <c r="R254" s="256">
        <f>Q254*H254</f>
        <v>0.1552984</v>
      </c>
      <c r="S254" s="256">
        <v>0</v>
      </c>
      <c r="T254" s="25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58" t="s">
        <v>289</v>
      </c>
      <c r="AT254" s="258" t="s">
        <v>286</v>
      </c>
      <c r="AU254" s="258" t="s">
        <v>93</v>
      </c>
      <c r="AY254" s="17" t="s">
        <v>169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7" t="s">
        <v>91</v>
      </c>
      <c r="BK254" s="145">
        <f>ROUND(I254*H254,2)</f>
        <v>0</v>
      </c>
      <c r="BL254" s="17" t="s">
        <v>241</v>
      </c>
      <c r="BM254" s="258" t="s">
        <v>656</v>
      </c>
    </row>
    <row r="255" s="15" customFormat="1">
      <c r="A255" s="15"/>
      <c r="B255" s="293"/>
      <c r="C255" s="294"/>
      <c r="D255" s="261" t="s">
        <v>185</v>
      </c>
      <c r="E255" s="295" t="s">
        <v>1</v>
      </c>
      <c r="F255" s="296" t="s">
        <v>344</v>
      </c>
      <c r="G255" s="294"/>
      <c r="H255" s="295" t="s">
        <v>1</v>
      </c>
      <c r="I255" s="297"/>
      <c r="J255" s="294"/>
      <c r="K255" s="294"/>
      <c r="L255" s="298"/>
      <c r="M255" s="299"/>
      <c r="N255" s="300"/>
      <c r="O255" s="300"/>
      <c r="P255" s="300"/>
      <c r="Q255" s="300"/>
      <c r="R255" s="300"/>
      <c r="S255" s="300"/>
      <c r="T255" s="301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302" t="s">
        <v>185</v>
      </c>
      <c r="AU255" s="302" t="s">
        <v>93</v>
      </c>
      <c r="AV255" s="15" t="s">
        <v>91</v>
      </c>
      <c r="AW255" s="15" t="s">
        <v>36</v>
      </c>
      <c r="AX255" s="15" t="s">
        <v>83</v>
      </c>
      <c r="AY255" s="302" t="s">
        <v>169</v>
      </c>
    </row>
    <row r="256" s="13" customFormat="1">
      <c r="A256" s="13"/>
      <c r="B256" s="259"/>
      <c r="C256" s="260"/>
      <c r="D256" s="261" t="s">
        <v>185</v>
      </c>
      <c r="E256" s="262" t="s">
        <v>1</v>
      </c>
      <c r="F256" s="263" t="s">
        <v>388</v>
      </c>
      <c r="G256" s="260"/>
      <c r="H256" s="264">
        <v>81.736000000000004</v>
      </c>
      <c r="I256" s="265"/>
      <c r="J256" s="260"/>
      <c r="K256" s="260"/>
      <c r="L256" s="266"/>
      <c r="M256" s="267"/>
      <c r="N256" s="268"/>
      <c r="O256" s="268"/>
      <c r="P256" s="268"/>
      <c r="Q256" s="268"/>
      <c r="R256" s="268"/>
      <c r="S256" s="268"/>
      <c r="T256" s="26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70" t="s">
        <v>185</v>
      </c>
      <c r="AU256" s="270" t="s">
        <v>93</v>
      </c>
      <c r="AV256" s="13" t="s">
        <v>93</v>
      </c>
      <c r="AW256" s="13" t="s">
        <v>36</v>
      </c>
      <c r="AX256" s="13" t="s">
        <v>91</v>
      </c>
      <c r="AY256" s="270" t="s">
        <v>169</v>
      </c>
    </row>
    <row r="257" s="2" customFormat="1" ht="16.5" customHeight="1">
      <c r="A257" s="40"/>
      <c r="B257" s="41"/>
      <c r="C257" s="246" t="s">
        <v>384</v>
      </c>
      <c r="D257" s="246" t="s">
        <v>172</v>
      </c>
      <c r="E257" s="247" t="s">
        <v>390</v>
      </c>
      <c r="F257" s="248" t="s">
        <v>391</v>
      </c>
      <c r="G257" s="249" t="s">
        <v>270</v>
      </c>
      <c r="H257" s="250">
        <v>1</v>
      </c>
      <c r="I257" s="251"/>
      <c r="J257" s="252">
        <f>ROUND(I257*H257,2)</f>
        <v>0</v>
      </c>
      <c r="K257" s="253"/>
      <c r="L257" s="43"/>
      <c r="M257" s="254" t="s">
        <v>1</v>
      </c>
      <c r="N257" s="255" t="s">
        <v>48</v>
      </c>
      <c r="O257" s="93"/>
      <c r="P257" s="256">
        <f>O257*H257</f>
        <v>0</v>
      </c>
      <c r="Q257" s="256">
        <v>0.00010000000000000001</v>
      </c>
      <c r="R257" s="256">
        <f>Q257*H257</f>
        <v>0.00010000000000000001</v>
      </c>
      <c r="S257" s="256">
        <v>0</v>
      </c>
      <c r="T257" s="25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58" t="s">
        <v>241</v>
      </c>
      <c r="AT257" s="258" t="s">
        <v>172</v>
      </c>
      <c r="AU257" s="258" t="s">
        <v>93</v>
      </c>
      <c r="AY257" s="17" t="s">
        <v>169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7" t="s">
        <v>91</v>
      </c>
      <c r="BK257" s="145">
        <f>ROUND(I257*H257,2)</f>
        <v>0</v>
      </c>
      <c r="BL257" s="17" t="s">
        <v>241</v>
      </c>
      <c r="BM257" s="258" t="s">
        <v>657</v>
      </c>
    </row>
    <row r="258" s="2" customFormat="1" ht="24.15" customHeight="1">
      <c r="A258" s="40"/>
      <c r="B258" s="41"/>
      <c r="C258" s="282" t="s">
        <v>386</v>
      </c>
      <c r="D258" s="282" t="s">
        <v>286</v>
      </c>
      <c r="E258" s="283" t="s">
        <v>394</v>
      </c>
      <c r="F258" s="284" t="s">
        <v>395</v>
      </c>
      <c r="G258" s="285" t="s">
        <v>270</v>
      </c>
      <c r="H258" s="286">
        <v>1</v>
      </c>
      <c r="I258" s="287"/>
      <c r="J258" s="288">
        <f>ROUND(I258*H258,2)</f>
        <v>0</v>
      </c>
      <c r="K258" s="289"/>
      <c r="L258" s="290"/>
      <c r="M258" s="291" t="s">
        <v>1</v>
      </c>
      <c r="N258" s="292" t="s">
        <v>48</v>
      </c>
      <c r="O258" s="93"/>
      <c r="P258" s="256">
        <f>O258*H258</f>
        <v>0</v>
      </c>
      <c r="Q258" s="256">
        <v>0.0025999999999999999</v>
      </c>
      <c r="R258" s="256">
        <f>Q258*H258</f>
        <v>0.0025999999999999999</v>
      </c>
      <c r="S258" s="256">
        <v>0</v>
      </c>
      <c r="T258" s="257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58" t="s">
        <v>289</v>
      </c>
      <c r="AT258" s="258" t="s">
        <v>286</v>
      </c>
      <c r="AU258" s="258" t="s">
        <v>93</v>
      </c>
      <c r="AY258" s="17" t="s">
        <v>169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7" t="s">
        <v>91</v>
      </c>
      <c r="BK258" s="145">
        <f>ROUND(I258*H258,2)</f>
        <v>0</v>
      </c>
      <c r="BL258" s="17" t="s">
        <v>241</v>
      </c>
      <c r="BM258" s="258" t="s">
        <v>658</v>
      </c>
    </row>
    <row r="259" s="2" customFormat="1" ht="24.15" customHeight="1">
      <c r="A259" s="40"/>
      <c r="B259" s="41"/>
      <c r="C259" s="246" t="s">
        <v>389</v>
      </c>
      <c r="D259" s="246" t="s">
        <v>172</v>
      </c>
      <c r="E259" s="247" t="s">
        <v>398</v>
      </c>
      <c r="F259" s="248" t="s">
        <v>399</v>
      </c>
      <c r="G259" s="249" t="s">
        <v>270</v>
      </c>
      <c r="H259" s="250">
        <v>1</v>
      </c>
      <c r="I259" s="251"/>
      <c r="J259" s="252">
        <f>ROUND(I259*H259,2)</f>
        <v>0</v>
      </c>
      <c r="K259" s="253"/>
      <c r="L259" s="43"/>
      <c r="M259" s="254" t="s">
        <v>1</v>
      </c>
      <c r="N259" s="255" t="s">
        <v>48</v>
      </c>
      <c r="O259" s="93"/>
      <c r="P259" s="256">
        <f>O259*H259</f>
        <v>0</v>
      </c>
      <c r="Q259" s="256">
        <v>0</v>
      </c>
      <c r="R259" s="256">
        <f>Q259*H259</f>
        <v>0</v>
      </c>
      <c r="S259" s="256">
        <v>0</v>
      </c>
      <c r="T259" s="257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58" t="s">
        <v>241</v>
      </c>
      <c r="AT259" s="258" t="s">
        <v>172</v>
      </c>
      <c r="AU259" s="258" t="s">
        <v>93</v>
      </c>
      <c r="AY259" s="17" t="s">
        <v>169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7" t="s">
        <v>91</v>
      </c>
      <c r="BK259" s="145">
        <f>ROUND(I259*H259,2)</f>
        <v>0</v>
      </c>
      <c r="BL259" s="17" t="s">
        <v>241</v>
      </c>
      <c r="BM259" s="258" t="s">
        <v>659</v>
      </c>
    </row>
    <row r="260" s="2" customFormat="1" ht="24.15" customHeight="1">
      <c r="A260" s="40"/>
      <c r="B260" s="41"/>
      <c r="C260" s="282" t="s">
        <v>393</v>
      </c>
      <c r="D260" s="282" t="s">
        <v>286</v>
      </c>
      <c r="E260" s="283" t="s">
        <v>402</v>
      </c>
      <c r="F260" s="284" t="s">
        <v>403</v>
      </c>
      <c r="G260" s="285" t="s">
        <v>270</v>
      </c>
      <c r="H260" s="286">
        <v>1</v>
      </c>
      <c r="I260" s="287"/>
      <c r="J260" s="288">
        <f>ROUND(I260*H260,2)</f>
        <v>0</v>
      </c>
      <c r="K260" s="289"/>
      <c r="L260" s="290"/>
      <c r="M260" s="291" t="s">
        <v>1</v>
      </c>
      <c r="N260" s="292" t="s">
        <v>48</v>
      </c>
      <c r="O260" s="93"/>
      <c r="P260" s="256">
        <f>O260*H260</f>
        <v>0</v>
      </c>
      <c r="Q260" s="256">
        <v>0.00040000000000000002</v>
      </c>
      <c r="R260" s="256">
        <f>Q260*H260</f>
        <v>0.00040000000000000002</v>
      </c>
      <c r="S260" s="256">
        <v>0</v>
      </c>
      <c r="T260" s="25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58" t="s">
        <v>289</v>
      </c>
      <c r="AT260" s="258" t="s">
        <v>286</v>
      </c>
      <c r="AU260" s="258" t="s">
        <v>93</v>
      </c>
      <c r="AY260" s="17" t="s">
        <v>169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7" t="s">
        <v>91</v>
      </c>
      <c r="BK260" s="145">
        <f>ROUND(I260*H260,2)</f>
        <v>0</v>
      </c>
      <c r="BL260" s="17" t="s">
        <v>241</v>
      </c>
      <c r="BM260" s="258" t="s">
        <v>660</v>
      </c>
    </row>
    <row r="261" s="2" customFormat="1" ht="21.75" customHeight="1">
      <c r="A261" s="40"/>
      <c r="B261" s="41"/>
      <c r="C261" s="246" t="s">
        <v>397</v>
      </c>
      <c r="D261" s="246" t="s">
        <v>172</v>
      </c>
      <c r="E261" s="247" t="s">
        <v>406</v>
      </c>
      <c r="F261" s="248" t="s">
        <v>407</v>
      </c>
      <c r="G261" s="249" t="s">
        <v>114</v>
      </c>
      <c r="H261" s="250">
        <v>336.35000000000002</v>
      </c>
      <c r="I261" s="251"/>
      <c r="J261" s="252">
        <f>ROUND(I261*H261,2)</f>
        <v>0</v>
      </c>
      <c r="K261" s="253"/>
      <c r="L261" s="43"/>
      <c r="M261" s="254" t="s">
        <v>1</v>
      </c>
      <c r="N261" s="255" t="s">
        <v>48</v>
      </c>
      <c r="O261" s="93"/>
      <c r="P261" s="256">
        <f>O261*H261</f>
        <v>0</v>
      </c>
      <c r="Q261" s="256">
        <v>0.00010000000000000001</v>
      </c>
      <c r="R261" s="256">
        <f>Q261*H261</f>
        <v>0.033635000000000005</v>
      </c>
      <c r="S261" s="256">
        <v>0</v>
      </c>
      <c r="T261" s="257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58" t="s">
        <v>241</v>
      </c>
      <c r="AT261" s="258" t="s">
        <v>172</v>
      </c>
      <c r="AU261" s="258" t="s">
        <v>93</v>
      </c>
      <c r="AY261" s="17" t="s">
        <v>169</v>
      </c>
      <c r="BE261" s="145">
        <f>IF(N261="základní",J261,0)</f>
        <v>0</v>
      </c>
      <c r="BF261" s="145">
        <f>IF(N261="snížená",J261,0)</f>
        <v>0</v>
      </c>
      <c r="BG261" s="145">
        <f>IF(N261="zákl. přenesená",J261,0)</f>
        <v>0</v>
      </c>
      <c r="BH261" s="145">
        <f>IF(N261="sníž. přenesená",J261,0)</f>
        <v>0</v>
      </c>
      <c r="BI261" s="145">
        <f>IF(N261="nulová",J261,0)</f>
        <v>0</v>
      </c>
      <c r="BJ261" s="17" t="s">
        <v>91</v>
      </c>
      <c r="BK261" s="145">
        <f>ROUND(I261*H261,2)</f>
        <v>0</v>
      </c>
      <c r="BL261" s="17" t="s">
        <v>241</v>
      </c>
      <c r="BM261" s="258" t="s">
        <v>661</v>
      </c>
    </row>
    <row r="262" s="13" customFormat="1">
      <c r="A262" s="13"/>
      <c r="B262" s="259"/>
      <c r="C262" s="260"/>
      <c r="D262" s="261" t="s">
        <v>185</v>
      </c>
      <c r="E262" s="262" t="s">
        <v>1</v>
      </c>
      <c r="F262" s="263" t="s">
        <v>112</v>
      </c>
      <c r="G262" s="260"/>
      <c r="H262" s="264">
        <v>336.35000000000002</v>
      </c>
      <c r="I262" s="265"/>
      <c r="J262" s="260"/>
      <c r="K262" s="260"/>
      <c r="L262" s="266"/>
      <c r="M262" s="267"/>
      <c r="N262" s="268"/>
      <c r="O262" s="268"/>
      <c r="P262" s="268"/>
      <c r="Q262" s="268"/>
      <c r="R262" s="268"/>
      <c r="S262" s="268"/>
      <c r="T262" s="269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70" t="s">
        <v>185</v>
      </c>
      <c r="AU262" s="270" t="s">
        <v>93</v>
      </c>
      <c r="AV262" s="13" t="s">
        <v>93</v>
      </c>
      <c r="AW262" s="13" t="s">
        <v>36</v>
      </c>
      <c r="AX262" s="13" t="s">
        <v>91</v>
      </c>
      <c r="AY262" s="270" t="s">
        <v>169</v>
      </c>
    </row>
    <row r="263" s="2" customFormat="1" ht="24.15" customHeight="1">
      <c r="A263" s="40"/>
      <c r="B263" s="41"/>
      <c r="C263" s="246" t="s">
        <v>401</v>
      </c>
      <c r="D263" s="246" t="s">
        <v>172</v>
      </c>
      <c r="E263" s="247" t="s">
        <v>410</v>
      </c>
      <c r="F263" s="248" t="s">
        <v>411</v>
      </c>
      <c r="G263" s="249" t="s">
        <v>412</v>
      </c>
      <c r="H263" s="303"/>
      <c r="I263" s="251"/>
      <c r="J263" s="252">
        <f>ROUND(I263*H263,2)</f>
        <v>0</v>
      </c>
      <c r="K263" s="253"/>
      <c r="L263" s="43"/>
      <c r="M263" s="254" t="s">
        <v>1</v>
      </c>
      <c r="N263" s="255" t="s">
        <v>48</v>
      </c>
      <c r="O263" s="93"/>
      <c r="P263" s="256">
        <f>O263*H263</f>
        <v>0</v>
      </c>
      <c r="Q263" s="256">
        <v>0</v>
      </c>
      <c r="R263" s="256">
        <f>Q263*H263</f>
        <v>0</v>
      </c>
      <c r="S263" s="256">
        <v>0</v>
      </c>
      <c r="T263" s="257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58" t="s">
        <v>241</v>
      </c>
      <c r="AT263" s="258" t="s">
        <v>172</v>
      </c>
      <c r="AU263" s="258" t="s">
        <v>93</v>
      </c>
      <c r="AY263" s="17" t="s">
        <v>169</v>
      </c>
      <c r="BE263" s="145">
        <f>IF(N263="základní",J263,0)</f>
        <v>0</v>
      </c>
      <c r="BF263" s="145">
        <f>IF(N263="snížená",J263,0)</f>
        <v>0</v>
      </c>
      <c r="BG263" s="145">
        <f>IF(N263="zákl. přenesená",J263,0)</f>
        <v>0</v>
      </c>
      <c r="BH263" s="145">
        <f>IF(N263="sníž. přenesená",J263,0)</f>
        <v>0</v>
      </c>
      <c r="BI263" s="145">
        <f>IF(N263="nulová",J263,0)</f>
        <v>0</v>
      </c>
      <c r="BJ263" s="17" t="s">
        <v>91</v>
      </c>
      <c r="BK263" s="145">
        <f>ROUND(I263*H263,2)</f>
        <v>0</v>
      </c>
      <c r="BL263" s="17" t="s">
        <v>241</v>
      </c>
      <c r="BM263" s="258" t="s">
        <v>662</v>
      </c>
    </row>
    <row r="264" s="12" customFormat="1" ht="22.8" customHeight="1">
      <c r="A264" s="12"/>
      <c r="B264" s="230"/>
      <c r="C264" s="231"/>
      <c r="D264" s="232" t="s">
        <v>82</v>
      </c>
      <c r="E264" s="244" t="s">
        <v>414</v>
      </c>
      <c r="F264" s="244" t="s">
        <v>415</v>
      </c>
      <c r="G264" s="231"/>
      <c r="H264" s="231"/>
      <c r="I264" s="234"/>
      <c r="J264" s="245">
        <f>BK264</f>
        <v>0</v>
      </c>
      <c r="K264" s="231"/>
      <c r="L264" s="236"/>
      <c r="M264" s="237"/>
      <c r="N264" s="238"/>
      <c r="O264" s="238"/>
      <c r="P264" s="239">
        <f>SUM(P265:P273)</f>
        <v>0</v>
      </c>
      <c r="Q264" s="238"/>
      <c r="R264" s="239">
        <f>SUM(R265:R273)</f>
        <v>0.83411999999999997</v>
      </c>
      <c r="S264" s="238"/>
      <c r="T264" s="240">
        <f>SUM(T265:T273)</f>
        <v>0.83999999999999997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41" t="s">
        <v>93</v>
      </c>
      <c r="AT264" s="242" t="s">
        <v>82</v>
      </c>
      <c r="AU264" s="242" t="s">
        <v>91</v>
      </c>
      <c r="AY264" s="241" t="s">
        <v>169</v>
      </c>
      <c r="BK264" s="243">
        <f>SUM(BK265:BK273)</f>
        <v>0</v>
      </c>
    </row>
    <row r="265" s="2" customFormat="1" ht="24.15" customHeight="1">
      <c r="A265" s="40"/>
      <c r="B265" s="41"/>
      <c r="C265" s="246" t="s">
        <v>405</v>
      </c>
      <c r="D265" s="246" t="s">
        <v>172</v>
      </c>
      <c r="E265" s="247" t="s">
        <v>417</v>
      </c>
      <c r="F265" s="248" t="s">
        <v>418</v>
      </c>
      <c r="G265" s="249" t="s">
        <v>114</v>
      </c>
      <c r="H265" s="250">
        <v>336</v>
      </c>
      <c r="I265" s="251"/>
      <c r="J265" s="252">
        <f>ROUND(I265*H265,2)</f>
        <v>0</v>
      </c>
      <c r="K265" s="253"/>
      <c r="L265" s="43"/>
      <c r="M265" s="254" t="s">
        <v>1</v>
      </c>
      <c r="N265" s="255" t="s">
        <v>48</v>
      </c>
      <c r="O265" s="93"/>
      <c r="P265" s="256">
        <f>O265*H265</f>
        <v>0</v>
      </c>
      <c r="Q265" s="256">
        <v>0</v>
      </c>
      <c r="R265" s="256">
        <f>Q265*H265</f>
        <v>0</v>
      </c>
      <c r="S265" s="256">
        <v>0.0025000000000000001</v>
      </c>
      <c r="T265" s="257">
        <f>S265*H265</f>
        <v>0.83999999999999997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58" t="s">
        <v>241</v>
      </c>
      <c r="AT265" s="258" t="s">
        <v>172</v>
      </c>
      <c r="AU265" s="258" t="s">
        <v>93</v>
      </c>
      <c r="AY265" s="17" t="s">
        <v>169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7" t="s">
        <v>91</v>
      </c>
      <c r="BK265" s="145">
        <f>ROUND(I265*H265,2)</f>
        <v>0</v>
      </c>
      <c r="BL265" s="17" t="s">
        <v>241</v>
      </c>
      <c r="BM265" s="258" t="s">
        <v>663</v>
      </c>
    </row>
    <row r="266" s="13" customFormat="1">
      <c r="A266" s="13"/>
      <c r="B266" s="259"/>
      <c r="C266" s="260"/>
      <c r="D266" s="261" t="s">
        <v>185</v>
      </c>
      <c r="E266" s="262" t="s">
        <v>1</v>
      </c>
      <c r="F266" s="263" t="s">
        <v>664</v>
      </c>
      <c r="G266" s="260"/>
      <c r="H266" s="264">
        <v>336</v>
      </c>
      <c r="I266" s="265"/>
      <c r="J266" s="260"/>
      <c r="K266" s="260"/>
      <c r="L266" s="266"/>
      <c r="M266" s="267"/>
      <c r="N266" s="268"/>
      <c r="O266" s="268"/>
      <c r="P266" s="268"/>
      <c r="Q266" s="268"/>
      <c r="R266" s="268"/>
      <c r="S266" s="268"/>
      <c r="T266" s="26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70" t="s">
        <v>185</v>
      </c>
      <c r="AU266" s="270" t="s">
        <v>93</v>
      </c>
      <c r="AV266" s="13" t="s">
        <v>93</v>
      </c>
      <c r="AW266" s="13" t="s">
        <v>36</v>
      </c>
      <c r="AX266" s="13" t="s">
        <v>83</v>
      </c>
      <c r="AY266" s="270" t="s">
        <v>169</v>
      </c>
    </row>
    <row r="267" s="14" customFormat="1">
      <c r="A267" s="14"/>
      <c r="B267" s="271"/>
      <c r="C267" s="272"/>
      <c r="D267" s="261" t="s">
        <v>185</v>
      </c>
      <c r="E267" s="273" t="s">
        <v>1</v>
      </c>
      <c r="F267" s="274" t="s">
        <v>217</v>
      </c>
      <c r="G267" s="272"/>
      <c r="H267" s="275">
        <v>336</v>
      </c>
      <c r="I267" s="276"/>
      <c r="J267" s="272"/>
      <c r="K267" s="272"/>
      <c r="L267" s="277"/>
      <c r="M267" s="278"/>
      <c r="N267" s="279"/>
      <c r="O267" s="279"/>
      <c r="P267" s="279"/>
      <c r="Q267" s="279"/>
      <c r="R267" s="279"/>
      <c r="S267" s="279"/>
      <c r="T267" s="28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81" t="s">
        <v>185</v>
      </c>
      <c r="AU267" s="281" t="s">
        <v>93</v>
      </c>
      <c r="AV267" s="14" t="s">
        <v>176</v>
      </c>
      <c r="AW267" s="14" t="s">
        <v>36</v>
      </c>
      <c r="AX267" s="14" t="s">
        <v>91</v>
      </c>
      <c r="AY267" s="281" t="s">
        <v>169</v>
      </c>
    </row>
    <row r="268" s="2" customFormat="1" ht="37.8" customHeight="1">
      <c r="A268" s="40"/>
      <c r="B268" s="41"/>
      <c r="C268" s="246" t="s">
        <v>409</v>
      </c>
      <c r="D268" s="246" t="s">
        <v>172</v>
      </c>
      <c r="E268" s="247" t="s">
        <v>421</v>
      </c>
      <c r="F268" s="248" t="s">
        <v>422</v>
      </c>
      <c r="G268" s="249" t="s">
        <v>114</v>
      </c>
      <c r="H268" s="250">
        <v>336</v>
      </c>
      <c r="I268" s="251"/>
      <c r="J268" s="252">
        <f>ROUND(I268*H268,2)</f>
        <v>0</v>
      </c>
      <c r="K268" s="253"/>
      <c r="L268" s="43"/>
      <c r="M268" s="254" t="s">
        <v>1</v>
      </c>
      <c r="N268" s="255" t="s">
        <v>48</v>
      </c>
      <c r="O268" s="93"/>
      <c r="P268" s="256">
        <f>O268*H268</f>
        <v>0</v>
      </c>
      <c r="Q268" s="256">
        <v>0.00012</v>
      </c>
      <c r="R268" s="256">
        <f>Q268*H268</f>
        <v>0.040320000000000002</v>
      </c>
      <c r="S268" s="256">
        <v>0</v>
      </c>
      <c r="T268" s="257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58" t="s">
        <v>241</v>
      </c>
      <c r="AT268" s="258" t="s">
        <v>172</v>
      </c>
      <c r="AU268" s="258" t="s">
        <v>93</v>
      </c>
      <c r="AY268" s="17" t="s">
        <v>169</v>
      </c>
      <c r="BE268" s="145">
        <f>IF(N268="základní",J268,0)</f>
        <v>0</v>
      </c>
      <c r="BF268" s="145">
        <f>IF(N268="snížená",J268,0)</f>
        <v>0</v>
      </c>
      <c r="BG268" s="145">
        <f>IF(N268="zákl. přenesená",J268,0)</f>
        <v>0</v>
      </c>
      <c r="BH268" s="145">
        <f>IF(N268="sníž. přenesená",J268,0)</f>
        <v>0</v>
      </c>
      <c r="BI268" s="145">
        <f>IF(N268="nulová",J268,0)</f>
        <v>0</v>
      </c>
      <c r="BJ268" s="17" t="s">
        <v>91</v>
      </c>
      <c r="BK268" s="145">
        <f>ROUND(I268*H268,2)</f>
        <v>0</v>
      </c>
      <c r="BL268" s="17" t="s">
        <v>241</v>
      </c>
      <c r="BM268" s="258" t="s">
        <v>665</v>
      </c>
    </row>
    <row r="269" s="13" customFormat="1">
      <c r="A269" s="13"/>
      <c r="B269" s="259"/>
      <c r="C269" s="260"/>
      <c r="D269" s="261" t="s">
        <v>185</v>
      </c>
      <c r="E269" s="262" t="s">
        <v>1</v>
      </c>
      <c r="F269" s="263" t="s">
        <v>664</v>
      </c>
      <c r="G269" s="260"/>
      <c r="H269" s="264">
        <v>336</v>
      </c>
      <c r="I269" s="265"/>
      <c r="J269" s="260"/>
      <c r="K269" s="260"/>
      <c r="L269" s="266"/>
      <c r="M269" s="267"/>
      <c r="N269" s="268"/>
      <c r="O269" s="268"/>
      <c r="P269" s="268"/>
      <c r="Q269" s="268"/>
      <c r="R269" s="268"/>
      <c r="S269" s="268"/>
      <c r="T269" s="269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70" t="s">
        <v>185</v>
      </c>
      <c r="AU269" s="270" t="s">
        <v>93</v>
      </c>
      <c r="AV269" s="13" t="s">
        <v>93</v>
      </c>
      <c r="AW269" s="13" t="s">
        <v>36</v>
      </c>
      <c r="AX269" s="13" t="s">
        <v>83</v>
      </c>
      <c r="AY269" s="270" t="s">
        <v>169</v>
      </c>
    </row>
    <row r="270" s="14" customFormat="1">
      <c r="A270" s="14"/>
      <c r="B270" s="271"/>
      <c r="C270" s="272"/>
      <c r="D270" s="261" t="s">
        <v>185</v>
      </c>
      <c r="E270" s="273" t="s">
        <v>1</v>
      </c>
      <c r="F270" s="274" t="s">
        <v>217</v>
      </c>
      <c r="G270" s="272"/>
      <c r="H270" s="275">
        <v>336</v>
      </c>
      <c r="I270" s="276"/>
      <c r="J270" s="272"/>
      <c r="K270" s="272"/>
      <c r="L270" s="277"/>
      <c r="M270" s="278"/>
      <c r="N270" s="279"/>
      <c r="O270" s="279"/>
      <c r="P270" s="279"/>
      <c r="Q270" s="279"/>
      <c r="R270" s="279"/>
      <c r="S270" s="279"/>
      <c r="T270" s="280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81" t="s">
        <v>185</v>
      </c>
      <c r="AU270" s="281" t="s">
        <v>93</v>
      </c>
      <c r="AV270" s="14" t="s">
        <v>176</v>
      </c>
      <c r="AW270" s="14" t="s">
        <v>36</v>
      </c>
      <c r="AX270" s="14" t="s">
        <v>91</v>
      </c>
      <c r="AY270" s="281" t="s">
        <v>169</v>
      </c>
    </row>
    <row r="271" s="2" customFormat="1" ht="24.15" customHeight="1">
      <c r="A271" s="40"/>
      <c r="B271" s="41"/>
      <c r="C271" s="282" t="s">
        <v>416</v>
      </c>
      <c r="D271" s="282" t="s">
        <v>286</v>
      </c>
      <c r="E271" s="283" t="s">
        <v>666</v>
      </c>
      <c r="F271" s="284" t="s">
        <v>667</v>
      </c>
      <c r="G271" s="285" t="s">
        <v>114</v>
      </c>
      <c r="H271" s="286">
        <v>352.80000000000001</v>
      </c>
      <c r="I271" s="287"/>
      <c r="J271" s="288">
        <f>ROUND(I271*H271,2)</f>
        <v>0</v>
      </c>
      <c r="K271" s="289"/>
      <c r="L271" s="290"/>
      <c r="M271" s="291" t="s">
        <v>1</v>
      </c>
      <c r="N271" s="292" t="s">
        <v>48</v>
      </c>
      <c r="O271" s="93"/>
      <c r="P271" s="256">
        <f>O271*H271</f>
        <v>0</v>
      </c>
      <c r="Q271" s="256">
        <v>0.0022499999999999998</v>
      </c>
      <c r="R271" s="256">
        <f>Q271*H271</f>
        <v>0.79379999999999995</v>
      </c>
      <c r="S271" s="256">
        <v>0</v>
      </c>
      <c r="T271" s="257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58" t="s">
        <v>289</v>
      </c>
      <c r="AT271" s="258" t="s">
        <v>286</v>
      </c>
      <c r="AU271" s="258" t="s">
        <v>93</v>
      </c>
      <c r="AY271" s="17" t="s">
        <v>169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91</v>
      </c>
      <c r="BK271" s="145">
        <f>ROUND(I271*H271,2)</f>
        <v>0</v>
      </c>
      <c r="BL271" s="17" t="s">
        <v>241</v>
      </c>
      <c r="BM271" s="258" t="s">
        <v>668</v>
      </c>
    </row>
    <row r="272" s="13" customFormat="1">
      <c r="A272" s="13"/>
      <c r="B272" s="259"/>
      <c r="C272" s="260"/>
      <c r="D272" s="261" t="s">
        <v>185</v>
      </c>
      <c r="E272" s="262" t="s">
        <v>1</v>
      </c>
      <c r="F272" s="263" t="s">
        <v>669</v>
      </c>
      <c r="G272" s="260"/>
      <c r="H272" s="264">
        <v>352.80000000000001</v>
      </c>
      <c r="I272" s="265"/>
      <c r="J272" s="260"/>
      <c r="K272" s="260"/>
      <c r="L272" s="266"/>
      <c r="M272" s="267"/>
      <c r="N272" s="268"/>
      <c r="O272" s="268"/>
      <c r="P272" s="268"/>
      <c r="Q272" s="268"/>
      <c r="R272" s="268"/>
      <c r="S272" s="268"/>
      <c r="T272" s="26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70" t="s">
        <v>185</v>
      </c>
      <c r="AU272" s="270" t="s">
        <v>93</v>
      </c>
      <c r="AV272" s="13" t="s">
        <v>93</v>
      </c>
      <c r="AW272" s="13" t="s">
        <v>36</v>
      </c>
      <c r="AX272" s="13" t="s">
        <v>91</v>
      </c>
      <c r="AY272" s="270" t="s">
        <v>169</v>
      </c>
    </row>
    <row r="273" s="2" customFormat="1" ht="24.15" customHeight="1">
      <c r="A273" s="40"/>
      <c r="B273" s="41"/>
      <c r="C273" s="246" t="s">
        <v>420</v>
      </c>
      <c r="D273" s="246" t="s">
        <v>172</v>
      </c>
      <c r="E273" s="247" t="s">
        <v>437</v>
      </c>
      <c r="F273" s="248" t="s">
        <v>438</v>
      </c>
      <c r="G273" s="249" t="s">
        <v>412</v>
      </c>
      <c r="H273" s="303"/>
      <c r="I273" s="251"/>
      <c r="J273" s="252">
        <f>ROUND(I273*H273,2)</f>
        <v>0</v>
      </c>
      <c r="K273" s="253"/>
      <c r="L273" s="43"/>
      <c r="M273" s="254" t="s">
        <v>1</v>
      </c>
      <c r="N273" s="255" t="s">
        <v>48</v>
      </c>
      <c r="O273" s="93"/>
      <c r="P273" s="256">
        <f>O273*H273</f>
        <v>0</v>
      </c>
      <c r="Q273" s="256">
        <v>0</v>
      </c>
      <c r="R273" s="256">
        <f>Q273*H273</f>
        <v>0</v>
      </c>
      <c r="S273" s="256">
        <v>0</v>
      </c>
      <c r="T273" s="257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58" t="s">
        <v>241</v>
      </c>
      <c r="AT273" s="258" t="s">
        <v>172</v>
      </c>
      <c r="AU273" s="258" t="s">
        <v>93</v>
      </c>
      <c r="AY273" s="17" t="s">
        <v>169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7" t="s">
        <v>91</v>
      </c>
      <c r="BK273" s="145">
        <f>ROUND(I273*H273,2)</f>
        <v>0</v>
      </c>
      <c r="BL273" s="17" t="s">
        <v>241</v>
      </c>
      <c r="BM273" s="258" t="s">
        <v>670</v>
      </c>
    </row>
    <row r="274" s="12" customFormat="1" ht="22.8" customHeight="1">
      <c r="A274" s="12"/>
      <c r="B274" s="230"/>
      <c r="C274" s="231"/>
      <c r="D274" s="232" t="s">
        <v>82</v>
      </c>
      <c r="E274" s="244" t="s">
        <v>440</v>
      </c>
      <c r="F274" s="244" t="s">
        <v>441</v>
      </c>
      <c r="G274" s="231"/>
      <c r="H274" s="231"/>
      <c r="I274" s="234"/>
      <c r="J274" s="245">
        <f>BK274</f>
        <v>0</v>
      </c>
      <c r="K274" s="231"/>
      <c r="L274" s="236"/>
      <c r="M274" s="237"/>
      <c r="N274" s="238"/>
      <c r="O274" s="238"/>
      <c r="P274" s="239">
        <f>SUM(P275:P278)</f>
        <v>0</v>
      </c>
      <c r="Q274" s="238"/>
      <c r="R274" s="239">
        <f>SUM(R275:R278)</f>
        <v>0.016560000000000002</v>
      </c>
      <c r="S274" s="238"/>
      <c r="T274" s="240">
        <f>SUM(T275:T278)</f>
        <v>0.060329999999999995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41" t="s">
        <v>93</v>
      </c>
      <c r="AT274" s="242" t="s">
        <v>82</v>
      </c>
      <c r="AU274" s="242" t="s">
        <v>91</v>
      </c>
      <c r="AY274" s="241" t="s">
        <v>169</v>
      </c>
      <c r="BK274" s="243">
        <f>SUM(BK275:BK278)</f>
        <v>0</v>
      </c>
    </row>
    <row r="275" s="2" customFormat="1" ht="16.5" customHeight="1">
      <c r="A275" s="40"/>
      <c r="B275" s="41"/>
      <c r="C275" s="246" t="s">
        <v>424</v>
      </c>
      <c r="D275" s="246" t="s">
        <v>172</v>
      </c>
      <c r="E275" s="247" t="s">
        <v>443</v>
      </c>
      <c r="F275" s="248" t="s">
        <v>444</v>
      </c>
      <c r="G275" s="249" t="s">
        <v>270</v>
      </c>
      <c r="H275" s="250">
        <v>3</v>
      </c>
      <c r="I275" s="251"/>
      <c r="J275" s="252">
        <f>ROUND(I275*H275,2)</f>
        <v>0</v>
      </c>
      <c r="K275" s="253"/>
      <c r="L275" s="43"/>
      <c r="M275" s="254" t="s">
        <v>1</v>
      </c>
      <c r="N275" s="255" t="s">
        <v>48</v>
      </c>
      <c r="O275" s="93"/>
      <c r="P275" s="256">
        <f>O275*H275</f>
        <v>0</v>
      </c>
      <c r="Q275" s="256">
        <v>0</v>
      </c>
      <c r="R275" s="256">
        <f>Q275*H275</f>
        <v>0</v>
      </c>
      <c r="S275" s="256">
        <v>0.020109999999999999</v>
      </c>
      <c r="T275" s="257">
        <f>S275*H275</f>
        <v>0.060329999999999995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58" t="s">
        <v>241</v>
      </c>
      <c r="AT275" s="258" t="s">
        <v>172</v>
      </c>
      <c r="AU275" s="258" t="s">
        <v>93</v>
      </c>
      <c r="AY275" s="17" t="s">
        <v>169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7" t="s">
        <v>91</v>
      </c>
      <c r="BK275" s="145">
        <f>ROUND(I275*H275,2)</f>
        <v>0</v>
      </c>
      <c r="BL275" s="17" t="s">
        <v>241</v>
      </c>
      <c r="BM275" s="258" t="s">
        <v>671</v>
      </c>
    </row>
    <row r="276" s="2" customFormat="1" ht="33" customHeight="1">
      <c r="A276" s="40"/>
      <c r="B276" s="41"/>
      <c r="C276" s="246" t="s">
        <v>430</v>
      </c>
      <c r="D276" s="246" t="s">
        <v>172</v>
      </c>
      <c r="E276" s="247" t="s">
        <v>447</v>
      </c>
      <c r="F276" s="248" t="s">
        <v>448</v>
      </c>
      <c r="G276" s="249" t="s">
        <v>270</v>
      </c>
      <c r="H276" s="250">
        <v>3</v>
      </c>
      <c r="I276" s="251"/>
      <c r="J276" s="252">
        <f>ROUND(I276*H276,2)</f>
        <v>0</v>
      </c>
      <c r="K276" s="253"/>
      <c r="L276" s="43"/>
      <c r="M276" s="254" t="s">
        <v>1</v>
      </c>
      <c r="N276" s="255" t="s">
        <v>48</v>
      </c>
      <c r="O276" s="93"/>
      <c r="P276" s="256">
        <f>O276*H276</f>
        <v>0</v>
      </c>
      <c r="Q276" s="256">
        <v>0.0049500000000000004</v>
      </c>
      <c r="R276" s="256">
        <f>Q276*H276</f>
        <v>0.014850000000000002</v>
      </c>
      <c r="S276" s="256">
        <v>0</v>
      </c>
      <c r="T276" s="257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58" t="s">
        <v>241</v>
      </c>
      <c r="AT276" s="258" t="s">
        <v>172</v>
      </c>
      <c r="AU276" s="258" t="s">
        <v>93</v>
      </c>
      <c r="AY276" s="17" t="s">
        <v>169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7" t="s">
        <v>91</v>
      </c>
      <c r="BK276" s="145">
        <f>ROUND(I276*H276,2)</f>
        <v>0</v>
      </c>
      <c r="BL276" s="17" t="s">
        <v>241</v>
      </c>
      <c r="BM276" s="258" t="s">
        <v>672</v>
      </c>
    </row>
    <row r="277" s="2" customFormat="1" ht="16.5" customHeight="1">
      <c r="A277" s="40"/>
      <c r="B277" s="41"/>
      <c r="C277" s="246" t="s">
        <v>436</v>
      </c>
      <c r="D277" s="246" t="s">
        <v>172</v>
      </c>
      <c r="E277" s="247" t="s">
        <v>451</v>
      </c>
      <c r="F277" s="248" t="s">
        <v>452</v>
      </c>
      <c r="G277" s="249" t="s">
        <v>270</v>
      </c>
      <c r="H277" s="250">
        <v>6</v>
      </c>
      <c r="I277" s="251"/>
      <c r="J277" s="252">
        <f>ROUND(I277*H277,2)</f>
        <v>0</v>
      </c>
      <c r="K277" s="253"/>
      <c r="L277" s="43"/>
      <c r="M277" s="254" t="s">
        <v>1</v>
      </c>
      <c r="N277" s="255" t="s">
        <v>48</v>
      </c>
      <c r="O277" s="93"/>
      <c r="P277" s="256">
        <f>O277*H277</f>
        <v>0</v>
      </c>
      <c r="Q277" s="256">
        <v>0.00028499999999999999</v>
      </c>
      <c r="R277" s="256">
        <f>Q277*H277</f>
        <v>0.0017099999999999999</v>
      </c>
      <c r="S277" s="256">
        <v>0</v>
      </c>
      <c r="T277" s="257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58" t="s">
        <v>241</v>
      </c>
      <c r="AT277" s="258" t="s">
        <v>172</v>
      </c>
      <c r="AU277" s="258" t="s">
        <v>93</v>
      </c>
      <c r="AY277" s="17" t="s">
        <v>169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7" t="s">
        <v>91</v>
      </c>
      <c r="BK277" s="145">
        <f>ROUND(I277*H277,2)</f>
        <v>0</v>
      </c>
      <c r="BL277" s="17" t="s">
        <v>241</v>
      </c>
      <c r="BM277" s="258" t="s">
        <v>673</v>
      </c>
    </row>
    <row r="278" s="2" customFormat="1" ht="24.15" customHeight="1">
      <c r="A278" s="40"/>
      <c r="B278" s="41"/>
      <c r="C278" s="246" t="s">
        <v>442</v>
      </c>
      <c r="D278" s="246" t="s">
        <v>172</v>
      </c>
      <c r="E278" s="247" t="s">
        <v>455</v>
      </c>
      <c r="F278" s="248" t="s">
        <v>456</v>
      </c>
      <c r="G278" s="249" t="s">
        <v>412</v>
      </c>
      <c r="H278" s="303"/>
      <c r="I278" s="251"/>
      <c r="J278" s="252">
        <f>ROUND(I278*H278,2)</f>
        <v>0</v>
      </c>
      <c r="K278" s="253"/>
      <c r="L278" s="43"/>
      <c r="M278" s="254" t="s">
        <v>1</v>
      </c>
      <c r="N278" s="255" t="s">
        <v>48</v>
      </c>
      <c r="O278" s="93"/>
      <c r="P278" s="256">
        <f>O278*H278</f>
        <v>0</v>
      </c>
      <c r="Q278" s="256">
        <v>0</v>
      </c>
      <c r="R278" s="256">
        <f>Q278*H278</f>
        <v>0</v>
      </c>
      <c r="S278" s="256">
        <v>0</v>
      </c>
      <c r="T278" s="257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58" t="s">
        <v>241</v>
      </c>
      <c r="AT278" s="258" t="s">
        <v>172</v>
      </c>
      <c r="AU278" s="258" t="s">
        <v>93</v>
      </c>
      <c r="AY278" s="17" t="s">
        <v>169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7" t="s">
        <v>91</v>
      </c>
      <c r="BK278" s="145">
        <f>ROUND(I278*H278,2)</f>
        <v>0</v>
      </c>
      <c r="BL278" s="17" t="s">
        <v>241</v>
      </c>
      <c r="BM278" s="258" t="s">
        <v>674</v>
      </c>
    </row>
    <row r="279" s="12" customFormat="1" ht="22.8" customHeight="1">
      <c r="A279" s="12"/>
      <c r="B279" s="230"/>
      <c r="C279" s="231"/>
      <c r="D279" s="232" t="s">
        <v>82</v>
      </c>
      <c r="E279" s="244" t="s">
        <v>458</v>
      </c>
      <c r="F279" s="244" t="s">
        <v>459</v>
      </c>
      <c r="G279" s="231"/>
      <c r="H279" s="231"/>
      <c r="I279" s="234"/>
      <c r="J279" s="245">
        <f>BK279</f>
        <v>0</v>
      </c>
      <c r="K279" s="231"/>
      <c r="L279" s="236"/>
      <c r="M279" s="237"/>
      <c r="N279" s="238"/>
      <c r="O279" s="238"/>
      <c r="P279" s="239">
        <f>SUM(P280:P289)</f>
        <v>0</v>
      </c>
      <c r="Q279" s="238"/>
      <c r="R279" s="239">
        <f>SUM(R280:R289)</f>
        <v>0.0040000000000000001</v>
      </c>
      <c r="S279" s="238"/>
      <c r="T279" s="240">
        <f>SUM(T280:T289)</f>
        <v>0.12329999999999999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41" t="s">
        <v>93</v>
      </c>
      <c r="AT279" s="242" t="s">
        <v>82</v>
      </c>
      <c r="AU279" s="242" t="s">
        <v>91</v>
      </c>
      <c r="AY279" s="241" t="s">
        <v>169</v>
      </c>
      <c r="BK279" s="243">
        <f>SUM(BK280:BK289)</f>
        <v>0</v>
      </c>
    </row>
    <row r="280" s="2" customFormat="1" ht="24.15" customHeight="1">
      <c r="A280" s="40"/>
      <c r="B280" s="41"/>
      <c r="C280" s="246" t="s">
        <v>446</v>
      </c>
      <c r="D280" s="246" t="s">
        <v>172</v>
      </c>
      <c r="E280" s="247" t="s">
        <v>477</v>
      </c>
      <c r="F280" s="248" t="s">
        <v>478</v>
      </c>
      <c r="G280" s="249" t="s">
        <v>180</v>
      </c>
      <c r="H280" s="250">
        <v>125</v>
      </c>
      <c r="I280" s="251"/>
      <c r="J280" s="252">
        <f>ROUND(I280*H280,2)</f>
        <v>0</v>
      </c>
      <c r="K280" s="253"/>
      <c r="L280" s="43"/>
      <c r="M280" s="254" t="s">
        <v>1</v>
      </c>
      <c r="N280" s="255" t="s">
        <v>48</v>
      </c>
      <c r="O280" s="93"/>
      <c r="P280" s="256">
        <f>O280*H280</f>
        <v>0</v>
      </c>
      <c r="Q280" s="256">
        <v>0</v>
      </c>
      <c r="R280" s="256">
        <f>Q280*H280</f>
        <v>0</v>
      </c>
      <c r="S280" s="256">
        <v>0</v>
      </c>
      <c r="T280" s="25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58" t="s">
        <v>241</v>
      </c>
      <c r="AT280" s="258" t="s">
        <v>172</v>
      </c>
      <c r="AU280" s="258" t="s">
        <v>93</v>
      </c>
      <c r="AY280" s="17" t="s">
        <v>169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7" t="s">
        <v>91</v>
      </c>
      <c r="BK280" s="145">
        <f>ROUND(I280*H280,2)</f>
        <v>0</v>
      </c>
      <c r="BL280" s="17" t="s">
        <v>241</v>
      </c>
      <c r="BM280" s="258" t="s">
        <v>675</v>
      </c>
    </row>
    <row r="281" s="2" customFormat="1" ht="24.15" customHeight="1">
      <c r="A281" s="40"/>
      <c r="B281" s="41"/>
      <c r="C281" s="246" t="s">
        <v>450</v>
      </c>
      <c r="D281" s="246" t="s">
        <v>172</v>
      </c>
      <c r="E281" s="247" t="s">
        <v>481</v>
      </c>
      <c r="F281" s="248" t="s">
        <v>482</v>
      </c>
      <c r="G281" s="249" t="s">
        <v>270</v>
      </c>
      <c r="H281" s="250">
        <v>24</v>
      </c>
      <c r="I281" s="251"/>
      <c r="J281" s="252">
        <f>ROUND(I281*H281,2)</f>
        <v>0</v>
      </c>
      <c r="K281" s="253"/>
      <c r="L281" s="43"/>
      <c r="M281" s="254" t="s">
        <v>1</v>
      </c>
      <c r="N281" s="255" t="s">
        <v>48</v>
      </c>
      <c r="O281" s="93"/>
      <c r="P281" s="256">
        <f>O281*H281</f>
        <v>0</v>
      </c>
      <c r="Q281" s="256">
        <v>0</v>
      </c>
      <c r="R281" s="256">
        <f>Q281*H281</f>
        <v>0</v>
      </c>
      <c r="S281" s="256">
        <v>0</v>
      </c>
      <c r="T281" s="257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58" t="s">
        <v>241</v>
      </c>
      <c r="AT281" s="258" t="s">
        <v>172</v>
      </c>
      <c r="AU281" s="258" t="s">
        <v>93</v>
      </c>
      <c r="AY281" s="17" t="s">
        <v>169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7" t="s">
        <v>91</v>
      </c>
      <c r="BK281" s="145">
        <f>ROUND(I281*H281,2)</f>
        <v>0</v>
      </c>
      <c r="BL281" s="17" t="s">
        <v>241</v>
      </c>
      <c r="BM281" s="258" t="s">
        <v>676</v>
      </c>
    </row>
    <row r="282" s="2" customFormat="1" ht="16.5" customHeight="1">
      <c r="A282" s="40"/>
      <c r="B282" s="41"/>
      <c r="C282" s="246" t="s">
        <v>454</v>
      </c>
      <c r="D282" s="246" t="s">
        <v>172</v>
      </c>
      <c r="E282" s="247" t="s">
        <v>473</v>
      </c>
      <c r="F282" s="248" t="s">
        <v>474</v>
      </c>
      <c r="G282" s="249" t="s">
        <v>180</v>
      </c>
      <c r="H282" s="250">
        <v>95</v>
      </c>
      <c r="I282" s="251"/>
      <c r="J282" s="252">
        <f>ROUND(I282*H282,2)</f>
        <v>0</v>
      </c>
      <c r="K282" s="253"/>
      <c r="L282" s="43"/>
      <c r="M282" s="254" t="s">
        <v>1</v>
      </c>
      <c r="N282" s="255" t="s">
        <v>48</v>
      </c>
      <c r="O282" s="93"/>
      <c r="P282" s="256">
        <f>O282*H282</f>
        <v>0</v>
      </c>
      <c r="Q282" s="256">
        <v>0</v>
      </c>
      <c r="R282" s="256">
        <f>Q282*H282</f>
        <v>0</v>
      </c>
      <c r="S282" s="256">
        <v>0</v>
      </c>
      <c r="T282" s="257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58" t="s">
        <v>241</v>
      </c>
      <c r="AT282" s="258" t="s">
        <v>172</v>
      </c>
      <c r="AU282" s="258" t="s">
        <v>93</v>
      </c>
      <c r="AY282" s="17" t="s">
        <v>169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7" t="s">
        <v>91</v>
      </c>
      <c r="BK282" s="145">
        <f>ROUND(I282*H282,2)</f>
        <v>0</v>
      </c>
      <c r="BL282" s="17" t="s">
        <v>241</v>
      </c>
      <c r="BM282" s="258" t="s">
        <v>677</v>
      </c>
    </row>
    <row r="283" s="2" customFormat="1" ht="24.15" customHeight="1">
      <c r="A283" s="40"/>
      <c r="B283" s="41"/>
      <c r="C283" s="246" t="s">
        <v>460</v>
      </c>
      <c r="D283" s="246" t="s">
        <v>172</v>
      </c>
      <c r="E283" s="247" t="s">
        <v>461</v>
      </c>
      <c r="F283" s="248" t="s">
        <v>462</v>
      </c>
      <c r="G283" s="249" t="s">
        <v>180</v>
      </c>
      <c r="H283" s="250">
        <v>125</v>
      </c>
      <c r="I283" s="251"/>
      <c r="J283" s="252">
        <f>ROUND(I283*H283,2)</f>
        <v>0</v>
      </c>
      <c r="K283" s="253"/>
      <c r="L283" s="43"/>
      <c r="M283" s="254" t="s">
        <v>1</v>
      </c>
      <c r="N283" s="255" t="s">
        <v>48</v>
      </c>
      <c r="O283" s="93"/>
      <c r="P283" s="256">
        <f>O283*H283</f>
        <v>0</v>
      </c>
      <c r="Q283" s="256">
        <v>0</v>
      </c>
      <c r="R283" s="256">
        <f>Q283*H283</f>
        <v>0</v>
      </c>
      <c r="S283" s="256">
        <v>0.00062</v>
      </c>
      <c r="T283" s="257">
        <f>S283*H283</f>
        <v>0.077499999999999999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58" t="s">
        <v>241</v>
      </c>
      <c r="AT283" s="258" t="s">
        <v>172</v>
      </c>
      <c r="AU283" s="258" t="s">
        <v>93</v>
      </c>
      <c r="AY283" s="17" t="s">
        <v>169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7" t="s">
        <v>91</v>
      </c>
      <c r="BK283" s="145">
        <f>ROUND(I283*H283,2)</f>
        <v>0</v>
      </c>
      <c r="BL283" s="17" t="s">
        <v>241</v>
      </c>
      <c r="BM283" s="258" t="s">
        <v>678</v>
      </c>
    </row>
    <row r="284" s="2" customFormat="1" ht="24.15" customHeight="1">
      <c r="A284" s="40"/>
      <c r="B284" s="41"/>
      <c r="C284" s="246" t="s">
        <v>464</v>
      </c>
      <c r="D284" s="246" t="s">
        <v>172</v>
      </c>
      <c r="E284" s="247" t="s">
        <v>465</v>
      </c>
      <c r="F284" s="248" t="s">
        <v>466</v>
      </c>
      <c r="G284" s="249" t="s">
        <v>270</v>
      </c>
      <c r="H284" s="250">
        <v>24</v>
      </c>
      <c r="I284" s="251"/>
      <c r="J284" s="252">
        <f>ROUND(I284*H284,2)</f>
        <v>0</v>
      </c>
      <c r="K284" s="253"/>
      <c r="L284" s="43"/>
      <c r="M284" s="254" t="s">
        <v>1</v>
      </c>
      <c r="N284" s="255" t="s">
        <v>48</v>
      </c>
      <c r="O284" s="93"/>
      <c r="P284" s="256">
        <f>O284*H284</f>
        <v>0</v>
      </c>
      <c r="Q284" s="256">
        <v>0</v>
      </c>
      <c r="R284" s="256">
        <f>Q284*H284</f>
        <v>0</v>
      </c>
      <c r="S284" s="256">
        <v>0.00044999999999999999</v>
      </c>
      <c r="T284" s="257">
        <f>S284*H284</f>
        <v>0.010800000000000001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58" t="s">
        <v>241</v>
      </c>
      <c r="AT284" s="258" t="s">
        <v>172</v>
      </c>
      <c r="AU284" s="258" t="s">
        <v>93</v>
      </c>
      <c r="AY284" s="17" t="s">
        <v>169</v>
      </c>
      <c r="BE284" s="145">
        <f>IF(N284="základní",J284,0)</f>
        <v>0</v>
      </c>
      <c r="BF284" s="145">
        <f>IF(N284="snížená",J284,0)</f>
        <v>0</v>
      </c>
      <c r="BG284" s="145">
        <f>IF(N284="zákl. přenesená",J284,0)</f>
        <v>0</v>
      </c>
      <c r="BH284" s="145">
        <f>IF(N284="sníž. přenesená",J284,0)</f>
        <v>0</v>
      </c>
      <c r="BI284" s="145">
        <f>IF(N284="nulová",J284,0)</f>
        <v>0</v>
      </c>
      <c r="BJ284" s="17" t="s">
        <v>91</v>
      </c>
      <c r="BK284" s="145">
        <f>ROUND(I284*H284,2)</f>
        <v>0</v>
      </c>
      <c r="BL284" s="17" t="s">
        <v>241</v>
      </c>
      <c r="BM284" s="258" t="s">
        <v>679</v>
      </c>
    </row>
    <row r="285" s="2" customFormat="1" ht="24.15" customHeight="1">
      <c r="A285" s="40"/>
      <c r="B285" s="41"/>
      <c r="C285" s="246" t="s">
        <v>468</v>
      </c>
      <c r="D285" s="246" t="s">
        <v>172</v>
      </c>
      <c r="E285" s="247" t="s">
        <v>469</v>
      </c>
      <c r="F285" s="248" t="s">
        <v>470</v>
      </c>
      <c r="G285" s="249" t="s">
        <v>270</v>
      </c>
      <c r="H285" s="250">
        <v>125</v>
      </c>
      <c r="I285" s="251"/>
      <c r="J285" s="252">
        <f>ROUND(I285*H285,2)</f>
        <v>0</v>
      </c>
      <c r="K285" s="253"/>
      <c r="L285" s="43"/>
      <c r="M285" s="254" t="s">
        <v>1</v>
      </c>
      <c r="N285" s="255" t="s">
        <v>48</v>
      </c>
      <c r="O285" s="93"/>
      <c r="P285" s="256">
        <f>O285*H285</f>
        <v>0</v>
      </c>
      <c r="Q285" s="256">
        <v>0</v>
      </c>
      <c r="R285" s="256">
        <f>Q285*H285</f>
        <v>0</v>
      </c>
      <c r="S285" s="256">
        <v>0.00027999999999999998</v>
      </c>
      <c r="T285" s="257">
        <f>S285*H285</f>
        <v>0.034999999999999996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58" t="s">
        <v>241</v>
      </c>
      <c r="AT285" s="258" t="s">
        <v>172</v>
      </c>
      <c r="AU285" s="258" t="s">
        <v>93</v>
      </c>
      <c r="AY285" s="17" t="s">
        <v>169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7" t="s">
        <v>91</v>
      </c>
      <c r="BK285" s="145">
        <f>ROUND(I285*H285,2)</f>
        <v>0</v>
      </c>
      <c r="BL285" s="17" t="s">
        <v>241</v>
      </c>
      <c r="BM285" s="258" t="s">
        <v>680</v>
      </c>
    </row>
    <row r="286" s="2" customFormat="1" ht="16.5" customHeight="1">
      <c r="A286" s="40"/>
      <c r="B286" s="41"/>
      <c r="C286" s="246" t="s">
        <v>472</v>
      </c>
      <c r="D286" s="246" t="s">
        <v>172</v>
      </c>
      <c r="E286" s="247" t="s">
        <v>485</v>
      </c>
      <c r="F286" s="248" t="s">
        <v>486</v>
      </c>
      <c r="G286" s="249" t="s">
        <v>270</v>
      </c>
      <c r="H286" s="250">
        <v>2</v>
      </c>
      <c r="I286" s="251"/>
      <c r="J286" s="252">
        <f>ROUND(I286*H286,2)</f>
        <v>0</v>
      </c>
      <c r="K286" s="253"/>
      <c r="L286" s="43"/>
      <c r="M286" s="254" t="s">
        <v>1</v>
      </c>
      <c r="N286" s="255" t="s">
        <v>48</v>
      </c>
      <c r="O286" s="93"/>
      <c r="P286" s="256">
        <f>O286*H286</f>
        <v>0</v>
      </c>
      <c r="Q286" s="256">
        <v>0</v>
      </c>
      <c r="R286" s="256">
        <f>Q286*H286</f>
        <v>0</v>
      </c>
      <c r="S286" s="256">
        <v>0</v>
      </c>
      <c r="T286" s="257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58" t="s">
        <v>241</v>
      </c>
      <c r="AT286" s="258" t="s">
        <v>172</v>
      </c>
      <c r="AU286" s="258" t="s">
        <v>93</v>
      </c>
      <c r="AY286" s="17" t="s">
        <v>169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7" t="s">
        <v>91</v>
      </c>
      <c r="BK286" s="145">
        <f>ROUND(I286*H286,2)</f>
        <v>0</v>
      </c>
      <c r="BL286" s="17" t="s">
        <v>241</v>
      </c>
      <c r="BM286" s="258" t="s">
        <v>681</v>
      </c>
    </row>
    <row r="287" s="2" customFormat="1" ht="16.5" customHeight="1">
      <c r="A287" s="40"/>
      <c r="B287" s="41"/>
      <c r="C287" s="282" t="s">
        <v>476</v>
      </c>
      <c r="D287" s="282" t="s">
        <v>286</v>
      </c>
      <c r="E287" s="283" t="s">
        <v>489</v>
      </c>
      <c r="F287" s="284" t="s">
        <v>490</v>
      </c>
      <c r="G287" s="285" t="s">
        <v>270</v>
      </c>
      <c r="H287" s="286">
        <v>2</v>
      </c>
      <c r="I287" s="287"/>
      <c r="J287" s="288">
        <f>ROUND(I287*H287,2)</f>
        <v>0</v>
      </c>
      <c r="K287" s="289"/>
      <c r="L287" s="290"/>
      <c r="M287" s="291" t="s">
        <v>1</v>
      </c>
      <c r="N287" s="292" t="s">
        <v>48</v>
      </c>
      <c r="O287" s="93"/>
      <c r="P287" s="256">
        <f>O287*H287</f>
        <v>0</v>
      </c>
      <c r="Q287" s="256">
        <v>0.002</v>
      </c>
      <c r="R287" s="256">
        <f>Q287*H287</f>
        <v>0.0040000000000000001</v>
      </c>
      <c r="S287" s="256">
        <v>0</v>
      </c>
      <c r="T287" s="257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58" t="s">
        <v>289</v>
      </c>
      <c r="AT287" s="258" t="s">
        <v>286</v>
      </c>
      <c r="AU287" s="258" t="s">
        <v>93</v>
      </c>
      <c r="AY287" s="17" t="s">
        <v>169</v>
      </c>
      <c r="BE287" s="145">
        <f>IF(N287="základní",J287,0)</f>
        <v>0</v>
      </c>
      <c r="BF287" s="145">
        <f>IF(N287="snížená",J287,0)</f>
        <v>0</v>
      </c>
      <c r="BG287" s="145">
        <f>IF(N287="zákl. přenesená",J287,0)</f>
        <v>0</v>
      </c>
      <c r="BH287" s="145">
        <f>IF(N287="sníž. přenesená",J287,0)</f>
        <v>0</v>
      </c>
      <c r="BI287" s="145">
        <f>IF(N287="nulová",J287,0)</f>
        <v>0</v>
      </c>
      <c r="BJ287" s="17" t="s">
        <v>91</v>
      </c>
      <c r="BK287" s="145">
        <f>ROUND(I287*H287,2)</f>
        <v>0</v>
      </c>
      <c r="BL287" s="17" t="s">
        <v>241</v>
      </c>
      <c r="BM287" s="258" t="s">
        <v>682</v>
      </c>
    </row>
    <row r="288" s="2" customFormat="1" ht="24.15" customHeight="1">
      <c r="A288" s="40"/>
      <c r="B288" s="41"/>
      <c r="C288" s="246" t="s">
        <v>480</v>
      </c>
      <c r="D288" s="246" t="s">
        <v>172</v>
      </c>
      <c r="E288" s="247" t="s">
        <v>493</v>
      </c>
      <c r="F288" s="248" t="s">
        <v>494</v>
      </c>
      <c r="G288" s="249" t="s">
        <v>270</v>
      </c>
      <c r="H288" s="250">
        <v>1</v>
      </c>
      <c r="I288" s="251"/>
      <c r="J288" s="252">
        <f>ROUND(I288*H288,2)</f>
        <v>0</v>
      </c>
      <c r="K288" s="253"/>
      <c r="L288" s="43"/>
      <c r="M288" s="254" t="s">
        <v>1</v>
      </c>
      <c r="N288" s="255" t="s">
        <v>48</v>
      </c>
      <c r="O288" s="93"/>
      <c r="P288" s="256">
        <f>O288*H288</f>
        <v>0</v>
      </c>
      <c r="Q288" s="256">
        <v>0</v>
      </c>
      <c r="R288" s="256">
        <f>Q288*H288</f>
        <v>0</v>
      </c>
      <c r="S288" s="256">
        <v>0</v>
      </c>
      <c r="T288" s="257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58" t="s">
        <v>241</v>
      </c>
      <c r="AT288" s="258" t="s">
        <v>172</v>
      </c>
      <c r="AU288" s="258" t="s">
        <v>93</v>
      </c>
      <c r="AY288" s="17" t="s">
        <v>169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7" t="s">
        <v>91</v>
      </c>
      <c r="BK288" s="145">
        <f>ROUND(I288*H288,2)</f>
        <v>0</v>
      </c>
      <c r="BL288" s="17" t="s">
        <v>241</v>
      </c>
      <c r="BM288" s="258" t="s">
        <v>683</v>
      </c>
    </row>
    <row r="289" s="2" customFormat="1" ht="24.15" customHeight="1">
      <c r="A289" s="40"/>
      <c r="B289" s="41"/>
      <c r="C289" s="246" t="s">
        <v>484</v>
      </c>
      <c r="D289" s="246" t="s">
        <v>172</v>
      </c>
      <c r="E289" s="247" t="s">
        <v>497</v>
      </c>
      <c r="F289" s="248" t="s">
        <v>498</v>
      </c>
      <c r="G289" s="249" t="s">
        <v>412</v>
      </c>
      <c r="H289" s="303"/>
      <c r="I289" s="251"/>
      <c r="J289" s="252">
        <f>ROUND(I289*H289,2)</f>
        <v>0</v>
      </c>
      <c r="K289" s="253"/>
      <c r="L289" s="43"/>
      <c r="M289" s="254" t="s">
        <v>1</v>
      </c>
      <c r="N289" s="255" t="s">
        <v>48</v>
      </c>
      <c r="O289" s="93"/>
      <c r="P289" s="256">
        <f>O289*H289</f>
        <v>0</v>
      </c>
      <c r="Q289" s="256">
        <v>0</v>
      </c>
      <c r="R289" s="256">
        <f>Q289*H289</f>
        <v>0</v>
      </c>
      <c r="S289" s="256">
        <v>0</v>
      </c>
      <c r="T289" s="257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58" t="s">
        <v>241</v>
      </c>
      <c r="AT289" s="258" t="s">
        <v>172</v>
      </c>
      <c r="AU289" s="258" t="s">
        <v>93</v>
      </c>
      <c r="AY289" s="17" t="s">
        <v>169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7" t="s">
        <v>91</v>
      </c>
      <c r="BK289" s="145">
        <f>ROUND(I289*H289,2)</f>
        <v>0</v>
      </c>
      <c r="BL289" s="17" t="s">
        <v>241</v>
      </c>
      <c r="BM289" s="258" t="s">
        <v>684</v>
      </c>
    </row>
    <row r="290" s="12" customFormat="1" ht="22.8" customHeight="1">
      <c r="A290" s="12"/>
      <c r="B290" s="230"/>
      <c r="C290" s="231"/>
      <c r="D290" s="232" t="s">
        <v>82</v>
      </c>
      <c r="E290" s="244" t="s">
        <v>531</v>
      </c>
      <c r="F290" s="244" t="s">
        <v>532</v>
      </c>
      <c r="G290" s="231"/>
      <c r="H290" s="231"/>
      <c r="I290" s="234"/>
      <c r="J290" s="245">
        <f>BK290</f>
        <v>0</v>
      </c>
      <c r="K290" s="231"/>
      <c r="L290" s="236"/>
      <c r="M290" s="237"/>
      <c r="N290" s="238"/>
      <c r="O290" s="238"/>
      <c r="P290" s="239">
        <f>SUM(P291:P302)</f>
        <v>0</v>
      </c>
      <c r="Q290" s="238"/>
      <c r="R290" s="239">
        <f>SUM(R291:R302)</f>
        <v>0.67593331287900005</v>
      </c>
      <c r="S290" s="238"/>
      <c r="T290" s="240">
        <f>SUM(T291:T302)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41" t="s">
        <v>93</v>
      </c>
      <c r="AT290" s="242" t="s">
        <v>82</v>
      </c>
      <c r="AU290" s="242" t="s">
        <v>91</v>
      </c>
      <c r="AY290" s="241" t="s">
        <v>169</v>
      </c>
      <c r="BK290" s="243">
        <f>SUM(BK291:BK302)</f>
        <v>0</v>
      </c>
    </row>
    <row r="291" s="2" customFormat="1" ht="24.15" customHeight="1">
      <c r="A291" s="40"/>
      <c r="B291" s="41"/>
      <c r="C291" s="246" t="s">
        <v>488</v>
      </c>
      <c r="D291" s="246" t="s">
        <v>172</v>
      </c>
      <c r="E291" s="247" t="s">
        <v>534</v>
      </c>
      <c r="F291" s="248" t="s">
        <v>535</v>
      </c>
      <c r="G291" s="249" t="s">
        <v>114</v>
      </c>
      <c r="H291" s="250">
        <v>41.859999999999999</v>
      </c>
      <c r="I291" s="251"/>
      <c r="J291" s="252">
        <f>ROUND(I291*H291,2)</f>
        <v>0</v>
      </c>
      <c r="K291" s="253"/>
      <c r="L291" s="43"/>
      <c r="M291" s="254" t="s">
        <v>1</v>
      </c>
      <c r="N291" s="255" t="s">
        <v>48</v>
      </c>
      <c r="O291" s="93"/>
      <c r="P291" s="256">
        <f>O291*H291</f>
        <v>0</v>
      </c>
      <c r="Q291" s="256">
        <v>0</v>
      </c>
      <c r="R291" s="256">
        <f>Q291*H291</f>
        <v>0</v>
      </c>
      <c r="S291" s="256">
        <v>0</v>
      </c>
      <c r="T291" s="257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58" t="s">
        <v>241</v>
      </c>
      <c r="AT291" s="258" t="s">
        <v>172</v>
      </c>
      <c r="AU291" s="258" t="s">
        <v>93</v>
      </c>
      <c r="AY291" s="17" t="s">
        <v>169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7" t="s">
        <v>91</v>
      </c>
      <c r="BK291" s="145">
        <f>ROUND(I291*H291,2)</f>
        <v>0</v>
      </c>
      <c r="BL291" s="17" t="s">
        <v>241</v>
      </c>
      <c r="BM291" s="258" t="s">
        <v>685</v>
      </c>
    </row>
    <row r="292" s="13" customFormat="1">
      <c r="A292" s="13"/>
      <c r="B292" s="259"/>
      <c r="C292" s="260"/>
      <c r="D292" s="261" t="s">
        <v>185</v>
      </c>
      <c r="E292" s="262" t="s">
        <v>1</v>
      </c>
      <c r="F292" s="263" t="s">
        <v>621</v>
      </c>
      <c r="G292" s="260"/>
      <c r="H292" s="264">
        <v>41.859999999999999</v>
      </c>
      <c r="I292" s="265"/>
      <c r="J292" s="260"/>
      <c r="K292" s="260"/>
      <c r="L292" s="266"/>
      <c r="M292" s="267"/>
      <c r="N292" s="268"/>
      <c r="O292" s="268"/>
      <c r="P292" s="268"/>
      <c r="Q292" s="268"/>
      <c r="R292" s="268"/>
      <c r="S292" s="268"/>
      <c r="T292" s="269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70" t="s">
        <v>185</v>
      </c>
      <c r="AU292" s="270" t="s">
        <v>93</v>
      </c>
      <c r="AV292" s="13" t="s">
        <v>93</v>
      </c>
      <c r="AW292" s="13" t="s">
        <v>36</v>
      </c>
      <c r="AX292" s="13" t="s">
        <v>83</v>
      </c>
      <c r="AY292" s="270" t="s">
        <v>169</v>
      </c>
    </row>
    <row r="293" s="14" customFormat="1">
      <c r="A293" s="14"/>
      <c r="B293" s="271"/>
      <c r="C293" s="272"/>
      <c r="D293" s="261" t="s">
        <v>185</v>
      </c>
      <c r="E293" s="273" t="s">
        <v>1</v>
      </c>
      <c r="F293" s="274" t="s">
        <v>217</v>
      </c>
      <c r="G293" s="272"/>
      <c r="H293" s="275">
        <v>41.859999999999999</v>
      </c>
      <c r="I293" s="276"/>
      <c r="J293" s="272"/>
      <c r="K293" s="272"/>
      <c r="L293" s="277"/>
      <c r="M293" s="278"/>
      <c r="N293" s="279"/>
      <c r="O293" s="279"/>
      <c r="P293" s="279"/>
      <c r="Q293" s="279"/>
      <c r="R293" s="279"/>
      <c r="S293" s="279"/>
      <c r="T293" s="280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81" t="s">
        <v>185</v>
      </c>
      <c r="AU293" s="281" t="s">
        <v>93</v>
      </c>
      <c r="AV293" s="14" t="s">
        <v>176</v>
      </c>
      <c r="AW293" s="14" t="s">
        <v>36</v>
      </c>
      <c r="AX293" s="14" t="s">
        <v>91</v>
      </c>
      <c r="AY293" s="281" t="s">
        <v>169</v>
      </c>
    </row>
    <row r="294" s="2" customFormat="1" ht="21.75" customHeight="1">
      <c r="A294" s="40"/>
      <c r="B294" s="41"/>
      <c r="C294" s="282" t="s">
        <v>492</v>
      </c>
      <c r="D294" s="282" t="s">
        <v>286</v>
      </c>
      <c r="E294" s="283" t="s">
        <v>538</v>
      </c>
      <c r="F294" s="284" t="s">
        <v>539</v>
      </c>
      <c r="G294" s="285" t="s">
        <v>114</v>
      </c>
      <c r="H294" s="286">
        <v>43.953000000000003</v>
      </c>
      <c r="I294" s="287"/>
      <c r="J294" s="288">
        <f>ROUND(I294*H294,2)</f>
        <v>0</v>
      </c>
      <c r="K294" s="289"/>
      <c r="L294" s="290"/>
      <c r="M294" s="291" t="s">
        <v>1</v>
      </c>
      <c r="N294" s="292" t="s">
        <v>48</v>
      </c>
      <c r="O294" s="93"/>
      <c r="P294" s="256">
        <f>O294*H294</f>
        <v>0</v>
      </c>
      <c r="Q294" s="256">
        <v>0.0149</v>
      </c>
      <c r="R294" s="256">
        <f>Q294*H294</f>
        <v>0.65489970000000008</v>
      </c>
      <c r="S294" s="256">
        <v>0</v>
      </c>
      <c r="T294" s="257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58" t="s">
        <v>289</v>
      </c>
      <c r="AT294" s="258" t="s">
        <v>286</v>
      </c>
      <c r="AU294" s="258" t="s">
        <v>93</v>
      </c>
      <c r="AY294" s="17" t="s">
        <v>169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7" t="s">
        <v>91</v>
      </c>
      <c r="BK294" s="145">
        <f>ROUND(I294*H294,2)</f>
        <v>0</v>
      </c>
      <c r="BL294" s="17" t="s">
        <v>241</v>
      </c>
      <c r="BM294" s="258" t="s">
        <v>686</v>
      </c>
    </row>
    <row r="295" s="15" customFormat="1">
      <c r="A295" s="15"/>
      <c r="B295" s="293"/>
      <c r="C295" s="294"/>
      <c r="D295" s="261" t="s">
        <v>185</v>
      </c>
      <c r="E295" s="295" t="s">
        <v>1</v>
      </c>
      <c r="F295" s="296" t="s">
        <v>344</v>
      </c>
      <c r="G295" s="294"/>
      <c r="H295" s="295" t="s">
        <v>1</v>
      </c>
      <c r="I295" s="297"/>
      <c r="J295" s="294"/>
      <c r="K295" s="294"/>
      <c r="L295" s="298"/>
      <c r="M295" s="299"/>
      <c r="N295" s="300"/>
      <c r="O295" s="300"/>
      <c r="P295" s="300"/>
      <c r="Q295" s="300"/>
      <c r="R295" s="300"/>
      <c r="S295" s="300"/>
      <c r="T295" s="301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302" t="s">
        <v>185</v>
      </c>
      <c r="AU295" s="302" t="s">
        <v>93</v>
      </c>
      <c r="AV295" s="15" t="s">
        <v>91</v>
      </c>
      <c r="AW295" s="15" t="s">
        <v>36</v>
      </c>
      <c r="AX295" s="15" t="s">
        <v>83</v>
      </c>
      <c r="AY295" s="302" t="s">
        <v>169</v>
      </c>
    </row>
    <row r="296" s="13" customFormat="1">
      <c r="A296" s="13"/>
      <c r="B296" s="259"/>
      <c r="C296" s="260"/>
      <c r="D296" s="261" t="s">
        <v>185</v>
      </c>
      <c r="E296" s="262" t="s">
        <v>1</v>
      </c>
      <c r="F296" s="263" t="s">
        <v>687</v>
      </c>
      <c r="G296" s="260"/>
      <c r="H296" s="264">
        <v>43.953000000000003</v>
      </c>
      <c r="I296" s="265"/>
      <c r="J296" s="260"/>
      <c r="K296" s="260"/>
      <c r="L296" s="266"/>
      <c r="M296" s="267"/>
      <c r="N296" s="268"/>
      <c r="O296" s="268"/>
      <c r="P296" s="268"/>
      <c r="Q296" s="268"/>
      <c r="R296" s="268"/>
      <c r="S296" s="268"/>
      <c r="T296" s="26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70" t="s">
        <v>185</v>
      </c>
      <c r="AU296" s="270" t="s">
        <v>93</v>
      </c>
      <c r="AV296" s="13" t="s">
        <v>93</v>
      </c>
      <c r="AW296" s="13" t="s">
        <v>36</v>
      </c>
      <c r="AX296" s="13" t="s">
        <v>83</v>
      </c>
      <c r="AY296" s="270" t="s">
        <v>169</v>
      </c>
    </row>
    <row r="297" s="14" customFormat="1">
      <c r="A297" s="14"/>
      <c r="B297" s="271"/>
      <c r="C297" s="272"/>
      <c r="D297" s="261" t="s">
        <v>185</v>
      </c>
      <c r="E297" s="273" t="s">
        <v>1</v>
      </c>
      <c r="F297" s="274" t="s">
        <v>217</v>
      </c>
      <c r="G297" s="272"/>
      <c r="H297" s="275">
        <v>43.953000000000003</v>
      </c>
      <c r="I297" s="276"/>
      <c r="J297" s="272"/>
      <c r="K297" s="272"/>
      <c r="L297" s="277"/>
      <c r="M297" s="278"/>
      <c r="N297" s="279"/>
      <c r="O297" s="279"/>
      <c r="P297" s="279"/>
      <c r="Q297" s="279"/>
      <c r="R297" s="279"/>
      <c r="S297" s="279"/>
      <c r="T297" s="28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81" t="s">
        <v>185</v>
      </c>
      <c r="AU297" s="281" t="s">
        <v>93</v>
      </c>
      <c r="AV297" s="14" t="s">
        <v>176</v>
      </c>
      <c r="AW297" s="14" t="s">
        <v>36</v>
      </c>
      <c r="AX297" s="14" t="s">
        <v>91</v>
      </c>
      <c r="AY297" s="281" t="s">
        <v>169</v>
      </c>
    </row>
    <row r="298" s="2" customFormat="1" ht="24.15" customHeight="1">
      <c r="A298" s="40"/>
      <c r="B298" s="41"/>
      <c r="C298" s="246" t="s">
        <v>496</v>
      </c>
      <c r="D298" s="246" t="s">
        <v>172</v>
      </c>
      <c r="E298" s="247" t="s">
        <v>543</v>
      </c>
      <c r="F298" s="248" t="s">
        <v>544</v>
      </c>
      <c r="G298" s="249" t="s">
        <v>201</v>
      </c>
      <c r="H298" s="250">
        <v>0.92100000000000004</v>
      </c>
      <c r="I298" s="251"/>
      <c r="J298" s="252">
        <f>ROUND(I298*H298,2)</f>
        <v>0</v>
      </c>
      <c r="K298" s="253"/>
      <c r="L298" s="43"/>
      <c r="M298" s="254" t="s">
        <v>1</v>
      </c>
      <c r="N298" s="255" t="s">
        <v>48</v>
      </c>
      <c r="O298" s="93"/>
      <c r="P298" s="256">
        <f>O298*H298</f>
        <v>0</v>
      </c>
      <c r="Q298" s="256">
        <v>0.022837798999999999</v>
      </c>
      <c r="R298" s="256">
        <f>Q298*H298</f>
        <v>0.021033612879000001</v>
      </c>
      <c r="S298" s="256">
        <v>0</v>
      </c>
      <c r="T298" s="257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58" t="s">
        <v>241</v>
      </c>
      <c r="AT298" s="258" t="s">
        <v>172</v>
      </c>
      <c r="AU298" s="258" t="s">
        <v>93</v>
      </c>
      <c r="AY298" s="17" t="s">
        <v>169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7" t="s">
        <v>91</v>
      </c>
      <c r="BK298" s="145">
        <f>ROUND(I298*H298,2)</f>
        <v>0</v>
      </c>
      <c r="BL298" s="17" t="s">
        <v>241</v>
      </c>
      <c r="BM298" s="258" t="s">
        <v>688</v>
      </c>
    </row>
    <row r="299" s="15" customFormat="1">
      <c r="A299" s="15"/>
      <c r="B299" s="293"/>
      <c r="C299" s="294"/>
      <c r="D299" s="261" t="s">
        <v>185</v>
      </c>
      <c r="E299" s="295" t="s">
        <v>1</v>
      </c>
      <c r="F299" s="296" t="s">
        <v>344</v>
      </c>
      <c r="G299" s="294"/>
      <c r="H299" s="295" t="s">
        <v>1</v>
      </c>
      <c r="I299" s="297"/>
      <c r="J299" s="294"/>
      <c r="K299" s="294"/>
      <c r="L299" s="298"/>
      <c r="M299" s="299"/>
      <c r="N299" s="300"/>
      <c r="O299" s="300"/>
      <c r="P299" s="300"/>
      <c r="Q299" s="300"/>
      <c r="R299" s="300"/>
      <c r="S299" s="300"/>
      <c r="T299" s="301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302" t="s">
        <v>185</v>
      </c>
      <c r="AU299" s="302" t="s">
        <v>93</v>
      </c>
      <c r="AV299" s="15" t="s">
        <v>91</v>
      </c>
      <c r="AW299" s="15" t="s">
        <v>36</v>
      </c>
      <c r="AX299" s="15" t="s">
        <v>83</v>
      </c>
      <c r="AY299" s="302" t="s">
        <v>169</v>
      </c>
    </row>
    <row r="300" s="13" customFormat="1">
      <c r="A300" s="13"/>
      <c r="B300" s="259"/>
      <c r="C300" s="260"/>
      <c r="D300" s="261" t="s">
        <v>185</v>
      </c>
      <c r="E300" s="262" t="s">
        <v>1</v>
      </c>
      <c r="F300" s="263" t="s">
        <v>689</v>
      </c>
      <c r="G300" s="260"/>
      <c r="H300" s="264">
        <v>0.92100000000000004</v>
      </c>
      <c r="I300" s="265"/>
      <c r="J300" s="260"/>
      <c r="K300" s="260"/>
      <c r="L300" s="266"/>
      <c r="M300" s="267"/>
      <c r="N300" s="268"/>
      <c r="O300" s="268"/>
      <c r="P300" s="268"/>
      <c r="Q300" s="268"/>
      <c r="R300" s="268"/>
      <c r="S300" s="268"/>
      <c r="T300" s="26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70" t="s">
        <v>185</v>
      </c>
      <c r="AU300" s="270" t="s">
        <v>93</v>
      </c>
      <c r="AV300" s="13" t="s">
        <v>93</v>
      </c>
      <c r="AW300" s="13" t="s">
        <v>36</v>
      </c>
      <c r="AX300" s="13" t="s">
        <v>83</v>
      </c>
      <c r="AY300" s="270" t="s">
        <v>169</v>
      </c>
    </row>
    <row r="301" s="14" customFormat="1">
      <c r="A301" s="14"/>
      <c r="B301" s="271"/>
      <c r="C301" s="272"/>
      <c r="D301" s="261" t="s">
        <v>185</v>
      </c>
      <c r="E301" s="273" t="s">
        <v>1</v>
      </c>
      <c r="F301" s="274" t="s">
        <v>217</v>
      </c>
      <c r="G301" s="272"/>
      <c r="H301" s="275">
        <v>0.92100000000000004</v>
      </c>
      <c r="I301" s="276"/>
      <c r="J301" s="272"/>
      <c r="K301" s="272"/>
      <c r="L301" s="277"/>
      <c r="M301" s="278"/>
      <c r="N301" s="279"/>
      <c r="O301" s="279"/>
      <c r="P301" s="279"/>
      <c r="Q301" s="279"/>
      <c r="R301" s="279"/>
      <c r="S301" s="279"/>
      <c r="T301" s="28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81" t="s">
        <v>185</v>
      </c>
      <c r="AU301" s="281" t="s">
        <v>93</v>
      </c>
      <c r="AV301" s="14" t="s">
        <v>176</v>
      </c>
      <c r="AW301" s="14" t="s">
        <v>36</v>
      </c>
      <c r="AX301" s="14" t="s">
        <v>91</v>
      </c>
      <c r="AY301" s="281" t="s">
        <v>169</v>
      </c>
    </row>
    <row r="302" s="2" customFormat="1" ht="24.15" customHeight="1">
      <c r="A302" s="40"/>
      <c r="B302" s="41"/>
      <c r="C302" s="246" t="s">
        <v>502</v>
      </c>
      <c r="D302" s="246" t="s">
        <v>172</v>
      </c>
      <c r="E302" s="247" t="s">
        <v>548</v>
      </c>
      <c r="F302" s="248" t="s">
        <v>549</v>
      </c>
      <c r="G302" s="249" t="s">
        <v>412</v>
      </c>
      <c r="H302" s="303"/>
      <c r="I302" s="251"/>
      <c r="J302" s="252">
        <f>ROUND(I302*H302,2)</f>
        <v>0</v>
      </c>
      <c r="K302" s="253"/>
      <c r="L302" s="43"/>
      <c r="M302" s="254" t="s">
        <v>1</v>
      </c>
      <c r="N302" s="255" t="s">
        <v>48</v>
      </c>
      <c r="O302" s="93"/>
      <c r="P302" s="256">
        <f>O302*H302</f>
        <v>0</v>
      </c>
      <c r="Q302" s="256">
        <v>0</v>
      </c>
      <c r="R302" s="256">
        <f>Q302*H302</f>
        <v>0</v>
      </c>
      <c r="S302" s="256">
        <v>0</v>
      </c>
      <c r="T302" s="257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58" t="s">
        <v>241</v>
      </c>
      <c r="AT302" s="258" t="s">
        <v>172</v>
      </c>
      <c r="AU302" s="258" t="s">
        <v>93</v>
      </c>
      <c r="AY302" s="17" t="s">
        <v>169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7" t="s">
        <v>91</v>
      </c>
      <c r="BK302" s="145">
        <f>ROUND(I302*H302,2)</f>
        <v>0</v>
      </c>
      <c r="BL302" s="17" t="s">
        <v>241</v>
      </c>
      <c r="BM302" s="258" t="s">
        <v>690</v>
      </c>
    </row>
    <row r="303" s="12" customFormat="1" ht="22.8" customHeight="1">
      <c r="A303" s="12"/>
      <c r="B303" s="230"/>
      <c r="C303" s="231"/>
      <c r="D303" s="232" t="s">
        <v>82</v>
      </c>
      <c r="E303" s="244" t="s">
        <v>551</v>
      </c>
      <c r="F303" s="244" t="s">
        <v>552</v>
      </c>
      <c r="G303" s="231"/>
      <c r="H303" s="231"/>
      <c r="I303" s="234"/>
      <c r="J303" s="245">
        <f>BK303</f>
        <v>0</v>
      </c>
      <c r="K303" s="231"/>
      <c r="L303" s="236"/>
      <c r="M303" s="237"/>
      <c r="N303" s="238"/>
      <c r="O303" s="238"/>
      <c r="P303" s="239">
        <f>SUM(P304:P314)</f>
        <v>0</v>
      </c>
      <c r="Q303" s="238"/>
      <c r="R303" s="239">
        <f>SUM(R304:R314)</f>
        <v>0.51205310000000004</v>
      </c>
      <c r="S303" s="238"/>
      <c r="T303" s="240">
        <f>SUM(T304:T314)</f>
        <v>0.21456659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41" t="s">
        <v>93</v>
      </c>
      <c r="AT303" s="242" t="s">
        <v>82</v>
      </c>
      <c r="AU303" s="242" t="s">
        <v>91</v>
      </c>
      <c r="AY303" s="241" t="s">
        <v>169</v>
      </c>
      <c r="BK303" s="243">
        <f>SUM(BK304:BK314)</f>
        <v>0</v>
      </c>
    </row>
    <row r="304" s="2" customFormat="1" ht="24.15" customHeight="1">
      <c r="A304" s="40"/>
      <c r="B304" s="41"/>
      <c r="C304" s="246" t="s">
        <v>506</v>
      </c>
      <c r="D304" s="246" t="s">
        <v>172</v>
      </c>
      <c r="E304" s="247" t="s">
        <v>554</v>
      </c>
      <c r="F304" s="248" t="s">
        <v>555</v>
      </c>
      <c r="G304" s="249" t="s">
        <v>180</v>
      </c>
      <c r="H304" s="250">
        <v>97.349000000000004</v>
      </c>
      <c r="I304" s="251"/>
      <c r="J304" s="252">
        <f>ROUND(I304*H304,2)</f>
        <v>0</v>
      </c>
      <c r="K304" s="253"/>
      <c r="L304" s="43"/>
      <c r="M304" s="254" t="s">
        <v>1</v>
      </c>
      <c r="N304" s="255" t="s">
        <v>48</v>
      </c>
      <c r="O304" s="93"/>
      <c r="P304" s="256">
        <f>O304*H304</f>
        <v>0</v>
      </c>
      <c r="Q304" s="256">
        <v>0</v>
      </c>
      <c r="R304" s="256">
        <f>Q304*H304</f>
        <v>0</v>
      </c>
      <c r="S304" s="256">
        <v>0.00191</v>
      </c>
      <c r="T304" s="257">
        <f>S304*H304</f>
        <v>0.18593659000000001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58" t="s">
        <v>241</v>
      </c>
      <c r="AT304" s="258" t="s">
        <v>172</v>
      </c>
      <c r="AU304" s="258" t="s">
        <v>93</v>
      </c>
      <c r="AY304" s="17" t="s">
        <v>169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7" t="s">
        <v>91</v>
      </c>
      <c r="BK304" s="145">
        <f>ROUND(I304*H304,2)</f>
        <v>0</v>
      </c>
      <c r="BL304" s="17" t="s">
        <v>241</v>
      </c>
      <c r="BM304" s="258" t="s">
        <v>691</v>
      </c>
    </row>
    <row r="305" s="13" customFormat="1">
      <c r="A305" s="13"/>
      <c r="B305" s="259"/>
      <c r="C305" s="260"/>
      <c r="D305" s="261" t="s">
        <v>185</v>
      </c>
      <c r="E305" s="262" t="s">
        <v>1</v>
      </c>
      <c r="F305" s="263" t="s">
        <v>692</v>
      </c>
      <c r="G305" s="260"/>
      <c r="H305" s="264">
        <v>97.349000000000004</v>
      </c>
      <c r="I305" s="265"/>
      <c r="J305" s="260"/>
      <c r="K305" s="260"/>
      <c r="L305" s="266"/>
      <c r="M305" s="267"/>
      <c r="N305" s="268"/>
      <c r="O305" s="268"/>
      <c r="P305" s="268"/>
      <c r="Q305" s="268"/>
      <c r="R305" s="268"/>
      <c r="S305" s="268"/>
      <c r="T305" s="269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70" t="s">
        <v>185</v>
      </c>
      <c r="AU305" s="270" t="s">
        <v>93</v>
      </c>
      <c r="AV305" s="13" t="s">
        <v>93</v>
      </c>
      <c r="AW305" s="13" t="s">
        <v>36</v>
      </c>
      <c r="AX305" s="13" t="s">
        <v>83</v>
      </c>
      <c r="AY305" s="270" t="s">
        <v>169</v>
      </c>
    </row>
    <row r="306" s="14" customFormat="1">
      <c r="A306" s="14"/>
      <c r="B306" s="271"/>
      <c r="C306" s="272"/>
      <c r="D306" s="261" t="s">
        <v>185</v>
      </c>
      <c r="E306" s="273" t="s">
        <v>1</v>
      </c>
      <c r="F306" s="274" t="s">
        <v>217</v>
      </c>
      <c r="G306" s="272"/>
      <c r="H306" s="275">
        <v>97.349000000000004</v>
      </c>
      <c r="I306" s="276"/>
      <c r="J306" s="272"/>
      <c r="K306" s="272"/>
      <c r="L306" s="277"/>
      <c r="M306" s="278"/>
      <c r="N306" s="279"/>
      <c r="O306" s="279"/>
      <c r="P306" s="279"/>
      <c r="Q306" s="279"/>
      <c r="R306" s="279"/>
      <c r="S306" s="279"/>
      <c r="T306" s="28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81" t="s">
        <v>185</v>
      </c>
      <c r="AU306" s="281" t="s">
        <v>93</v>
      </c>
      <c r="AV306" s="14" t="s">
        <v>176</v>
      </c>
      <c r="AW306" s="14" t="s">
        <v>36</v>
      </c>
      <c r="AX306" s="14" t="s">
        <v>91</v>
      </c>
      <c r="AY306" s="281" t="s">
        <v>169</v>
      </c>
    </row>
    <row r="307" s="2" customFormat="1" ht="16.5" customHeight="1">
      <c r="A307" s="40"/>
      <c r="B307" s="41"/>
      <c r="C307" s="246" t="s">
        <v>510</v>
      </c>
      <c r="D307" s="246" t="s">
        <v>172</v>
      </c>
      <c r="E307" s="247" t="s">
        <v>559</v>
      </c>
      <c r="F307" s="248" t="s">
        <v>560</v>
      </c>
      <c r="G307" s="249" t="s">
        <v>180</v>
      </c>
      <c r="H307" s="250">
        <v>16.359999999999999</v>
      </c>
      <c r="I307" s="251"/>
      <c r="J307" s="252">
        <f>ROUND(I307*H307,2)</f>
        <v>0</v>
      </c>
      <c r="K307" s="253"/>
      <c r="L307" s="43"/>
      <c r="M307" s="254" t="s">
        <v>1</v>
      </c>
      <c r="N307" s="255" t="s">
        <v>48</v>
      </c>
      <c r="O307" s="93"/>
      <c r="P307" s="256">
        <f>O307*H307</f>
        <v>0</v>
      </c>
      <c r="Q307" s="256">
        <v>0</v>
      </c>
      <c r="R307" s="256">
        <f>Q307*H307</f>
        <v>0</v>
      </c>
      <c r="S307" s="256">
        <v>0.00175</v>
      </c>
      <c r="T307" s="257">
        <f>S307*H307</f>
        <v>0.028629999999999999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58" t="s">
        <v>241</v>
      </c>
      <c r="AT307" s="258" t="s">
        <v>172</v>
      </c>
      <c r="AU307" s="258" t="s">
        <v>93</v>
      </c>
      <c r="AY307" s="17" t="s">
        <v>169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7" t="s">
        <v>91</v>
      </c>
      <c r="BK307" s="145">
        <f>ROUND(I307*H307,2)</f>
        <v>0</v>
      </c>
      <c r="BL307" s="17" t="s">
        <v>241</v>
      </c>
      <c r="BM307" s="258" t="s">
        <v>693</v>
      </c>
    </row>
    <row r="308" s="13" customFormat="1">
      <c r="A308" s="13"/>
      <c r="B308" s="259"/>
      <c r="C308" s="260"/>
      <c r="D308" s="261" t="s">
        <v>185</v>
      </c>
      <c r="E308" s="262" t="s">
        <v>1</v>
      </c>
      <c r="F308" s="263" t="s">
        <v>694</v>
      </c>
      <c r="G308" s="260"/>
      <c r="H308" s="264">
        <v>16.359999999999999</v>
      </c>
      <c r="I308" s="265"/>
      <c r="J308" s="260"/>
      <c r="K308" s="260"/>
      <c r="L308" s="266"/>
      <c r="M308" s="267"/>
      <c r="N308" s="268"/>
      <c r="O308" s="268"/>
      <c r="P308" s="268"/>
      <c r="Q308" s="268"/>
      <c r="R308" s="268"/>
      <c r="S308" s="268"/>
      <c r="T308" s="26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70" t="s">
        <v>185</v>
      </c>
      <c r="AU308" s="270" t="s">
        <v>93</v>
      </c>
      <c r="AV308" s="13" t="s">
        <v>93</v>
      </c>
      <c r="AW308" s="13" t="s">
        <v>36</v>
      </c>
      <c r="AX308" s="13" t="s">
        <v>83</v>
      </c>
      <c r="AY308" s="270" t="s">
        <v>169</v>
      </c>
    </row>
    <row r="309" s="14" customFormat="1">
      <c r="A309" s="14"/>
      <c r="B309" s="271"/>
      <c r="C309" s="272"/>
      <c r="D309" s="261" t="s">
        <v>185</v>
      </c>
      <c r="E309" s="273" t="s">
        <v>1</v>
      </c>
      <c r="F309" s="274" t="s">
        <v>217</v>
      </c>
      <c r="G309" s="272"/>
      <c r="H309" s="275">
        <v>16.359999999999999</v>
      </c>
      <c r="I309" s="276"/>
      <c r="J309" s="272"/>
      <c r="K309" s="272"/>
      <c r="L309" s="277"/>
      <c r="M309" s="278"/>
      <c r="N309" s="279"/>
      <c r="O309" s="279"/>
      <c r="P309" s="279"/>
      <c r="Q309" s="279"/>
      <c r="R309" s="279"/>
      <c r="S309" s="279"/>
      <c r="T309" s="28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81" t="s">
        <v>185</v>
      </c>
      <c r="AU309" s="281" t="s">
        <v>93</v>
      </c>
      <c r="AV309" s="14" t="s">
        <v>176</v>
      </c>
      <c r="AW309" s="14" t="s">
        <v>36</v>
      </c>
      <c r="AX309" s="14" t="s">
        <v>91</v>
      </c>
      <c r="AY309" s="281" t="s">
        <v>169</v>
      </c>
    </row>
    <row r="310" s="2" customFormat="1" ht="24.15" customHeight="1">
      <c r="A310" s="40"/>
      <c r="B310" s="41"/>
      <c r="C310" s="246" t="s">
        <v>514</v>
      </c>
      <c r="D310" s="246" t="s">
        <v>172</v>
      </c>
      <c r="E310" s="247" t="s">
        <v>564</v>
      </c>
      <c r="F310" s="248" t="s">
        <v>565</v>
      </c>
      <c r="G310" s="249" t="s">
        <v>180</v>
      </c>
      <c r="H310" s="250">
        <v>97.346000000000004</v>
      </c>
      <c r="I310" s="251"/>
      <c r="J310" s="252">
        <f>ROUND(I310*H310,2)</f>
        <v>0</v>
      </c>
      <c r="K310" s="253"/>
      <c r="L310" s="43"/>
      <c r="M310" s="254" t="s">
        <v>1</v>
      </c>
      <c r="N310" s="255" t="s">
        <v>48</v>
      </c>
      <c r="O310" s="93"/>
      <c r="P310" s="256">
        <f>O310*H310</f>
        <v>0</v>
      </c>
      <c r="Q310" s="256">
        <v>0.00088000000000000003</v>
      </c>
      <c r="R310" s="256">
        <f>Q310*H310</f>
        <v>0.085664480000000001</v>
      </c>
      <c r="S310" s="256">
        <v>0</v>
      </c>
      <c r="T310" s="257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58" t="s">
        <v>241</v>
      </c>
      <c r="AT310" s="258" t="s">
        <v>172</v>
      </c>
      <c r="AU310" s="258" t="s">
        <v>93</v>
      </c>
      <c r="AY310" s="17" t="s">
        <v>169</v>
      </c>
      <c r="BE310" s="145">
        <f>IF(N310="základní",J310,0)</f>
        <v>0</v>
      </c>
      <c r="BF310" s="145">
        <f>IF(N310="snížená",J310,0)</f>
        <v>0</v>
      </c>
      <c r="BG310" s="145">
        <f>IF(N310="zákl. přenesená",J310,0)</f>
        <v>0</v>
      </c>
      <c r="BH310" s="145">
        <f>IF(N310="sníž. přenesená",J310,0)</f>
        <v>0</v>
      </c>
      <c r="BI310" s="145">
        <f>IF(N310="nulová",J310,0)</f>
        <v>0</v>
      </c>
      <c r="BJ310" s="17" t="s">
        <v>91</v>
      </c>
      <c r="BK310" s="145">
        <f>ROUND(I310*H310,2)</f>
        <v>0</v>
      </c>
      <c r="BL310" s="17" t="s">
        <v>241</v>
      </c>
      <c r="BM310" s="258" t="s">
        <v>695</v>
      </c>
    </row>
    <row r="311" s="13" customFormat="1">
      <c r="A311" s="13"/>
      <c r="B311" s="259"/>
      <c r="C311" s="260"/>
      <c r="D311" s="261" t="s">
        <v>185</v>
      </c>
      <c r="E311" s="262" t="s">
        <v>1</v>
      </c>
      <c r="F311" s="263" t="s">
        <v>696</v>
      </c>
      <c r="G311" s="260"/>
      <c r="H311" s="264">
        <v>97.346000000000004</v>
      </c>
      <c r="I311" s="265"/>
      <c r="J311" s="260"/>
      <c r="K311" s="260"/>
      <c r="L311" s="266"/>
      <c r="M311" s="267"/>
      <c r="N311" s="268"/>
      <c r="O311" s="268"/>
      <c r="P311" s="268"/>
      <c r="Q311" s="268"/>
      <c r="R311" s="268"/>
      <c r="S311" s="268"/>
      <c r="T311" s="269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70" t="s">
        <v>185</v>
      </c>
      <c r="AU311" s="270" t="s">
        <v>93</v>
      </c>
      <c r="AV311" s="13" t="s">
        <v>93</v>
      </c>
      <c r="AW311" s="13" t="s">
        <v>36</v>
      </c>
      <c r="AX311" s="13" t="s">
        <v>91</v>
      </c>
      <c r="AY311" s="270" t="s">
        <v>169</v>
      </c>
    </row>
    <row r="312" s="2" customFormat="1" ht="33" customHeight="1">
      <c r="A312" s="40"/>
      <c r="B312" s="41"/>
      <c r="C312" s="246" t="s">
        <v>518</v>
      </c>
      <c r="D312" s="246" t="s">
        <v>172</v>
      </c>
      <c r="E312" s="247" t="s">
        <v>568</v>
      </c>
      <c r="F312" s="248" t="s">
        <v>569</v>
      </c>
      <c r="G312" s="249" t="s">
        <v>180</v>
      </c>
      <c r="H312" s="250">
        <v>97.349000000000004</v>
      </c>
      <c r="I312" s="251"/>
      <c r="J312" s="252">
        <f>ROUND(I312*H312,2)</f>
        <v>0</v>
      </c>
      <c r="K312" s="253"/>
      <c r="L312" s="43"/>
      <c r="M312" s="254" t="s">
        <v>1</v>
      </c>
      <c r="N312" s="255" t="s">
        <v>48</v>
      </c>
      <c r="O312" s="93"/>
      <c r="P312" s="256">
        <f>O312*H312</f>
        <v>0</v>
      </c>
      <c r="Q312" s="256">
        <v>0.0043800000000000002</v>
      </c>
      <c r="R312" s="256">
        <f>Q312*H312</f>
        <v>0.42638862000000005</v>
      </c>
      <c r="S312" s="256">
        <v>0</v>
      </c>
      <c r="T312" s="257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58" t="s">
        <v>241</v>
      </c>
      <c r="AT312" s="258" t="s">
        <v>172</v>
      </c>
      <c r="AU312" s="258" t="s">
        <v>93</v>
      </c>
      <c r="AY312" s="17" t="s">
        <v>169</v>
      </c>
      <c r="BE312" s="145">
        <f>IF(N312="základní",J312,0)</f>
        <v>0</v>
      </c>
      <c r="BF312" s="145">
        <f>IF(N312="snížená",J312,0)</f>
        <v>0</v>
      </c>
      <c r="BG312" s="145">
        <f>IF(N312="zákl. přenesená",J312,0)</f>
        <v>0</v>
      </c>
      <c r="BH312" s="145">
        <f>IF(N312="sníž. přenesená",J312,0)</f>
        <v>0</v>
      </c>
      <c r="BI312" s="145">
        <f>IF(N312="nulová",J312,0)</f>
        <v>0</v>
      </c>
      <c r="BJ312" s="17" t="s">
        <v>91</v>
      </c>
      <c r="BK312" s="145">
        <f>ROUND(I312*H312,2)</f>
        <v>0</v>
      </c>
      <c r="BL312" s="17" t="s">
        <v>241</v>
      </c>
      <c r="BM312" s="258" t="s">
        <v>697</v>
      </c>
    </row>
    <row r="313" s="2" customFormat="1" ht="33" customHeight="1">
      <c r="A313" s="40"/>
      <c r="B313" s="41"/>
      <c r="C313" s="246" t="s">
        <v>523</v>
      </c>
      <c r="D313" s="246" t="s">
        <v>172</v>
      </c>
      <c r="E313" s="247" t="s">
        <v>572</v>
      </c>
      <c r="F313" s="248" t="s">
        <v>573</v>
      </c>
      <c r="G313" s="249" t="s">
        <v>270</v>
      </c>
      <c r="H313" s="250">
        <v>17</v>
      </c>
      <c r="I313" s="251"/>
      <c r="J313" s="252">
        <f>ROUND(I313*H313,2)</f>
        <v>0</v>
      </c>
      <c r="K313" s="253"/>
      <c r="L313" s="43"/>
      <c r="M313" s="254" t="s">
        <v>1</v>
      </c>
      <c r="N313" s="255" t="s">
        <v>48</v>
      </c>
      <c r="O313" s="93"/>
      <c r="P313" s="256">
        <f>O313*H313</f>
        <v>0</v>
      </c>
      <c r="Q313" s="256">
        <v>0</v>
      </c>
      <c r="R313" s="256">
        <f>Q313*H313</f>
        <v>0</v>
      </c>
      <c r="S313" s="256">
        <v>0</v>
      </c>
      <c r="T313" s="257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58" t="s">
        <v>241</v>
      </c>
      <c r="AT313" s="258" t="s">
        <v>172</v>
      </c>
      <c r="AU313" s="258" t="s">
        <v>93</v>
      </c>
      <c r="AY313" s="17" t="s">
        <v>169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7" t="s">
        <v>91</v>
      </c>
      <c r="BK313" s="145">
        <f>ROUND(I313*H313,2)</f>
        <v>0</v>
      </c>
      <c r="BL313" s="17" t="s">
        <v>241</v>
      </c>
      <c r="BM313" s="258" t="s">
        <v>698</v>
      </c>
    </row>
    <row r="314" s="2" customFormat="1" ht="33" customHeight="1">
      <c r="A314" s="40"/>
      <c r="B314" s="41"/>
      <c r="C314" s="246" t="s">
        <v>527</v>
      </c>
      <c r="D314" s="246" t="s">
        <v>172</v>
      </c>
      <c r="E314" s="247" t="s">
        <v>576</v>
      </c>
      <c r="F314" s="248" t="s">
        <v>577</v>
      </c>
      <c r="G314" s="249" t="s">
        <v>412</v>
      </c>
      <c r="H314" s="303"/>
      <c r="I314" s="251"/>
      <c r="J314" s="252">
        <f>ROUND(I314*H314,2)</f>
        <v>0</v>
      </c>
      <c r="K314" s="253"/>
      <c r="L314" s="43"/>
      <c r="M314" s="254" t="s">
        <v>1</v>
      </c>
      <c r="N314" s="255" t="s">
        <v>48</v>
      </c>
      <c r="O314" s="93"/>
      <c r="P314" s="256">
        <f>O314*H314</f>
        <v>0</v>
      </c>
      <c r="Q314" s="256">
        <v>0</v>
      </c>
      <c r="R314" s="256">
        <f>Q314*H314</f>
        <v>0</v>
      </c>
      <c r="S314" s="256">
        <v>0</v>
      </c>
      <c r="T314" s="257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58" t="s">
        <v>241</v>
      </c>
      <c r="AT314" s="258" t="s">
        <v>172</v>
      </c>
      <c r="AU314" s="258" t="s">
        <v>93</v>
      </c>
      <c r="AY314" s="17" t="s">
        <v>169</v>
      </c>
      <c r="BE314" s="145">
        <f>IF(N314="základní",J314,0)</f>
        <v>0</v>
      </c>
      <c r="BF314" s="145">
        <f>IF(N314="snížená",J314,0)</f>
        <v>0</v>
      </c>
      <c r="BG314" s="145">
        <f>IF(N314="zákl. přenesená",J314,0)</f>
        <v>0</v>
      </c>
      <c r="BH314" s="145">
        <f>IF(N314="sníž. přenesená",J314,0)</f>
        <v>0</v>
      </c>
      <c r="BI314" s="145">
        <f>IF(N314="nulová",J314,0)</f>
        <v>0</v>
      </c>
      <c r="BJ314" s="17" t="s">
        <v>91</v>
      </c>
      <c r="BK314" s="145">
        <f>ROUND(I314*H314,2)</f>
        <v>0</v>
      </c>
      <c r="BL314" s="17" t="s">
        <v>241</v>
      </c>
      <c r="BM314" s="258" t="s">
        <v>699</v>
      </c>
    </row>
    <row r="315" s="12" customFormat="1" ht="22.8" customHeight="1">
      <c r="A315" s="12"/>
      <c r="B315" s="230"/>
      <c r="C315" s="231"/>
      <c r="D315" s="232" t="s">
        <v>82</v>
      </c>
      <c r="E315" s="244" t="s">
        <v>579</v>
      </c>
      <c r="F315" s="244" t="s">
        <v>580</v>
      </c>
      <c r="G315" s="231"/>
      <c r="H315" s="231"/>
      <c r="I315" s="234"/>
      <c r="J315" s="245">
        <f>BK315</f>
        <v>0</v>
      </c>
      <c r="K315" s="231"/>
      <c r="L315" s="236"/>
      <c r="M315" s="237"/>
      <c r="N315" s="238"/>
      <c r="O315" s="238"/>
      <c r="P315" s="239">
        <f>P316</f>
        <v>0</v>
      </c>
      <c r="Q315" s="238"/>
      <c r="R315" s="239">
        <f>R316</f>
        <v>0.11835</v>
      </c>
      <c r="S315" s="238"/>
      <c r="T315" s="240">
        <f>T316</f>
        <v>0.11699999999999999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41" t="s">
        <v>93</v>
      </c>
      <c r="AT315" s="242" t="s">
        <v>82</v>
      </c>
      <c r="AU315" s="242" t="s">
        <v>91</v>
      </c>
      <c r="AY315" s="241" t="s">
        <v>169</v>
      </c>
      <c r="BK315" s="243">
        <f>BK316</f>
        <v>0</v>
      </c>
    </row>
    <row r="316" s="2" customFormat="1" ht="16.5" customHeight="1">
      <c r="A316" s="40"/>
      <c r="B316" s="41"/>
      <c r="C316" s="246" t="s">
        <v>542</v>
      </c>
      <c r="D316" s="246" t="s">
        <v>172</v>
      </c>
      <c r="E316" s="247" t="s">
        <v>582</v>
      </c>
      <c r="F316" s="248" t="s">
        <v>583</v>
      </c>
      <c r="G316" s="249" t="s">
        <v>114</v>
      </c>
      <c r="H316" s="250">
        <v>450</v>
      </c>
      <c r="I316" s="251"/>
      <c r="J316" s="252">
        <f>ROUND(I316*H316,2)</f>
        <v>0</v>
      </c>
      <c r="K316" s="253"/>
      <c r="L316" s="43"/>
      <c r="M316" s="304" t="s">
        <v>1</v>
      </c>
      <c r="N316" s="305" t="s">
        <v>48</v>
      </c>
      <c r="O316" s="306"/>
      <c r="P316" s="307">
        <f>O316*H316</f>
        <v>0</v>
      </c>
      <c r="Q316" s="307">
        <v>0.000263</v>
      </c>
      <c r="R316" s="307">
        <f>Q316*H316</f>
        <v>0.11835</v>
      </c>
      <c r="S316" s="307">
        <v>0.00025999999999999998</v>
      </c>
      <c r="T316" s="308">
        <f>S316*H316</f>
        <v>0.11699999999999999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58" t="s">
        <v>241</v>
      </c>
      <c r="AT316" s="258" t="s">
        <v>172</v>
      </c>
      <c r="AU316" s="258" t="s">
        <v>93</v>
      </c>
      <c r="AY316" s="17" t="s">
        <v>169</v>
      </c>
      <c r="BE316" s="145">
        <f>IF(N316="základní",J316,0)</f>
        <v>0</v>
      </c>
      <c r="BF316" s="145">
        <f>IF(N316="snížená",J316,0)</f>
        <v>0</v>
      </c>
      <c r="BG316" s="145">
        <f>IF(N316="zákl. přenesená",J316,0)</f>
        <v>0</v>
      </c>
      <c r="BH316" s="145">
        <f>IF(N316="sníž. přenesená",J316,0)</f>
        <v>0</v>
      </c>
      <c r="BI316" s="145">
        <f>IF(N316="nulová",J316,0)</f>
        <v>0</v>
      </c>
      <c r="BJ316" s="17" t="s">
        <v>91</v>
      </c>
      <c r="BK316" s="145">
        <f>ROUND(I316*H316,2)</f>
        <v>0</v>
      </c>
      <c r="BL316" s="17" t="s">
        <v>241</v>
      </c>
      <c r="BM316" s="258" t="s">
        <v>700</v>
      </c>
    </row>
    <row r="317" s="2" customFormat="1" ht="6.96" customHeight="1">
      <c r="A317" s="40"/>
      <c r="B317" s="68"/>
      <c r="C317" s="69"/>
      <c r="D317" s="69"/>
      <c r="E317" s="69"/>
      <c r="F317" s="69"/>
      <c r="G317" s="69"/>
      <c r="H317" s="69"/>
      <c r="I317" s="69"/>
      <c r="J317" s="69"/>
      <c r="K317" s="69"/>
      <c r="L317" s="43"/>
      <c r="M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</row>
  </sheetData>
  <sheetProtection sheet="1" autoFilter="0" formatColumns="0" formatRows="0" objects="1" scenarios="1" spinCount="100000" saltValue="+i1X52p+KtVxu0gfxJjjpYTpYgxeXs3cKGEEKrEa3B2C3+uEtxz4CgpIDOm7cEBpm/sCmd+1zK90qf0r1s/4UQ==" hashValue="SniakszVWeoQtBkLkLI9UK11jPgZMfZPXr72DnDZ44DmrjbNnGrgzDwAn4pzhJwQc5lmnoUbLVBTyNmG2/h9vw==" algorithmName="SHA-512" password="CC35"/>
  <autoFilter ref="C138:K316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  <c r="AZ2" s="153" t="s">
        <v>112</v>
      </c>
      <c r="BA2" s="153" t="s">
        <v>113</v>
      </c>
      <c r="BB2" s="153" t="s">
        <v>114</v>
      </c>
      <c r="BC2" s="153" t="s">
        <v>701</v>
      </c>
      <c r="BD2" s="153" t="s">
        <v>116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0"/>
      <c r="AT3" s="17" t="s">
        <v>93</v>
      </c>
      <c r="AZ3" s="153" t="s">
        <v>117</v>
      </c>
      <c r="BA3" s="153" t="s">
        <v>118</v>
      </c>
      <c r="BB3" s="153" t="s">
        <v>114</v>
      </c>
      <c r="BC3" s="153" t="s">
        <v>702</v>
      </c>
      <c r="BD3" s="153" t="s">
        <v>116</v>
      </c>
    </row>
    <row r="4" s="1" customFormat="1" ht="24.96" customHeight="1">
      <c r="B4" s="20"/>
      <c r="D4" s="156" t="s">
        <v>120</v>
      </c>
      <c r="L4" s="20"/>
      <c r="M4" s="157" t="s">
        <v>10</v>
      </c>
      <c r="AT4" s="17" t="s">
        <v>4</v>
      </c>
      <c r="AZ4" s="153" t="s">
        <v>121</v>
      </c>
      <c r="BA4" s="153" t="s">
        <v>122</v>
      </c>
      <c r="BB4" s="153" t="s">
        <v>114</v>
      </c>
      <c r="BC4" s="153" t="s">
        <v>703</v>
      </c>
      <c r="BD4" s="153" t="s">
        <v>116</v>
      </c>
    </row>
    <row r="5" s="1" customFormat="1" ht="6.96" customHeight="1">
      <c r="B5" s="20"/>
      <c r="L5" s="20"/>
    </row>
    <row r="6" s="1" customFormat="1" ht="12" customHeight="1">
      <c r="B6" s="20"/>
      <c r="D6" s="158" t="s">
        <v>16</v>
      </c>
      <c r="L6" s="20"/>
    </row>
    <row r="7" s="1" customFormat="1" ht="16.5" customHeight="1">
      <c r="B7" s="20"/>
      <c r="E7" s="159" t="str">
        <f>'Rekapitulace stavby'!K6</f>
        <v>STAVEBNÍ ÚPRAVY STŘECHY MŠ JAHODNICE</v>
      </c>
      <c r="F7" s="158"/>
      <c r="G7" s="158"/>
      <c r="H7" s="158"/>
      <c r="L7" s="20"/>
    </row>
    <row r="8" s="2" customFormat="1" ht="12" customHeight="1">
      <c r="A8" s="40"/>
      <c r="B8" s="43"/>
      <c r="C8" s="40"/>
      <c r="D8" s="158" t="s">
        <v>124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3"/>
      <c r="C9" s="40"/>
      <c r="D9" s="40"/>
      <c r="E9" s="160" t="s">
        <v>704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8" t="s">
        <v>18</v>
      </c>
      <c r="E11" s="40"/>
      <c r="F11" s="161" t="s">
        <v>1</v>
      </c>
      <c r="G11" s="40"/>
      <c r="H11" s="40"/>
      <c r="I11" s="158" t="s">
        <v>19</v>
      </c>
      <c r="J11" s="161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8" t="s">
        <v>20</v>
      </c>
      <c r="E12" s="40"/>
      <c r="F12" s="161" t="s">
        <v>21</v>
      </c>
      <c r="G12" s="40"/>
      <c r="H12" s="40"/>
      <c r="I12" s="158" t="s">
        <v>22</v>
      </c>
      <c r="J12" s="162" t="str">
        <f>'Rekapitulace stavby'!AN8</f>
        <v>26. 5. 2025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8" t="s">
        <v>24</v>
      </c>
      <c r="E14" s="40"/>
      <c r="F14" s="40"/>
      <c r="G14" s="40"/>
      <c r="H14" s="40"/>
      <c r="I14" s="158" t="s">
        <v>25</v>
      </c>
      <c r="J14" s="161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1" t="s">
        <v>38</v>
      </c>
      <c r="F15" s="40"/>
      <c r="G15" s="40"/>
      <c r="H15" s="40"/>
      <c r="I15" s="158" t="s">
        <v>28</v>
      </c>
      <c r="J15" s="161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8" t="s">
        <v>30</v>
      </c>
      <c r="E17" s="40"/>
      <c r="F17" s="40"/>
      <c r="G17" s="40"/>
      <c r="H17" s="40"/>
      <c r="I17" s="158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1"/>
      <c r="G18" s="161"/>
      <c r="H18" s="161"/>
      <c r="I18" s="158" t="s">
        <v>28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8" t="s">
        <v>32</v>
      </c>
      <c r="E20" s="40"/>
      <c r="F20" s="40"/>
      <c r="G20" s="40"/>
      <c r="H20" s="40"/>
      <c r="I20" s="158" t="s">
        <v>25</v>
      </c>
      <c r="J20" s="161" t="s">
        <v>1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1" t="s">
        <v>38</v>
      </c>
      <c r="F21" s="40"/>
      <c r="G21" s="40"/>
      <c r="H21" s="40"/>
      <c r="I21" s="158" t="s">
        <v>28</v>
      </c>
      <c r="J21" s="161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8" t="s">
        <v>37</v>
      </c>
      <c r="E23" s="40"/>
      <c r="F23" s="40"/>
      <c r="G23" s="40"/>
      <c r="H23" s="40"/>
      <c r="I23" s="158" t="s">
        <v>25</v>
      </c>
      <c r="J23" s="161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1" t="s">
        <v>38</v>
      </c>
      <c r="F24" s="40"/>
      <c r="G24" s="40"/>
      <c r="H24" s="40"/>
      <c r="I24" s="158" t="s">
        <v>28</v>
      </c>
      <c r="J24" s="161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8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7"/>
      <c r="E29" s="167"/>
      <c r="F29" s="167"/>
      <c r="G29" s="167"/>
      <c r="H29" s="167"/>
      <c r="I29" s="167"/>
      <c r="J29" s="167"/>
      <c r="K29" s="167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1" t="s">
        <v>126</v>
      </c>
      <c r="E30" s="40"/>
      <c r="F30" s="40"/>
      <c r="G30" s="40"/>
      <c r="H30" s="40"/>
      <c r="I30" s="40"/>
      <c r="J30" s="168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9" t="s">
        <v>106</v>
      </c>
      <c r="E31" s="40"/>
      <c r="F31" s="40"/>
      <c r="G31" s="40"/>
      <c r="H31" s="40"/>
      <c r="I31" s="40"/>
      <c r="J31" s="168">
        <f>J112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70" t="s">
        <v>43</v>
      </c>
      <c r="E32" s="40"/>
      <c r="F32" s="40"/>
      <c r="G32" s="40"/>
      <c r="H32" s="40"/>
      <c r="I32" s="40"/>
      <c r="J32" s="171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7"/>
      <c r="E33" s="167"/>
      <c r="F33" s="167"/>
      <c r="G33" s="167"/>
      <c r="H33" s="167"/>
      <c r="I33" s="167"/>
      <c r="J33" s="167"/>
      <c r="K33" s="167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2" t="s">
        <v>45</v>
      </c>
      <c r="G34" s="40"/>
      <c r="H34" s="40"/>
      <c r="I34" s="172" t="s">
        <v>44</v>
      </c>
      <c r="J34" s="172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3" t="s">
        <v>47</v>
      </c>
      <c r="E35" s="158" t="s">
        <v>48</v>
      </c>
      <c r="F35" s="174">
        <f>ROUND((SUM(BE112:BE119) + SUM(BE139:BE307)),  2)</f>
        <v>0</v>
      </c>
      <c r="G35" s="40"/>
      <c r="H35" s="40"/>
      <c r="I35" s="175">
        <v>0.20999999999999999</v>
      </c>
      <c r="J35" s="174">
        <f>ROUND(((SUM(BE112:BE119) + SUM(BE139:BE307))*I35),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8" t="s">
        <v>49</v>
      </c>
      <c r="F36" s="174">
        <f>ROUND((SUM(BF112:BF119) + SUM(BF139:BF307)),  2)</f>
        <v>0</v>
      </c>
      <c r="G36" s="40"/>
      <c r="H36" s="40"/>
      <c r="I36" s="175">
        <v>0.12</v>
      </c>
      <c r="J36" s="174">
        <f>ROUND(((SUM(BF112:BF119) + SUM(BF139:BF307))*I36),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8" t="s">
        <v>50</v>
      </c>
      <c r="F37" s="174">
        <f>ROUND((SUM(BG112:BG119) + SUM(BG139:BG307)),  2)</f>
        <v>0</v>
      </c>
      <c r="G37" s="40"/>
      <c r="H37" s="40"/>
      <c r="I37" s="175">
        <v>0.20999999999999999</v>
      </c>
      <c r="J37" s="174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8" t="s">
        <v>51</v>
      </c>
      <c r="F38" s="174">
        <f>ROUND((SUM(BH112:BH119) + SUM(BH139:BH307)),  2)</f>
        <v>0</v>
      </c>
      <c r="G38" s="40"/>
      <c r="H38" s="40"/>
      <c r="I38" s="175">
        <v>0.12</v>
      </c>
      <c r="J38" s="174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8" t="s">
        <v>52</v>
      </c>
      <c r="F39" s="174">
        <f>ROUND((SUM(BI112:BI119) + SUM(BI139:BI307)),  2)</f>
        <v>0</v>
      </c>
      <c r="G39" s="40"/>
      <c r="H39" s="40"/>
      <c r="I39" s="175">
        <v>0</v>
      </c>
      <c r="J39" s="174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6"/>
      <c r="D41" s="177" t="s">
        <v>53</v>
      </c>
      <c r="E41" s="178"/>
      <c r="F41" s="178"/>
      <c r="G41" s="179" t="s">
        <v>54</v>
      </c>
      <c r="H41" s="180" t="s">
        <v>55</v>
      </c>
      <c r="I41" s="178"/>
      <c r="J41" s="181">
        <f>SUM(J32:J39)</f>
        <v>0</v>
      </c>
      <c r="K41" s="182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3" t="s">
        <v>56</v>
      </c>
      <c r="E50" s="184"/>
      <c r="F50" s="184"/>
      <c r="G50" s="183" t="s">
        <v>57</v>
      </c>
      <c r="H50" s="184"/>
      <c r="I50" s="184"/>
      <c r="J50" s="184"/>
      <c r="K50" s="184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5" t="s">
        <v>58</v>
      </c>
      <c r="E61" s="186"/>
      <c r="F61" s="187" t="s">
        <v>59</v>
      </c>
      <c r="G61" s="185" t="s">
        <v>58</v>
      </c>
      <c r="H61" s="186"/>
      <c r="I61" s="186"/>
      <c r="J61" s="188" t="s">
        <v>59</v>
      </c>
      <c r="K61" s="186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3" t="s">
        <v>60</v>
      </c>
      <c r="E65" s="189"/>
      <c r="F65" s="189"/>
      <c r="G65" s="183" t="s">
        <v>61</v>
      </c>
      <c r="H65" s="189"/>
      <c r="I65" s="189"/>
      <c r="J65" s="189"/>
      <c r="K65" s="189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5" t="s">
        <v>58</v>
      </c>
      <c r="E76" s="186"/>
      <c r="F76" s="187" t="s">
        <v>59</v>
      </c>
      <c r="G76" s="185" t="s">
        <v>58</v>
      </c>
      <c r="H76" s="186"/>
      <c r="I76" s="186"/>
      <c r="J76" s="188" t="s">
        <v>59</v>
      </c>
      <c r="K76" s="186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127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4" t="str">
        <f>E7</f>
        <v>STAVEBNÍ ÚPRAVY STŘECHY MŠ JAHODNICE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124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57C - Střecha S3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 xml:space="preserve">KOSTLIVÉHO 1218, 198 00 PRAHA – KYJE </v>
      </c>
      <c r="G89" s="42"/>
      <c r="H89" s="42"/>
      <c r="I89" s="32" t="s">
        <v>22</v>
      </c>
      <c r="J89" s="81" t="str">
        <f>IF(J12="","",J12)</f>
        <v>26. 5. 2025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 xml:space="preserve"> </v>
      </c>
      <c r="G91" s="42"/>
      <c r="H91" s="42"/>
      <c r="I91" s="32" t="s">
        <v>32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30</v>
      </c>
      <c r="D92" s="42"/>
      <c r="E92" s="42"/>
      <c r="F92" s="27" t="str">
        <f>IF(E18="","",E18)</f>
        <v>Vyplň údaj</v>
      </c>
      <c r="G92" s="42"/>
      <c r="H92" s="42"/>
      <c r="I92" s="32" t="s">
        <v>37</v>
      </c>
      <c r="J92" s="36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5" t="s">
        <v>128</v>
      </c>
      <c r="D94" s="151"/>
      <c r="E94" s="151"/>
      <c r="F94" s="151"/>
      <c r="G94" s="151"/>
      <c r="H94" s="151"/>
      <c r="I94" s="151"/>
      <c r="J94" s="196" t="s">
        <v>129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7" t="s">
        <v>130</v>
      </c>
      <c r="D96" s="42"/>
      <c r="E96" s="42"/>
      <c r="F96" s="42"/>
      <c r="G96" s="42"/>
      <c r="H96" s="42"/>
      <c r="I96" s="42"/>
      <c r="J96" s="112">
        <f>J139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131</v>
      </c>
    </row>
    <row r="97" s="9" customFormat="1" ht="24.96" customHeight="1">
      <c r="A97" s="9"/>
      <c r="B97" s="198"/>
      <c r="C97" s="199"/>
      <c r="D97" s="200" t="s">
        <v>132</v>
      </c>
      <c r="E97" s="201"/>
      <c r="F97" s="201"/>
      <c r="G97" s="201"/>
      <c r="H97" s="201"/>
      <c r="I97" s="201"/>
      <c r="J97" s="202">
        <f>J140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589</v>
      </c>
      <c r="E98" s="207"/>
      <c r="F98" s="207"/>
      <c r="G98" s="207"/>
      <c r="H98" s="207"/>
      <c r="I98" s="207"/>
      <c r="J98" s="208">
        <f>J141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133</v>
      </c>
      <c r="E99" s="207"/>
      <c r="F99" s="207"/>
      <c r="G99" s="207"/>
      <c r="H99" s="207"/>
      <c r="I99" s="207"/>
      <c r="J99" s="208">
        <f>J144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134</v>
      </c>
      <c r="E100" s="207"/>
      <c r="F100" s="207"/>
      <c r="G100" s="207"/>
      <c r="H100" s="207"/>
      <c r="I100" s="207"/>
      <c r="J100" s="208">
        <f>J160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4"/>
      <c r="C101" s="205"/>
      <c r="D101" s="206" t="s">
        <v>135</v>
      </c>
      <c r="E101" s="207"/>
      <c r="F101" s="207"/>
      <c r="G101" s="207"/>
      <c r="H101" s="207"/>
      <c r="I101" s="207"/>
      <c r="J101" s="208">
        <f>J173</f>
        <v>0</v>
      </c>
      <c r="K101" s="205"/>
      <c r="L101" s="20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8"/>
      <c r="C102" s="199"/>
      <c r="D102" s="200" t="s">
        <v>136</v>
      </c>
      <c r="E102" s="201"/>
      <c r="F102" s="201"/>
      <c r="G102" s="201"/>
      <c r="H102" s="201"/>
      <c r="I102" s="201"/>
      <c r="J102" s="202">
        <f>J175</f>
        <v>0</v>
      </c>
      <c r="K102" s="199"/>
      <c r="L102" s="20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204"/>
      <c r="C103" s="205"/>
      <c r="D103" s="206" t="s">
        <v>137</v>
      </c>
      <c r="E103" s="207"/>
      <c r="F103" s="207"/>
      <c r="G103" s="207"/>
      <c r="H103" s="207"/>
      <c r="I103" s="207"/>
      <c r="J103" s="208">
        <f>J176</f>
        <v>0</v>
      </c>
      <c r="K103" s="205"/>
      <c r="L103" s="20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4"/>
      <c r="C104" s="205"/>
      <c r="D104" s="206" t="s">
        <v>138</v>
      </c>
      <c r="E104" s="207"/>
      <c r="F104" s="207"/>
      <c r="G104" s="207"/>
      <c r="H104" s="207"/>
      <c r="I104" s="207"/>
      <c r="J104" s="208">
        <f>J258</f>
        <v>0</v>
      </c>
      <c r="K104" s="205"/>
      <c r="L104" s="20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4"/>
      <c r="C105" s="205"/>
      <c r="D105" s="206" t="s">
        <v>139</v>
      </c>
      <c r="E105" s="207"/>
      <c r="F105" s="207"/>
      <c r="G105" s="207"/>
      <c r="H105" s="207"/>
      <c r="I105" s="207"/>
      <c r="J105" s="208">
        <f>J269</f>
        <v>0</v>
      </c>
      <c r="K105" s="205"/>
      <c r="L105" s="20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204"/>
      <c r="C106" s="205"/>
      <c r="D106" s="206" t="s">
        <v>140</v>
      </c>
      <c r="E106" s="207"/>
      <c r="F106" s="207"/>
      <c r="G106" s="207"/>
      <c r="H106" s="207"/>
      <c r="I106" s="207"/>
      <c r="J106" s="208">
        <f>J274</f>
        <v>0</v>
      </c>
      <c r="K106" s="205"/>
      <c r="L106" s="20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4"/>
      <c r="C107" s="205"/>
      <c r="D107" s="206" t="s">
        <v>142</v>
      </c>
      <c r="E107" s="207"/>
      <c r="F107" s="207"/>
      <c r="G107" s="207"/>
      <c r="H107" s="207"/>
      <c r="I107" s="207"/>
      <c r="J107" s="208">
        <f>J285</f>
        <v>0</v>
      </c>
      <c r="K107" s="205"/>
      <c r="L107" s="20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204"/>
      <c r="C108" s="205"/>
      <c r="D108" s="206" t="s">
        <v>143</v>
      </c>
      <c r="E108" s="207"/>
      <c r="F108" s="207"/>
      <c r="G108" s="207"/>
      <c r="H108" s="207"/>
      <c r="I108" s="207"/>
      <c r="J108" s="208">
        <f>J298</f>
        <v>0</v>
      </c>
      <c r="K108" s="205"/>
      <c r="L108" s="20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204"/>
      <c r="C109" s="205"/>
      <c r="D109" s="206" t="s">
        <v>144</v>
      </c>
      <c r="E109" s="207"/>
      <c r="F109" s="207"/>
      <c r="G109" s="207"/>
      <c r="H109" s="207"/>
      <c r="I109" s="207"/>
      <c r="J109" s="208">
        <f>J306</f>
        <v>0</v>
      </c>
      <c r="K109" s="205"/>
      <c r="L109" s="20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6.96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29.28" customHeight="1">
      <c r="A112" s="40"/>
      <c r="B112" s="41"/>
      <c r="C112" s="197" t="s">
        <v>145</v>
      </c>
      <c r="D112" s="42"/>
      <c r="E112" s="42"/>
      <c r="F112" s="42"/>
      <c r="G112" s="42"/>
      <c r="H112" s="42"/>
      <c r="I112" s="42"/>
      <c r="J112" s="210">
        <f>ROUND(J113 + J114 + J115 + J116 + J117 + J118,2)</f>
        <v>0</v>
      </c>
      <c r="K112" s="42"/>
      <c r="L112" s="65"/>
      <c r="N112" s="211" t="s">
        <v>47</v>
      </c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3" s="2" customFormat="1" ht="18" customHeight="1">
      <c r="A113" s="40"/>
      <c r="B113" s="41"/>
      <c r="C113" s="42"/>
      <c r="D113" s="146" t="s">
        <v>146</v>
      </c>
      <c r="E113" s="139"/>
      <c r="F113" s="139"/>
      <c r="G113" s="42"/>
      <c r="H113" s="42"/>
      <c r="I113" s="42"/>
      <c r="J113" s="140">
        <v>0</v>
      </c>
      <c r="K113" s="42"/>
      <c r="L113" s="212"/>
      <c r="M113" s="213"/>
      <c r="N113" s="214" t="s">
        <v>49</v>
      </c>
      <c r="O113" s="213"/>
      <c r="P113" s="213"/>
      <c r="Q113" s="213"/>
      <c r="R113" s="213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3"/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6" t="s">
        <v>147</v>
      </c>
      <c r="AZ113" s="213"/>
      <c r="BA113" s="213"/>
      <c r="BB113" s="213"/>
      <c r="BC113" s="213"/>
      <c r="BD113" s="213"/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216" t="s">
        <v>93</v>
      </c>
      <c r="BK113" s="213"/>
      <c r="BL113" s="213"/>
      <c r="BM113" s="213"/>
    </row>
    <row r="114" s="2" customFormat="1" ht="18" customHeight="1">
      <c r="A114" s="40"/>
      <c r="B114" s="41"/>
      <c r="C114" s="42"/>
      <c r="D114" s="146" t="s">
        <v>148</v>
      </c>
      <c r="E114" s="139"/>
      <c r="F114" s="139"/>
      <c r="G114" s="42"/>
      <c r="H114" s="42"/>
      <c r="I114" s="42"/>
      <c r="J114" s="140">
        <v>0</v>
      </c>
      <c r="K114" s="42"/>
      <c r="L114" s="212"/>
      <c r="M114" s="213"/>
      <c r="N114" s="214" t="s">
        <v>49</v>
      </c>
      <c r="O114" s="213"/>
      <c r="P114" s="213"/>
      <c r="Q114" s="213"/>
      <c r="R114" s="213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3"/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6" t="s">
        <v>147</v>
      </c>
      <c r="AZ114" s="213"/>
      <c r="BA114" s="213"/>
      <c r="BB114" s="213"/>
      <c r="BC114" s="213"/>
      <c r="BD114" s="213"/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216" t="s">
        <v>93</v>
      </c>
      <c r="BK114" s="213"/>
      <c r="BL114" s="213"/>
      <c r="BM114" s="213"/>
    </row>
    <row r="115" s="2" customFormat="1" ht="18" customHeight="1">
      <c r="A115" s="40"/>
      <c r="B115" s="41"/>
      <c r="C115" s="42"/>
      <c r="D115" s="146" t="s">
        <v>149</v>
      </c>
      <c r="E115" s="139"/>
      <c r="F115" s="139"/>
      <c r="G115" s="42"/>
      <c r="H115" s="42"/>
      <c r="I115" s="42"/>
      <c r="J115" s="140">
        <v>0</v>
      </c>
      <c r="K115" s="42"/>
      <c r="L115" s="212"/>
      <c r="M115" s="213"/>
      <c r="N115" s="214" t="s">
        <v>49</v>
      </c>
      <c r="O115" s="213"/>
      <c r="P115" s="213"/>
      <c r="Q115" s="213"/>
      <c r="R115" s="213"/>
      <c r="S115" s="215"/>
      <c r="T115" s="215"/>
      <c r="U115" s="215"/>
      <c r="V115" s="215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6" t="s">
        <v>147</v>
      </c>
      <c r="AZ115" s="213"/>
      <c r="BA115" s="213"/>
      <c r="BB115" s="213"/>
      <c r="BC115" s="213"/>
      <c r="BD115" s="213"/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216" t="s">
        <v>93</v>
      </c>
      <c r="BK115" s="213"/>
      <c r="BL115" s="213"/>
      <c r="BM115" s="213"/>
    </row>
    <row r="116" s="2" customFormat="1" ht="18" customHeight="1">
      <c r="A116" s="40"/>
      <c r="B116" s="41"/>
      <c r="C116" s="42"/>
      <c r="D116" s="146" t="s">
        <v>150</v>
      </c>
      <c r="E116" s="139"/>
      <c r="F116" s="139"/>
      <c r="G116" s="42"/>
      <c r="H116" s="42"/>
      <c r="I116" s="42"/>
      <c r="J116" s="140">
        <v>0</v>
      </c>
      <c r="K116" s="42"/>
      <c r="L116" s="212"/>
      <c r="M116" s="213"/>
      <c r="N116" s="214" t="s">
        <v>49</v>
      </c>
      <c r="O116" s="213"/>
      <c r="P116" s="213"/>
      <c r="Q116" s="213"/>
      <c r="R116" s="213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5"/>
      <c r="AE116" s="215"/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6" t="s">
        <v>147</v>
      </c>
      <c r="AZ116" s="213"/>
      <c r="BA116" s="213"/>
      <c r="BB116" s="213"/>
      <c r="BC116" s="213"/>
      <c r="BD116" s="213"/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216" t="s">
        <v>93</v>
      </c>
      <c r="BK116" s="213"/>
      <c r="BL116" s="213"/>
      <c r="BM116" s="213"/>
    </row>
    <row r="117" s="2" customFormat="1" ht="18" customHeight="1">
      <c r="A117" s="40"/>
      <c r="B117" s="41"/>
      <c r="C117" s="42"/>
      <c r="D117" s="146" t="s">
        <v>151</v>
      </c>
      <c r="E117" s="139"/>
      <c r="F117" s="139"/>
      <c r="G117" s="42"/>
      <c r="H117" s="42"/>
      <c r="I117" s="42"/>
      <c r="J117" s="140">
        <v>0</v>
      </c>
      <c r="K117" s="42"/>
      <c r="L117" s="212"/>
      <c r="M117" s="213"/>
      <c r="N117" s="214" t="s">
        <v>49</v>
      </c>
      <c r="O117" s="213"/>
      <c r="P117" s="213"/>
      <c r="Q117" s="213"/>
      <c r="R117" s="213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215"/>
      <c r="AD117" s="215"/>
      <c r="AE117" s="215"/>
      <c r="AF117" s="213"/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6" t="s">
        <v>147</v>
      </c>
      <c r="AZ117" s="213"/>
      <c r="BA117" s="213"/>
      <c r="BB117" s="213"/>
      <c r="BC117" s="213"/>
      <c r="BD117" s="213"/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216" t="s">
        <v>93</v>
      </c>
      <c r="BK117" s="213"/>
      <c r="BL117" s="213"/>
      <c r="BM117" s="213"/>
    </row>
    <row r="118" s="2" customFormat="1" ht="18" customHeight="1">
      <c r="A118" s="40"/>
      <c r="B118" s="41"/>
      <c r="C118" s="42"/>
      <c r="D118" s="139" t="s">
        <v>152</v>
      </c>
      <c r="E118" s="42"/>
      <c r="F118" s="42"/>
      <c r="G118" s="42"/>
      <c r="H118" s="42"/>
      <c r="I118" s="42"/>
      <c r="J118" s="140">
        <f>ROUND(J30*T118,2)</f>
        <v>0</v>
      </c>
      <c r="K118" s="42"/>
      <c r="L118" s="212"/>
      <c r="M118" s="213"/>
      <c r="N118" s="214" t="s">
        <v>49</v>
      </c>
      <c r="O118" s="213"/>
      <c r="P118" s="213"/>
      <c r="Q118" s="213"/>
      <c r="R118" s="213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6" t="s">
        <v>153</v>
      </c>
      <c r="AZ118" s="213"/>
      <c r="BA118" s="213"/>
      <c r="BB118" s="213"/>
      <c r="BC118" s="213"/>
      <c r="BD118" s="213"/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216" t="s">
        <v>93</v>
      </c>
      <c r="BK118" s="213"/>
      <c r="BL118" s="213"/>
      <c r="BM118" s="213"/>
    </row>
    <row r="119" s="2" customFormat="1">
      <c r="A119" s="40"/>
      <c r="B119" s="41"/>
      <c r="C119" s="42"/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29.28" customHeight="1">
      <c r="A120" s="40"/>
      <c r="B120" s="41"/>
      <c r="C120" s="150" t="s">
        <v>111</v>
      </c>
      <c r="D120" s="151"/>
      <c r="E120" s="151"/>
      <c r="F120" s="151"/>
      <c r="G120" s="151"/>
      <c r="H120" s="151"/>
      <c r="I120" s="151"/>
      <c r="J120" s="152">
        <f>ROUND(J96+J112,2)</f>
        <v>0</v>
      </c>
      <c r="K120" s="151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6.96" customHeight="1">
      <c r="A121" s="40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5" s="2" customFormat="1" ht="6.96" customHeight="1">
      <c r="A125" s="40"/>
      <c r="B125" s="70"/>
      <c r="C125" s="71"/>
      <c r="D125" s="71"/>
      <c r="E125" s="71"/>
      <c r="F125" s="71"/>
      <c r="G125" s="71"/>
      <c r="H125" s="71"/>
      <c r="I125" s="71"/>
      <c r="J125" s="71"/>
      <c r="K125" s="71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24.96" customHeight="1">
      <c r="A126" s="40"/>
      <c r="B126" s="41"/>
      <c r="C126" s="23" t="s">
        <v>154</v>
      </c>
      <c r="D126" s="42"/>
      <c r="E126" s="42"/>
      <c r="F126" s="42"/>
      <c r="G126" s="42"/>
      <c r="H126" s="42"/>
      <c r="I126" s="42"/>
      <c r="J126" s="42"/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6.96" customHeight="1">
      <c r="A127" s="40"/>
      <c r="B127" s="41"/>
      <c r="C127" s="42"/>
      <c r="D127" s="42"/>
      <c r="E127" s="42"/>
      <c r="F127" s="42"/>
      <c r="G127" s="42"/>
      <c r="H127" s="42"/>
      <c r="I127" s="42"/>
      <c r="J127" s="42"/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12" customHeight="1">
      <c r="A128" s="40"/>
      <c r="B128" s="41"/>
      <c r="C128" s="32" t="s">
        <v>16</v>
      </c>
      <c r="D128" s="42"/>
      <c r="E128" s="42"/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2" customFormat="1" ht="16.5" customHeight="1">
      <c r="A129" s="40"/>
      <c r="B129" s="41"/>
      <c r="C129" s="42"/>
      <c r="D129" s="42"/>
      <c r="E129" s="194" t="str">
        <f>E7</f>
        <v>STAVEBNÍ ÚPRAVY STŘECHY MŠ JAHODNICE</v>
      </c>
      <c r="F129" s="32"/>
      <c r="G129" s="32"/>
      <c r="H129" s="32"/>
      <c r="I129" s="42"/>
      <c r="J129" s="42"/>
      <c r="K129" s="42"/>
      <c r="L129" s="65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  <row r="130" s="2" customFormat="1" ht="12" customHeight="1">
      <c r="A130" s="40"/>
      <c r="B130" s="41"/>
      <c r="C130" s="32" t="s">
        <v>124</v>
      </c>
      <c r="D130" s="42"/>
      <c r="E130" s="42"/>
      <c r="F130" s="42"/>
      <c r="G130" s="42"/>
      <c r="H130" s="42"/>
      <c r="I130" s="42"/>
      <c r="J130" s="42"/>
      <c r="K130" s="42"/>
      <c r="L130" s="65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</row>
    <row r="131" s="2" customFormat="1" ht="16.5" customHeight="1">
      <c r="A131" s="40"/>
      <c r="B131" s="41"/>
      <c r="C131" s="42"/>
      <c r="D131" s="42"/>
      <c r="E131" s="78" t="str">
        <f>E9</f>
        <v>57C - Střecha S3</v>
      </c>
      <c r="F131" s="42"/>
      <c r="G131" s="42"/>
      <c r="H131" s="42"/>
      <c r="I131" s="42"/>
      <c r="J131" s="42"/>
      <c r="K131" s="42"/>
      <c r="L131" s="65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</row>
    <row r="132" s="2" customFormat="1" ht="6.96" customHeight="1">
      <c r="A132" s="40"/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65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</row>
    <row r="133" s="2" customFormat="1" ht="12" customHeight="1">
      <c r="A133" s="40"/>
      <c r="B133" s="41"/>
      <c r="C133" s="32" t="s">
        <v>20</v>
      </c>
      <c r="D133" s="42"/>
      <c r="E133" s="42"/>
      <c r="F133" s="27" t="str">
        <f>F12</f>
        <v xml:space="preserve">KOSTLIVÉHO 1218, 198 00 PRAHA – KYJE </v>
      </c>
      <c r="G133" s="42"/>
      <c r="H133" s="42"/>
      <c r="I133" s="32" t="s">
        <v>22</v>
      </c>
      <c r="J133" s="81" t="str">
        <f>IF(J12="","",J12)</f>
        <v>26. 5. 2025</v>
      </c>
      <c r="K133" s="42"/>
      <c r="L133" s="65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</row>
    <row r="134" s="2" customFormat="1" ht="6.96" customHeight="1">
      <c r="A134" s="40"/>
      <c r="B134" s="41"/>
      <c r="C134" s="42"/>
      <c r="D134" s="42"/>
      <c r="E134" s="42"/>
      <c r="F134" s="42"/>
      <c r="G134" s="42"/>
      <c r="H134" s="42"/>
      <c r="I134" s="42"/>
      <c r="J134" s="42"/>
      <c r="K134" s="42"/>
      <c r="L134" s="65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</row>
    <row r="135" s="2" customFormat="1" ht="15.15" customHeight="1">
      <c r="A135" s="40"/>
      <c r="B135" s="41"/>
      <c r="C135" s="32" t="s">
        <v>24</v>
      </c>
      <c r="D135" s="42"/>
      <c r="E135" s="42"/>
      <c r="F135" s="27" t="str">
        <f>E15</f>
        <v xml:space="preserve"> </v>
      </c>
      <c r="G135" s="42"/>
      <c r="H135" s="42"/>
      <c r="I135" s="32" t="s">
        <v>32</v>
      </c>
      <c r="J135" s="36" t="str">
        <f>E21</f>
        <v xml:space="preserve"> </v>
      </c>
      <c r="K135" s="42"/>
      <c r="L135" s="65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</row>
    <row r="136" s="2" customFormat="1" ht="15.15" customHeight="1">
      <c r="A136" s="40"/>
      <c r="B136" s="41"/>
      <c r="C136" s="32" t="s">
        <v>30</v>
      </c>
      <c r="D136" s="42"/>
      <c r="E136" s="42"/>
      <c r="F136" s="27" t="str">
        <f>IF(E18="","",E18)</f>
        <v>Vyplň údaj</v>
      </c>
      <c r="G136" s="42"/>
      <c r="H136" s="42"/>
      <c r="I136" s="32" t="s">
        <v>37</v>
      </c>
      <c r="J136" s="36" t="str">
        <f>E24</f>
        <v xml:space="preserve"> </v>
      </c>
      <c r="K136" s="42"/>
      <c r="L136" s="65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</row>
    <row r="137" s="2" customFormat="1" ht="10.32" customHeight="1">
      <c r="A137" s="40"/>
      <c r="B137" s="41"/>
      <c r="C137" s="42"/>
      <c r="D137" s="42"/>
      <c r="E137" s="42"/>
      <c r="F137" s="42"/>
      <c r="G137" s="42"/>
      <c r="H137" s="42"/>
      <c r="I137" s="42"/>
      <c r="J137" s="42"/>
      <c r="K137" s="42"/>
      <c r="L137" s="65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  <row r="138" s="11" customFormat="1" ht="29.28" customHeight="1">
      <c r="A138" s="218"/>
      <c r="B138" s="219"/>
      <c r="C138" s="220" t="s">
        <v>155</v>
      </c>
      <c r="D138" s="221" t="s">
        <v>68</v>
      </c>
      <c r="E138" s="221" t="s">
        <v>64</v>
      </c>
      <c r="F138" s="221" t="s">
        <v>65</v>
      </c>
      <c r="G138" s="221" t="s">
        <v>156</v>
      </c>
      <c r="H138" s="221" t="s">
        <v>157</v>
      </c>
      <c r="I138" s="221" t="s">
        <v>158</v>
      </c>
      <c r="J138" s="222" t="s">
        <v>129</v>
      </c>
      <c r="K138" s="223" t="s">
        <v>159</v>
      </c>
      <c r="L138" s="224"/>
      <c r="M138" s="102" t="s">
        <v>1</v>
      </c>
      <c r="N138" s="103" t="s">
        <v>47</v>
      </c>
      <c r="O138" s="103" t="s">
        <v>160</v>
      </c>
      <c r="P138" s="103" t="s">
        <v>161</v>
      </c>
      <c r="Q138" s="103" t="s">
        <v>162</v>
      </c>
      <c r="R138" s="103" t="s">
        <v>163</v>
      </c>
      <c r="S138" s="103" t="s">
        <v>164</v>
      </c>
      <c r="T138" s="104" t="s">
        <v>165</v>
      </c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</row>
    <row r="139" s="2" customFormat="1" ht="22.8" customHeight="1">
      <c r="A139" s="40"/>
      <c r="B139" s="41"/>
      <c r="C139" s="109" t="s">
        <v>166</v>
      </c>
      <c r="D139" s="42"/>
      <c r="E139" s="42"/>
      <c r="F139" s="42"/>
      <c r="G139" s="42"/>
      <c r="H139" s="42"/>
      <c r="I139" s="42"/>
      <c r="J139" s="225">
        <f>BK139</f>
        <v>0</v>
      </c>
      <c r="K139" s="42"/>
      <c r="L139" s="43"/>
      <c r="M139" s="105"/>
      <c r="N139" s="226"/>
      <c r="O139" s="106"/>
      <c r="P139" s="227">
        <f>P140+P175</f>
        <v>0</v>
      </c>
      <c r="Q139" s="106"/>
      <c r="R139" s="227">
        <f>R140+R175</f>
        <v>4.765607274982</v>
      </c>
      <c r="S139" s="106"/>
      <c r="T139" s="228">
        <f>T140+T175</f>
        <v>3.2552777600000007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7" t="s">
        <v>82</v>
      </c>
      <c r="AU139" s="17" t="s">
        <v>131</v>
      </c>
      <c r="BK139" s="229">
        <f>BK140+BK175</f>
        <v>0</v>
      </c>
    </row>
    <row r="140" s="12" customFormat="1" ht="25.92" customHeight="1">
      <c r="A140" s="12"/>
      <c r="B140" s="230"/>
      <c r="C140" s="231"/>
      <c r="D140" s="232" t="s">
        <v>82</v>
      </c>
      <c r="E140" s="233" t="s">
        <v>167</v>
      </c>
      <c r="F140" s="233" t="s">
        <v>168</v>
      </c>
      <c r="G140" s="231"/>
      <c r="H140" s="231"/>
      <c r="I140" s="234"/>
      <c r="J140" s="235">
        <f>BK140</f>
        <v>0</v>
      </c>
      <c r="K140" s="231"/>
      <c r="L140" s="236"/>
      <c r="M140" s="237"/>
      <c r="N140" s="238"/>
      <c r="O140" s="238"/>
      <c r="P140" s="239">
        <f>P141+P144+P160+P173</f>
        <v>0</v>
      </c>
      <c r="Q140" s="238"/>
      <c r="R140" s="239">
        <f>R141+R144+R160+R173</f>
        <v>0.095167600000000005</v>
      </c>
      <c r="S140" s="238"/>
      <c r="T140" s="240">
        <f>T141+T144+T160+T173</f>
        <v>0.014500000000000001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41" t="s">
        <v>91</v>
      </c>
      <c r="AT140" s="242" t="s">
        <v>82</v>
      </c>
      <c r="AU140" s="242" t="s">
        <v>83</v>
      </c>
      <c r="AY140" s="241" t="s">
        <v>169</v>
      </c>
      <c r="BK140" s="243">
        <f>BK141+BK144+BK160+BK173</f>
        <v>0</v>
      </c>
    </row>
    <row r="141" s="12" customFormat="1" ht="22.8" customHeight="1">
      <c r="A141" s="12"/>
      <c r="B141" s="230"/>
      <c r="C141" s="231"/>
      <c r="D141" s="232" t="s">
        <v>82</v>
      </c>
      <c r="E141" s="244" t="s">
        <v>194</v>
      </c>
      <c r="F141" s="244" t="s">
        <v>590</v>
      </c>
      <c r="G141" s="231"/>
      <c r="H141" s="231"/>
      <c r="I141" s="234"/>
      <c r="J141" s="245">
        <f>BK141</f>
        <v>0</v>
      </c>
      <c r="K141" s="231"/>
      <c r="L141" s="236"/>
      <c r="M141" s="237"/>
      <c r="N141" s="238"/>
      <c r="O141" s="238"/>
      <c r="P141" s="239">
        <f>SUM(P142:P143)</f>
        <v>0</v>
      </c>
      <c r="Q141" s="238"/>
      <c r="R141" s="239">
        <f>SUM(R142:R143)</f>
        <v>0.02205</v>
      </c>
      <c r="S141" s="238"/>
      <c r="T141" s="240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41" t="s">
        <v>91</v>
      </c>
      <c r="AT141" s="242" t="s">
        <v>82</v>
      </c>
      <c r="AU141" s="242" t="s">
        <v>91</v>
      </c>
      <c r="AY141" s="241" t="s">
        <v>169</v>
      </c>
      <c r="BK141" s="243">
        <f>SUM(BK142:BK143)</f>
        <v>0</v>
      </c>
    </row>
    <row r="142" s="2" customFormat="1" ht="33" customHeight="1">
      <c r="A142" s="40"/>
      <c r="B142" s="41"/>
      <c r="C142" s="246" t="s">
        <v>558</v>
      </c>
      <c r="D142" s="246" t="s">
        <v>172</v>
      </c>
      <c r="E142" s="247" t="s">
        <v>591</v>
      </c>
      <c r="F142" s="248" t="s">
        <v>592</v>
      </c>
      <c r="G142" s="249" t="s">
        <v>114</v>
      </c>
      <c r="H142" s="250">
        <v>3</v>
      </c>
      <c r="I142" s="251"/>
      <c r="J142" s="252">
        <f>ROUND(I142*H142,2)</f>
        <v>0</v>
      </c>
      <c r="K142" s="253"/>
      <c r="L142" s="43"/>
      <c r="M142" s="254" t="s">
        <v>1</v>
      </c>
      <c r="N142" s="255" t="s">
        <v>48</v>
      </c>
      <c r="O142" s="93"/>
      <c r="P142" s="256">
        <f>O142*H142</f>
        <v>0</v>
      </c>
      <c r="Q142" s="256">
        <v>0.0073499999999999998</v>
      </c>
      <c r="R142" s="256">
        <f>Q142*H142</f>
        <v>0.02205</v>
      </c>
      <c r="S142" s="256">
        <v>0</v>
      </c>
      <c r="T142" s="257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58" t="s">
        <v>176</v>
      </c>
      <c r="AT142" s="258" t="s">
        <v>172</v>
      </c>
      <c r="AU142" s="258" t="s">
        <v>93</v>
      </c>
      <c r="AY142" s="17" t="s">
        <v>169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7" t="s">
        <v>91</v>
      </c>
      <c r="BK142" s="145">
        <f>ROUND(I142*H142,2)</f>
        <v>0</v>
      </c>
      <c r="BL142" s="17" t="s">
        <v>176</v>
      </c>
      <c r="BM142" s="258" t="s">
        <v>705</v>
      </c>
    </row>
    <row r="143" s="13" customFormat="1">
      <c r="A143" s="13"/>
      <c r="B143" s="259"/>
      <c r="C143" s="260"/>
      <c r="D143" s="261" t="s">
        <v>185</v>
      </c>
      <c r="E143" s="262" t="s">
        <v>1</v>
      </c>
      <c r="F143" s="263" t="s">
        <v>706</v>
      </c>
      <c r="G143" s="260"/>
      <c r="H143" s="264">
        <v>3</v>
      </c>
      <c r="I143" s="265"/>
      <c r="J143" s="260"/>
      <c r="K143" s="260"/>
      <c r="L143" s="266"/>
      <c r="M143" s="267"/>
      <c r="N143" s="268"/>
      <c r="O143" s="268"/>
      <c r="P143" s="268"/>
      <c r="Q143" s="268"/>
      <c r="R143" s="268"/>
      <c r="S143" s="268"/>
      <c r="T143" s="26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70" t="s">
        <v>185</v>
      </c>
      <c r="AU143" s="270" t="s">
        <v>93</v>
      </c>
      <c r="AV143" s="13" t="s">
        <v>93</v>
      </c>
      <c r="AW143" s="13" t="s">
        <v>36</v>
      </c>
      <c r="AX143" s="13" t="s">
        <v>91</v>
      </c>
      <c r="AY143" s="270" t="s">
        <v>169</v>
      </c>
    </row>
    <row r="144" s="12" customFormat="1" ht="22.8" customHeight="1">
      <c r="A144" s="12"/>
      <c r="B144" s="230"/>
      <c r="C144" s="231"/>
      <c r="D144" s="232" t="s">
        <v>82</v>
      </c>
      <c r="E144" s="244" t="s">
        <v>170</v>
      </c>
      <c r="F144" s="244" t="s">
        <v>171</v>
      </c>
      <c r="G144" s="231"/>
      <c r="H144" s="231"/>
      <c r="I144" s="234"/>
      <c r="J144" s="245">
        <f>BK144</f>
        <v>0</v>
      </c>
      <c r="K144" s="231"/>
      <c r="L144" s="236"/>
      <c r="M144" s="237"/>
      <c r="N144" s="238"/>
      <c r="O144" s="238"/>
      <c r="P144" s="239">
        <f>SUM(P145:P159)</f>
        <v>0</v>
      </c>
      <c r="Q144" s="238"/>
      <c r="R144" s="239">
        <f>SUM(R145:R159)</f>
        <v>0.0080176000000000015</v>
      </c>
      <c r="S144" s="238"/>
      <c r="T144" s="240">
        <f>SUM(T145:T159)</f>
        <v>0.014500000000000001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41" t="s">
        <v>91</v>
      </c>
      <c r="AT144" s="242" t="s">
        <v>82</v>
      </c>
      <c r="AU144" s="242" t="s">
        <v>91</v>
      </c>
      <c r="AY144" s="241" t="s">
        <v>169</v>
      </c>
      <c r="BK144" s="243">
        <f>SUM(BK145:BK159)</f>
        <v>0</v>
      </c>
    </row>
    <row r="145" s="2" customFormat="1" ht="24.15" customHeight="1">
      <c r="A145" s="40"/>
      <c r="B145" s="41"/>
      <c r="C145" s="246" t="s">
        <v>91</v>
      </c>
      <c r="D145" s="246" t="s">
        <v>172</v>
      </c>
      <c r="E145" s="247" t="s">
        <v>173</v>
      </c>
      <c r="F145" s="248" t="s">
        <v>174</v>
      </c>
      <c r="G145" s="249" t="s">
        <v>175</v>
      </c>
      <c r="H145" s="250">
        <v>15</v>
      </c>
      <c r="I145" s="251"/>
      <c r="J145" s="252">
        <f>ROUND(I145*H145,2)</f>
        <v>0</v>
      </c>
      <c r="K145" s="253"/>
      <c r="L145" s="43"/>
      <c r="M145" s="254" t="s">
        <v>1</v>
      </c>
      <c r="N145" s="255" t="s">
        <v>48</v>
      </c>
      <c r="O145" s="93"/>
      <c r="P145" s="256">
        <f>O145*H145</f>
        <v>0</v>
      </c>
      <c r="Q145" s="256">
        <v>0</v>
      </c>
      <c r="R145" s="256">
        <f>Q145*H145</f>
        <v>0</v>
      </c>
      <c r="S145" s="256">
        <v>0</v>
      </c>
      <c r="T145" s="25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58" t="s">
        <v>176</v>
      </c>
      <c r="AT145" s="258" t="s">
        <v>172</v>
      </c>
      <c r="AU145" s="258" t="s">
        <v>93</v>
      </c>
      <c r="AY145" s="17" t="s">
        <v>169</v>
      </c>
      <c r="BE145" s="145">
        <f>IF(N145="základní",J145,0)</f>
        <v>0</v>
      </c>
      <c r="BF145" s="145">
        <f>IF(N145="snížená",J145,0)</f>
        <v>0</v>
      </c>
      <c r="BG145" s="145">
        <f>IF(N145="zákl. přenesená",J145,0)</f>
        <v>0</v>
      </c>
      <c r="BH145" s="145">
        <f>IF(N145="sníž. přenesená",J145,0)</f>
        <v>0</v>
      </c>
      <c r="BI145" s="145">
        <f>IF(N145="nulová",J145,0)</f>
        <v>0</v>
      </c>
      <c r="BJ145" s="17" t="s">
        <v>91</v>
      </c>
      <c r="BK145" s="145">
        <f>ROUND(I145*H145,2)</f>
        <v>0</v>
      </c>
      <c r="BL145" s="17" t="s">
        <v>176</v>
      </c>
      <c r="BM145" s="258" t="s">
        <v>707</v>
      </c>
    </row>
    <row r="146" s="2" customFormat="1" ht="24.15" customHeight="1">
      <c r="A146" s="40"/>
      <c r="B146" s="41"/>
      <c r="C146" s="246" t="s">
        <v>93</v>
      </c>
      <c r="D146" s="246" t="s">
        <v>172</v>
      </c>
      <c r="E146" s="247" t="s">
        <v>178</v>
      </c>
      <c r="F146" s="248" t="s">
        <v>179</v>
      </c>
      <c r="G146" s="249" t="s">
        <v>180</v>
      </c>
      <c r="H146" s="250">
        <v>18</v>
      </c>
      <c r="I146" s="251"/>
      <c r="J146" s="252">
        <f>ROUND(I146*H146,2)</f>
        <v>0</v>
      </c>
      <c r="K146" s="253"/>
      <c r="L146" s="43"/>
      <c r="M146" s="254" t="s">
        <v>1</v>
      </c>
      <c r="N146" s="255" t="s">
        <v>48</v>
      </c>
      <c r="O146" s="93"/>
      <c r="P146" s="256">
        <f>O146*H146</f>
        <v>0</v>
      </c>
      <c r="Q146" s="256">
        <v>0</v>
      </c>
      <c r="R146" s="256">
        <f>Q146*H146</f>
        <v>0</v>
      </c>
      <c r="S146" s="256">
        <v>0</v>
      </c>
      <c r="T146" s="257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58" t="s">
        <v>176</v>
      </c>
      <c r="AT146" s="258" t="s">
        <v>172</v>
      </c>
      <c r="AU146" s="258" t="s">
        <v>93</v>
      </c>
      <c r="AY146" s="17" t="s">
        <v>169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7" t="s">
        <v>91</v>
      </c>
      <c r="BK146" s="145">
        <f>ROUND(I146*H146,2)</f>
        <v>0</v>
      </c>
      <c r="BL146" s="17" t="s">
        <v>176</v>
      </c>
      <c r="BM146" s="258" t="s">
        <v>708</v>
      </c>
    </row>
    <row r="147" s="2" customFormat="1" ht="24.15" customHeight="1">
      <c r="A147" s="40"/>
      <c r="B147" s="41"/>
      <c r="C147" s="246" t="s">
        <v>116</v>
      </c>
      <c r="D147" s="246" t="s">
        <v>172</v>
      </c>
      <c r="E147" s="247" t="s">
        <v>182</v>
      </c>
      <c r="F147" s="248" t="s">
        <v>183</v>
      </c>
      <c r="G147" s="249" t="s">
        <v>180</v>
      </c>
      <c r="H147" s="250">
        <v>270</v>
      </c>
      <c r="I147" s="251"/>
      <c r="J147" s="252">
        <f>ROUND(I147*H147,2)</f>
        <v>0</v>
      </c>
      <c r="K147" s="253"/>
      <c r="L147" s="43"/>
      <c r="M147" s="254" t="s">
        <v>1</v>
      </c>
      <c r="N147" s="255" t="s">
        <v>48</v>
      </c>
      <c r="O147" s="93"/>
      <c r="P147" s="256">
        <f>O147*H147</f>
        <v>0</v>
      </c>
      <c r="Q147" s="256">
        <v>0</v>
      </c>
      <c r="R147" s="256">
        <f>Q147*H147</f>
        <v>0</v>
      </c>
      <c r="S147" s="256">
        <v>0</v>
      </c>
      <c r="T147" s="257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58" t="s">
        <v>176</v>
      </c>
      <c r="AT147" s="258" t="s">
        <v>172</v>
      </c>
      <c r="AU147" s="258" t="s">
        <v>93</v>
      </c>
      <c r="AY147" s="17" t="s">
        <v>169</v>
      </c>
      <c r="BE147" s="145">
        <f>IF(N147="základní",J147,0)</f>
        <v>0</v>
      </c>
      <c r="BF147" s="145">
        <f>IF(N147="snížená",J147,0)</f>
        <v>0</v>
      </c>
      <c r="BG147" s="145">
        <f>IF(N147="zákl. přenesená",J147,0)</f>
        <v>0</v>
      </c>
      <c r="BH147" s="145">
        <f>IF(N147="sníž. přenesená",J147,0)</f>
        <v>0</v>
      </c>
      <c r="BI147" s="145">
        <f>IF(N147="nulová",J147,0)</f>
        <v>0</v>
      </c>
      <c r="BJ147" s="17" t="s">
        <v>91</v>
      </c>
      <c r="BK147" s="145">
        <f>ROUND(I147*H147,2)</f>
        <v>0</v>
      </c>
      <c r="BL147" s="17" t="s">
        <v>176</v>
      </c>
      <c r="BM147" s="258" t="s">
        <v>709</v>
      </c>
    </row>
    <row r="148" s="13" customFormat="1">
      <c r="A148" s="13"/>
      <c r="B148" s="259"/>
      <c r="C148" s="260"/>
      <c r="D148" s="261" t="s">
        <v>185</v>
      </c>
      <c r="E148" s="262" t="s">
        <v>1</v>
      </c>
      <c r="F148" s="263" t="s">
        <v>186</v>
      </c>
      <c r="G148" s="260"/>
      <c r="H148" s="264">
        <v>270</v>
      </c>
      <c r="I148" s="265"/>
      <c r="J148" s="260"/>
      <c r="K148" s="260"/>
      <c r="L148" s="266"/>
      <c r="M148" s="267"/>
      <c r="N148" s="268"/>
      <c r="O148" s="268"/>
      <c r="P148" s="268"/>
      <c r="Q148" s="268"/>
      <c r="R148" s="268"/>
      <c r="S148" s="268"/>
      <c r="T148" s="26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70" t="s">
        <v>185</v>
      </c>
      <c r="AU148" s="270" t="s">
        <v>93</v>
      </c>
      <c r="AV148" s="13" t="s">
        <v>93</v>
      </c>
      <c r="AW148" s="13" t="s">
        <v>36</v>
      </c>
      <c r="AX148" s="13" t="s">
        <v>91</v>
      </c>
      <c r="AY148" s="270" t="s">
        <v>169</v>
      </c>
    </row>
    <row r="149" s="2" customFormat="1" ht="33" customHeight="1">
      <c r="A149" s="40"/>
      <c r="B149" s="41"/>
      <c r="C149" s="246" t="s">
        <v>176</v>
      </c>
      <c r="D149" s="246" t="s">
        <v>172</v>
      </c>
      <c r="E149" s="247" t="s">
        <v>187</v>
      </c>
      <c r="F149" s="248" t="s">
        <v>188</v>
      </c>
      <c r="G149" s="249" t="s">
        <v>180</v>
      </c>
      <c r="H149" s="250">
        <v>15</v>
      </c>
      <c r="I149" s="251"/>
      <c r="J149" s="252">
        <f>ROUND(I149*H149,2)</f>
        <v>0</v>
      </c>
      <c r="K149" s="253"/>
      <c r="L149" s="43"/>
      <c r="M149" s="254" t="s">
        <v>1</v>
      </c>
      <c r="N149" s="255" t="s">
        <v>48</v>
      </c>
      <c r="O149" s="93"/>
      <c r="P149" s="256">
        <f>O149*H149</f>
        <v>0</v>
      </c>
      <c r="Q149" s="256">
        <v>0</v>
      </c>
      <c r="R149" s="256">
        <f>Q149*H149</f>
        <v>0</v>
      </c>
      <c r="S149" s="256">
        <v>0</v>
      </c>
      <c r="T149" s="25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58" t="s">
        <v>176</v>
      </c>
      <c r="AT149" s="258" t="s">
        <v>172</v>
      </c>
      <c r="AU149" s="258" t="s">
        <v>93</v>
      </c>
      <c r="AY149" s="17" t="s">
        <v>169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7" t="s">
        <v>91</v>
      </c>
      <c r="BK149" s="145">
        <f>ROUND(I149*H149,2)</f>
        <v>0</v>
      </c>
      <c r="BL149" s="17" t="s">
        <v>176</v>
      </c>
      <c r="BM149" s="258" t="s">
        <v>710</v>
      </c>
    </row>
    <row r="150" s="2" customFormat="1" ht="24.15" customHeight="1">
      <c r="A150" s="40"/>
      <c r="B150" s="41"/>
      <c r="C150" s="246" t="s">
        <v>190</v>
      </c>
      <c r="D150" s="246" t="s">
        <v>172</v>
      </c>
      <c r="E150" s="247" t="s">
        <v>191</v>
      </c>
      <c r="F150" s="248" t="s">
        <v>192</v>
      </c>
      <c r="G150" s="249" t="s">
        <v>114</v>
      </c>
      <c r="H150" s="250">
        <v>182.69</v>
      </c>
      <c r="I150" s="251"/>
      <c r="J150" s="252">
        <f>ROUND(I150*H150,2)</f>
        <v>0</v>
      </c>
      <c r="K150" s="253"/>
      <c r="L150" s="43"/>
      <c r="M150" s="254" t="s">
        <v>1</v>
      </c>
      <c r="N150" s="255" t="s">
        <v>48</v>
      </c>
      <c r="O150" s="93"/>
      <c r="P150" s="256">
        <f>O150*H150</f>
        <v>0</v>
      </c>
      <c r="Q150" s="256">
        <v>4.0000000000000003E-05</v>
      </c>
      <c r="R150" s="256">
        <f>Q150*H150</f>
        <v>0.0073076000000000009</v>
      </c>
      <c r="S150" s="256">
        <v>0</v>
      </c>
      <c r="T150" s="25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58" t="s">
        <v>176</v>
      </c>
      <c r="AT150" s="258" t="s">
        <v>172</v>
      </c>
      <c r="AU150" s="258" t="s">
        <v>93</v>
      </c>
      <c r="AY150" s="17" t="s">
        <v>169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7" t="s">
        <v>91</v>
      </c>
      <c r="BK150" s="145">
        <f>ROUND(I150*H150,2)</f>
        <v>0</v>
      </c>
      <c r="BL150" s="17" t="s">
        <v>176</v>
      </c>
      <c r="BM150" s="258" t="s">
        <v>711</v>
      </c>
    </row>
    <row r="151" s="2" customFormat="1" ht="16.5" customHeight="1">
      <c r="A151" s="40"/>
      <c r="B151" s="41"/>
      <c r="C151" s="246" t="s">
        <v>194</v>
      </c>
      <c r="D151" s="246" t="s">
        <v>172</v>
      </c>
      <c r="E151" s="247" t="s">
        <v>195</v>
      </c>
      <c r="F151" s="248" t="s">
        <v>196</v>
      </c>
      <c r="G151" s="249" t="s">
        <v>114</v>
      </c>
      <c r="H151" s="250">
        <v>182.69</v>
      </c>
      <c r="I151" s="251"/>
      <c r="J151" s="252">
        <f>ROUND(I151*H151,2)</f>
        <v>0</v>
      </c>
      <c r="K151" s="253"/>
      <c r="L151" s="43"/>
      <c r="M151" s="254" t="s">
        <v>1</v>
      </c>
      <c r="N151" s="255" t="s">
        <v>48</v>
      </c>
      <c r="O151" s="93"/>
      <c r="P151" s="256">
        <f>O151*H151</f>
        <v>0</v>
      </c>
      <c r="Q151" s="256">
        <v>0</v>
      </c>
      <c r="R151" s="256">
        <f>Q151*H151</f>
        <v>0</v>
      </c>
      <c r="S151" s="256">
        <v>0</v>
      </c>
      <c r="T151" s="257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58" t="s">
        <v>176</v>
      </c>
      <c r="AT151" s="258" t="s">
        <v>172</v>
      </c>
      <c r="AU151" s="258" t="s">
        <v>93</v>
      </c>
      <c r="AY151" s="17" t="s">
        <v>169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7" t="s">
        <v>91</v>
      </c>
      <c r="BK151" s="145">
        <f>ROUND(I151*H151,2)</f>
        <v>0</v>
      </c>
      <c r="BL151" s="17" t="s">
        <v>176</v>
      </c>
      <c r="BM151" s="258" t="s">
        <v>712</v>
      </c>
    </row>
    <row r="152" s="13" customFormat="1">
      <c r="A152" s="13"/>
      <c r="B152" s="259"/>
      <c r="C152" s="260"/>
      <c r="D152" s="261" t="s">
        <v>185</v>
      </c>
      <c r="E152" s="262" t="s">
        <v>1</v>
      </c>
      <c r="F152" s="263" t="s">
        <v>713</v>
      </c>
      <c r="G152" s="260"/>
      <c r="H152" s="264">
        <v>182.69</v>
      </c>
      <c r="I152" s="265"/>
      <c r="J152" s="260"/>
      <c r="K152" s="260"/>
      <c r="L152" s="266"/>
      <c r="M152" s="267"/>
      <c r="N152" s="268"/>
      <c r="O152" s="268"/>
      <c r="P152" s="268"/>
      <c r="Q152" s="268"/>
      <c r="R152" s="268"/>
      <c r="S152" s="268"/>
      <c r="T152" s="26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70" t="s">
        <v>185</v>
      </c>
      <c r="AU152" s="270" t="s">
        <v>93</v>
      </c>
      <c r="AV152" s="13" t="s">
        <v>93</v>
      </c>
      <c r="AW152" s="13" t="s">
        <v>36</v>
      </c>
      <c r="AX152" s="13" t="s">
        <v>83</v>
      </c>
      <c r="AY152" s="270" t="s">
        <v>169</v>
      </c>
    </row>
    <row r="153" s="14" customFormat="1">
      <c r="A153" s="14"/>
      <c r="B153" s="271"/>
      <c r="C153" s="272"/>
      <c r="D153" s="261" t="s">
        <v>185</v>
      </c>
      <c r="E153" s="273" t="s">
        <v>1</v>
      </c>
      <c r="F153" s="274" t="s">
        <v>217</v>
      </c>
      <c r="G153" s="272"/>
      <c r="H153" s="275">
        <v>182.69</v>
      </c>
      <c r="I153" s="276"/>
      <c r="J153" s="272"/>
      <c r="K153" s="272"/>
      <c r="L153" s="277"/>
      <c r="M153" s="278"/>
      <c r="N153" s="279"/>
      <c r="O153" s="279"/>
      <c r="P153" s="279"/>
      <c r="Q153" s="279"/>
      <c r="R153" s="279"/>
      <c r="S153" s="279"/>
      <c r="T153" s="28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81" t="s">
        <v>185</v>
      </c>
      <c r="AU153" s="281" t="s">
        <v>93</v>
      </c>
      <c r="AV153" s="14" t="s">
        <v>176</v>
      </c>
      <c r="AW153" s="14" t="s">
        <v>36</v>
      </c>
      <c r="AX153" s="14" t="s">
        <v>91</v>
      </c>
      <c r="AY153" s="281" t="s">
        <v>169</v>
      </c>
    </row>
    <row r="154" s="2" customFormat="1" ht="24.15" customHeight="1">
      <c r="A154" s="40"/>
      <c r="B154" s="41"/>
      <c r="C154" s="246" t="s">
        <v>198</v>
      </c>
      <c r="D154" s="246" t="s">
        <v>172</v>
      </c>
      <c r="E154" s="247" t="s">
        <v>205</v>
      </c>
      <c r="F154" s="248" t="s">
        <v>206</v>
      </c>
      <c r="G154" s="249" t="s">
        <v>180</v>
      </c>
      <c r="H154" s="250">
        <v>0.5</v>
      </c>
      <c r="I154" s="251"/>
      <c r="J154" s="252">
        <f>ROUND(I154*H154,2)</f>
        <v>0</v>
      </c>
      <c r="K154" s="253"/>
      <c r="L154" s="43"/>
      <c r="M154" s="254" t="s">
        <v>1</v>
      </c>
      <c r="N154" s="255" t="s">
        <v>48</v>
      </c>
      <c r="O154" s="93"/>
      <c r="P154" s="256">
        <f>O154*H154</f>
        <v>0</v>
      </c>
      <c r="Q154" s="256">
        <v>0.00142</v>
      </c>
      <c r="R154" s="256">
        <f>Q154*H154</f>
        <v>0.00071000000000000002</v>
      </c>
      <c r="S154" s="256">
        <v>0.029000000000000001</v>
      </c>
      <c r="T154" s="257">
        <f>S154*H154</f>
        <v>0.014500000000000001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58" t="s">
        <v>176</v>
      </c>
      <c r="AT154" s="258" t="s">
        <v>172</v>
      </c>
      <c r="AU154" s="258" t="s">
        <v>93</v>
      </c>
      <c r="AY154" s="17" t="s">
        <v>169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7" t="s">
        <v>91</v>
      </c>
      <c r="BK154" s="145">
        <f>ROUND(I154*H154,2)</f>
        <v>0</v>
      </c>
      <c r="BL154" s="17" t="s">
        <v>176</v>
      </c>
      <c r="BM154" s="258" t="s">
        <v>714</v>
      </c>
    </row>
    <row r="155" s="2" customFormat="1" ht="24.15" customHeight="1">
      <c r="A155" s="40"/>
      <c r="B155" s="41"/>
      <c r="C155" s="246" t="s">
        <v>204</v>
      </c>
      <c r="D155" s="246" t="s">
        <v>172</v>
      </c>
      <c r="E155" s="247" t="s">
        <v>208</v>
      </c>
      <c r="F155" s="248" t="s">
        <v>209</v>
      </c>
      <c r="G155" s="249" t="s">
        <v>114</v>
      </c>
      <c r="H155" s="250">
        <v>72</v>
      </c>
      <c r="I155" s="251"/>
      <c r="J155" s="252">
        <f>ROUND(I155*H155,2)</f>
        <v>0</v>
      </c>
      <c r="K155" s="253"/>
      <c r="L155" s="43"/>
      <c r="M155" s="254" t="s">
        <v>1</v>
      </c>
      <c r="N155" s="255" t="s">
        <v>48</v>
      </c>
      <c r="O155" s="93"/>
      <c r="P155" s="256">
        <f>O155*H155</f>
        <v>0</v>
      </c>
      <c r="Q155" s="256">
        <v>0</v>
      </c>
      <c r="R155" s="256">
        <f>Q155*H155</f>
        <v>0</v>
      </c>
      <c r="S155" s="256">
        <v>0</v>
      </c>
      <c r="T155" s="25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58" t="s">
        <v>176</v>
      </c>
      <c r="AT155" s="258" t="s">
        <v>172</v>
      </c>
      <c r="AU155" s="258" t="s">
        <v>93</v>
      </c>
      <c r="AY155" s="17" t="s">
        <v>169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7" t="s">
        <v>91</v>
      </c>
      <c r="BK155" s="145">
        <f>ROUND(I155*H155,2)</f>
        <v>0</v>
      </c>
      <c r="BL155" s="17" t="s">
        <v>176</v>
      </c>
      <c r="BM155" s="258" t="s">
        <v>715</v>
      </c>
    </row>
    <row r="156" s="13" customFormat="1">
      <c r="A156" s="13"/>
      <c r="B156" s="259"/>
      <c r="C156" s="260"/>
      <c r="D156" s="261" t="s">
        <v>185</v>
      </c>
      <c r="E156" s="262" t="s">
        <v>1</v>
      </c>
      <c r="F156" s="263" t="s">
        <v>211</v>
      </c>
      <c r="G156" s="260"/>
      <c r="H156" s="264">
        <v>72</v>
      </c>
      <c r="I156" s="265"/>
      <c r="J156" s="260"/>
      <c r="K156" s="260"/>
      <c r="L156" s="266"/>
      <c r="M156" s="267"/>
      <c r="N156" s="268"/>
      <c r="O156" s="268"/>
      <c r="P156" s="268"/>
      <c r="Q156" s="268"/>
      <c r="R156" s="268"/>
      <c r="S156" s="268"/>
      <c r="T156" s="26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70" t="s">
        <v>185</v>
      </c>
      <c r="AU156" s="270" t="s">
        <v>93</v>
      </c>
      <c r="AV156" s="13" t="s">
        <v>93</v>
      </c>
      <c r="AW156" s="13" t="s">
        <v>36</v>
      </c>
      <c r="AX156" s="13" t="s">
        <v>91</v>
      </c>
      <c r="AY156" s="270" t="s">
        <v>169</v>
      </c>
    </row>
    <row r="157" s="2" customFormat="1" ht="24.15" customHeight="1">
      <c r="A157" s="40"/>
      <c r="B157" s="41"/>
      <c r="C157" s="246" t="s">
        <v>170</v>
      </c>
      <c r="D157" s="246" t="s">
        <v>172</v>
      </c>
      <c r="E157" s="247" t="s">
        <v>213</v>
      </c>
      <c r="F157" s="248" t="s">
        <v>214</v>
      </c>
      <c r="G157" s="249" t="s">
        <v>114</v>
      </c>
      <c r="H157" s="250">
        <v>1440</v>
      </c>
      <c r="I157" s="251"/>
      <c r="J157" s="252">
        <f>ROUND(I157*H157,2)</f>
        <v>0</v>
      </c>
      <c r="K157" s="253"/>
      <c r="L157" s="43"/>
      <c r="M157" s="254" t="s">
        <v>1</v>
      </c>
      <c r="N157" s="255" t="s">
        <v>48</v>
      </c>
      <c r="O157" s="93"/>
      <c r="P157" s="256">
        <f>O157*H157</f>
        <v>0</v>
      </c>
      <c r="Q157" s="256">
        <v>0</v>
      </c>
      <c r="R157" s="256">
        <f>Q157*H157</f>
        <v>0</v>
      </c>
      <c r="S157" s="256">
        <v>0</v>
      </c>
      <c r="T157" s="257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58" t="s">
        <v>176</v>
      </c>
      <c r="AT157" s="258" t="s">
        <v>172</v>
      </c>
      <c r="AU157" s="258" t="s">
        <v>93</v>
      </c>
      <c r="AY157" s="17" t="s">
        <v>169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7" t="s">
        <v>91</v>
      </c>
      <c r="BK157" s="145">
        <f>ROUND(I157*H157,2)</f>
        <v>0</v>
      </c>
      <c r="BL157" s="17" t="s">
        <v>176</v>
      </c>
      <c r="BM157" s="258" t="s">
        <v>716</v>
      </c>
    </row>
    <row r="158" s="13" customFormat="1">
      <c r="A158" s="13"/>
      <c r="B158" s="259"/>
      <c r="C158" s="260"/>
      <c r="D158" s="261" t="s">
        <v>185</v>
      </c>
      <c r="E158" s="262" t="s">
        <v>1</v>
      </c>
      <c r="F158" s="263" t="s">
        <v>216</v>
      </c>
      <c r="G158" s="260"/>
      <c r="H158" s="264">
        <v>1440</v>
      </c>
      <c r="I158" s="265"/>
      <c r="J158" s="260"/>
      <c r="K158" s="260"/>
      <c r="L158" s="266"/>
      <c r="M158" s="267"/>
      <c r="N158" s="268"/>
      <c r="O158" s="268"/>
      <c r="P158" s="268"/>
      <c r="Q158" s="268"/>
      <c r="R158" s="268"/>
      <c r="S158" s="268"/>
      <c r="T158" s="26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70" t="s">
        <v>185</v>
      </c>
      <c r="AU158" s="270" t="s">
        <v>93</v>
      </c>
      <c r="AV158" s="13" t="s">
        <v>93</v>
      </c>
      <c r="AW158" s="13" t="s">
        <v>36</v>
      </c>
      <c r="AX158" s="13" t="s">
        <v>83</v>
      </c>
      <c r="AY158" s="270" t="s">
        <v>169</v>
      </c>
    </row>
    <row r="159" s="14" customFormat="1">
      <c r="A159" s="14"/>
      <c r="B159" s="271"/>
      <c r="C159" s="272"/>
      <c r="D159" s="261" t="s">
        <v>185</v>
      </c>
      <c r="E159" s="273" t="s">
        <v>1</v>
      </c>
      <c r="F159" s="274" t="s">
        <v>217</v>
      </c>
      <c r="G159" s="272"/>
      <c r="H159" s="275">
        <v>1440</v>
      </c>
      <c r="I159" s="276"/>
      <c r="J159" s="272"/>
      <c r="K159" s="272"/>
      <c r="L159" s="277"/>
      <c r="M159" s="278"/>
      <c r="N159" s="279"/>
      <c r="O159" s="279"/>
      <c r="P159" s="279"/>
      <c r="Q159" s="279"/>
      <c r="R159" s="279"/>
      <c r="S159" s="279"/>
      <c r="T159" s="28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81" t="s">
        <v>185</v>
      </c>
      <c r="AU159" s="281" t="s">
        <v>93</v>
      </c>
      <c r="AV159" s="14" t="s">
        <v>176</v>
      </c>
      <c r="AW159" s="14" t="s">
        <v>36</v>
      </c>
      <c r="AX159" s="14" t="s">
        <v>91</v>
      </c>
      <c r="AY159" s="281" t="s">
        <v>169</v>
      </c>
    </row>
    <row r="160" s="12" customFormat="1" ht="22.8" customHeight="1">
      <c r="A160" s="12"/>
      <c r="B160" s="230"/>
      <c r="C160" s="231"/>
      <c r="D160" s="232" t="s">
        <v>82</v>
      </c>
      <c r="E160" s="244" t="s">
        <v>218</v>
      </c>
      <c r="F160" s="244" t="s">
        <v>219</v>
      </c>
      <c r="G160" s="231"/>
      <c r="H160" s="231"/>
      <c r="I160" s="234"/>
      <c r="J160" s="245">
        <f>BK160</f>
        <v>0</v>
      </c>
      <c r="K160" s="231"/>
      <c r="L160" s="236"/>
      <c r="M160" s="237"/>
      <c r="N160" s="238"/>
      <c r="O160" s="238"/>
      <c r="P160" s="239">
        <f>SUM(P161:P172)</f>
        <v>0</v>
      </c>
      <c r="Q160" s="238"/>
      <c r="R160" s="239">
        <f>SUM(R161:R172)</f>
        <v>0.065100000000000005</v>
      </c>
      <c r="S160" s="238"/>
      <c r="T160" s="240">
        <f>SUM(T161:T172)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41" t="s">
        <v>91</v>
      </c>
      <c r="AT160" s="242" t="s">
        <v>82</v>
      </c>
      <c r="AU160" s="242" t="s">
        <v>91</v>
      </c>
      <c r="AY160" s="241" t="s">
        <v>169</v>
      </c>
      <c r="BK160" s="243">
        <f>SUM(BK161:BK172)</f>
        <v>0</v>
      </c>
    </row>
    <row r="161" s="2" customFormat="1" ht="16.5" customHeight="1">
      <c r="A161" s="40"/>
      <c r="B161" s="41"/>
      <c r="C161" s="246" t="s">
        <v>212</v>
      </c>
      <c r="D161" s="246" t="s">
        <v>172</v>
      </c>
      <c r="E161" s="247" t="s">
        <v>221</v>
      </c>
      <c r="F161" s="248" t="s">
        <v>222</v>
      </c>
      <c r="G161" s="249" t="s">
        <v>223</v>
      </c>
      <c r="H161" s="250">
        <v>3.2549999999999999</v>
      </c>
      <c r="I161" s="251"/>
      <c r="J161" s="252">
        <f>ROUND(I161*H161,2)</f>
        <v>0</v>
      </c>
      <c r="K161" s="253"/>
      <c r="L161" s="43"/>
      <c r="M161" s="254" t="s">
        <v>1</v>
      </c>
      <c r="N161" s="255" t="s">
        <v>48</v>
      </c>
      <c r="O161" s="93"/>
      <c r="P161" s="256">
        <f>O161*H161</f>
        <v>0</v>
      </c>
      <c r="Q161" s="256">
        <v>0.02</v>
      </c>
      <c r="R161" s="256">
        <f>Q161*H161</f>
        <v>0.065100000000000005</v>
      </c>
      <c r="S161" s="256">
        <v>0</v>
      </c>
      <c r="T161" s="25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58" t="s">
        <v>176</v>
      </c>
      <c r="AT161" s="258" t="s">
        <v>172</v>
      </c>
      <c r="AU161" s="258" t="s">
        <v>93</v>
      </c>
      <c r="AY161" s="17" t="s">
        <v>169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7" t="s">
        <v>91</v>
      </c>
      <c r="BK161" s="145">
        <f>ROUND(I161*H161,2)</f>
        <v>0</v>
      </c>
      <c r="BL161" s="17" t="s">
        <v>176</v>
      </c>
      <c r="BM161" s="258" t="s">
        <v>717</v>
      </c>
    </row>
    <row r="162" s="2" customFormat="1" ht="24.15" customHeight="1">
      <c r="A162" s="40"/>
      <c r="B162" s="41"/>
      <c r="C162" s="246" t="s">
        <v>220</v>
      </c>
      <c r="D162" s="246" t="s">
        <v>172</v>
      </c>
      <c r="E162" s="247" t="s">
        <v>225</v>
      </c>
      <c r="F162" s="248" t="s">
        <v>226</v>
      </c>
      <c r="G162" s="249" t="s">
        <v>223</v>
      </c>
      <c r="H162" s="250">
        <v>3.2549999999999999</v>
      </c>
      <c r="I162" s="251"/>
      <c r="J162" s="252">
        <f>ROUND(I162*H162,2)</f>
        <v>0</v>
      </c>
      <c r="K162" s="253"/>
      <c r="L162" s="43"/>
      <c r="M162" s="254" t="s">
        <v>1</v>
      </c>
      <c r="N162" s="255" t="s">
        <v>48</v>
      </c>
      <c r="O162" s="93"/>
      <c r="P162" s="256">
        <f>O162*H162</f>
        <v>0</v>
      </c>
      <c r="Q162" s="256">
        <v>0</v>
      </c>
      <c r="R162" s="256">
        <f>Q162*H162</f>
        <v>0</v>
      </c>
      <c r="S162" s="256">
        <v>0</v>
      </c>
      <c r="T162" s="257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58" t="s">
        <v>176</v>
      </c>
      <c r="AT162" s="258" t="s">
        <v>172</v>
      </c>
      <c r="AU162" s="258" t="s">
        <v>93</v>
      </c>
      <c r="AY162" s="17" t="s">
        <v>169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7" t="s">
        <v>91</v>
      </c>
      <c r="BK162" s="145">
        <f>ROUND(I162*H162,2)</f>
        <v>0</v>
      </c>
      <c r="BL162" s="17" t="s">
        <v>176</v>
      </c>
      <c r="BM162" s="258" t="s">
        <v>718</v>
      </c>
    </row>
    <row r="163" s="2" customFormat="1" ht="24.15" customHeight="1">
      <c r="A163" s="40"/>
      <c r="B163" s="41"/>
      <c r="C163" s="246" t="s">
        <v>8</v>
      </c>
      <c r="D163" s="246" t="s">
        <v>172</v>
      </c>
      <c r="E163" s="247" t="s">
        <v>229</v>
      </c>
      <c r="F163" s="248" t="s">
        <v>230</v>
      </c>
      <c r="G163" s="249" t="s">
        <v>223</v>
      </c>
      <c r="H163" s="250">
        <v>3.2549999999999999</v>
      </c>
      <c r="I163" s="251"/>
      <c r="J163" s="252">
        <f>ROUND(I163*H163,2)</f>
        <v>0</v>
      </c>
      <c r="K163" s="253"/>
      <c r="L163" s="43"/>
      <c r="M163" s="254" t="s">
        <v>1</v>
      </c>
      <c r="N163" s="255" t="s">
        <v>48</v>
      </c>
      <c r="O163" s="93"/>
      <c r="P163" s="256">
        <f>O163*H163</f>
        <v>0</v>
      </c>
      <c r="Q163" s="256">
        <v>0</v>
      </c>
      <c r="R163" s="256">
        <f>Q163*H163</f>
        <v>0</v>
      </c>
      <c r="S163" s="256">
        <v>0</v>
      </c>
      <c r="T163" s="25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58" t="s">
        <v>176</v>
      </c>
      <c r="AT163" s="258" t="s">
        <v>172</v>
      </c>
      <c r="AU163" s="258" t="s">
        <v>93</v>
      </c>
      <c r="AY163" s="17" t="s">
        <v>169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7" t="s">
        <v>91</v>
      </c>
      <c r="BK163" s="145">
        <f>ROUND(I163*H163,2)</f>
        <v>0</v>
      </c>
      <c r="BL163" s="17" t="s">
        <v>176</v>
      </c>
      <c r="BM163" s="258" t="s">
        <v>719</v>
      </c>
    </row>
    <row r="164" s="2" customFormat="1" ht="24.15" customHeight="1">
      <c r="A164" s="40"/>
      <c r="B164" s="41"/>
      <c r="C164" s="246" t="s">
        <v>228</v>
      </c>
      <c r="D164" s="246" t="s">
        <v>172</v>
      </c>
      <c r="E164" s="247" t="s">
        <v>233</v>
      </c>
      <c r="F164" s="248" t="s">
        <v>234</v>
      </c>
      <c r="G164" s="249" t="s">
        <v>223</v>
      </c>
      <c r="H164" s="250">
        <v>63.759999999999998</v>
      </c>
      <c r="I164" s="251"/>
      <c r="J164" s="252">
        <f>ROUND(I164*H164,2)</f>
        <v>0</v>
      </c>
      <c r="K164" s="253"/>
      <c r="L164" s="43"/>
      <c r="M164" s="254" t="s">
        <v>1</v>
      </c>
      <c r="N164" s="255" t="s">
        <v>48</v>
      </c>
      <c r="O164" s="93"/>
      <c r="P164" s="256">
        <f>O164*H164</f>
        <v>0</v>
      </c>
      <c r="Q164" s="256">
        <v>0</v>
      </c>
      <c r="R164" s="256">
        <f>Q164*H164</f>
        <v>0</v>
      </c>
      <c r="S164" s="256">
        <v>0</v>
      </c>
      <c r="T164" s="25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58" t="s">
        <v>176</v>
      </c>
      <c r="AT164" s="258" t="s">
        <v>172</v>
      </c>
      <c r="AU164" s="258" t="s">
        <v>93</v>
      </c>
      <c r="AY164" s="17" t="s">
        <v>169</v>
      </c>
      <c r="BE164" s="145">
        <f>IF(N164="základní",J164,0)</f>
        <v>0</v>
      </c>
      <c r="BF164" s="145">
        <f>IF(N164="snížená",J164,0)</f>
        <v>0</v>
      </c>
      <c r="BG164" s="145">
        <f>IF(N164="zákl. přenesená",J164,0)</f>
        <v>0</v>
      </c>
      <c r="BH164" s="145">
        <f>IF(N164="sníž. přenesená",J164,0)</f>
        <v>0</v>
      </c>
      <c r="BI164" s="145">
        <f>IF(N164="nulová",J164,0)</f>
        <v>0</v>
      </c>
      <c r="BJ164" s="17" t="s">
        <v>91</v>
      </c>
      <c r="BK164" s="145">
        <f>ROUND(I164*H164,2)</f>
        <v>0</v>
      </c>
      <c r="BL164" s="17" t="s">
        <v>176</v>
      </c>
      <c r="BM164" s="258" t="s">
        <v>720</v>
      </c>
    </row>
    <row r="165" s="13" customFormat="1">
      <c r="A165" s="13"/>
      <c r="B165" s="259"/>
      <c r="C165" s="260"/>
      <c r="D165" s="261" t="s">
        <v>185</v>
      </c>
      <c r="E165" s="262" t="s">
        <v>1</v>
      </c>
      <c r="F165" s="263" t="s">
        <v>721</v>
      </c>
      <c r="G165" s="260"/>
      <c r="H165" s="264">
        <v>63.759999999999998</v>
      </c>
      <c r="I165" s="265"/>
      <c r="J165" s="260"/>
      <c r="K165" s="260"/>
      <c r="L165" s="266"/>
      <c r="M165" s="267"/>
      <c r="N165" s="268"/>
      <c r="O165" s="268"/>
      <c r="P165" s="268"/>
      <c r="Q165" s="268"/>
      <c r="R165" s="268"/>
      <c r="S165" s="268"/>
      <c r="T165" s="26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70" t="s">
        <v>185</v>
      </c>
      <c r="AU165" s="270" t="s">
        <v>93</v>
      </c>
      <c r="AV165" s="13" t="s">
        <v>93</v>
      </c>
      <c r="AW165" s="13" t="s">
        <v>36</v>
      </c>
      <c r="AX165" s="13" t="s">
        <v>83</v>
      </c>
      <c r="AY165" s="270" t="s">
        <v>169</v>
      </c>
    </row>
    <row r="166" s="14" customFormat="1">
      <c r="A166" s="14"/>
      <c r="B166" s="271"/>
      <c r="C166" s="272"/>
      <c r="D166" s="261" t="s">
        <v>185</v>
      </c>
      <c r="E166" s="273" t="s">
        <v>1</v>
      </c>
      <c r="F166" s="274" t="s">
        <v>217</v>
      </c>
      <c r="G166" s="272"/>
      <c r="H166" s="275">
        <v>63.759999999999998</v>
      </c>
      <c r="I166" s="276"/>
      <c r="J166" s="272"/>
      <c r="K166" s="272"/>
      <c r="L166" s="277"/>
      <c r="M166" s="278"/>
      <c r="N166" s="279"/>
      <c r="O166" s="279"/>
      <c r="P166" s="279"/>
      <c r="Q166" s="279"/>
      <c r="R166" s="279"/>
      <c r="S166" s="279"/>
      <c r="T166" s="28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81" t="s">
        <v>185</v>
      </c>
      <c r="AU166" s="281" t="s">
        <v>93</v>
      </c>
      <c r="AV166" s="14" t="s">
        <v>176</v>
      </c>
      <c r="AW166" s="14" t="s">
        <v>36</v>
      </c>
      <c r="AX166" s="14" t="s">
        <v>91</v>
      </c>
      <c r="AY166" s="281" t="s">
        <v>169</v>
      </c>
    </row>
    <row r="167" s="2" customFormat="1" ht="33" customHeight="1">
      <c r="A167" s="40"/>
      <c r="B167" s="41"/>
      <c r="C167" s="246" t="s">
        <v>232</v>
      </c>
      <c r="D167" s="246" t="s">
        <v>172</v>
      </c>
      <c r="E167" s="247" t="s">
        <v>242</v>
      </c>
      <c r="F167" s="248" t="s">
        <v>243</v>
      </c>
      <c r="G167" s="249" t="s">
        <v>223</v>
      </c>
      <c r="H167" s="250">
        <v>0.32300000000000001</v>
      </c>
      <c r="I167" s="251"/>
      <c r="J167" s="252">
        <f>ROUND(I167*H167,2)</f>
        <v>0</v>
      </c>
      <c r="K167" s="253"/>
      <c r="L167" s="43"/>
      <c r="M167" s="254" t="s">
        <v>1</v>
      </c>
      <c r="N167" s="255" t="s">
        <v>48</v>
      </c>
      <c r="O167" s="93"/>
      <c r="P167" s="256">
        <f>O167*H167</f>
        <v>0</v>
      </c>
      <c r="Q167" s="256">
        <v>0</v>
      </c>
      <c r="R167" s="256">
        <f>Q167*H167</f>
        <v>0</v>
      </c>
      <c r="S167" s="256">
        <v>0</v>
      </c>
      <c r="T167" s="25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58" t="s">
        <v>176</v>
      </c>
      <c r="AT167" s="258" t="s">
        <v>172</v>
      </c>
      <c r="AU167" s="258" t="s">
        <v>93</v>
      </c>
      <c r="AY167" s="17" t="s">
        <v>169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7" t="s">
        <v>91</v>
      </c>
      <c r="BK167" s="145">
        <f>ROUND(I167*H167,2)</f>
        <v>0</v>
      </c>
      <c r="BL167" s="17" t="s">
        <v>176</v>
      </c>
      <c r="BM167" s="258" t="s">
        <v>722</v>
      </c>
    </row>
    <row r="168" s="2" customFormat="1" ht="37.8" customHeight="1">
      <c r="A168" s="40"/>
      <c r="B168" s="41"/>
      <c r="C168" s="246" t="s">
        <v>237</v>
      </c>
      <c r="D168" s="246" t="s">
        <v>172</v>
      </c>
      <c r="E168" s="247" t="s">
        <v>246</v>
      </c>
      <c r="F168" s="248" t="s">
        <v>247</v>
      </c>
      <c r="G168" s="249" t="s">
        <v>223</v>
      </c>
      <c r="H168" s="250">
        <v>1.4830000000000001</v>
      </c>
      <c r="I168" s="251"/>
      <c r="J168" s="252">
        <f>ROUND(I168*H168,2)</f>
        <v>0</v>
      </c>
      <c r="K168" s="253"/>
      <c r="L168" s="43"/>
      <c r="M168" s="254" t="s">
        <v>1</v>
      </c>
      <c r="N168" s="255" t="s">
        <v>48</v>
      </c>
      <c r="O168" s="93"/>
      <c r="P168" s="256">
        <f>O168*H168</f>
        <v>0</v>
      </c>
      <c r="Q168" s="256">
        <v>0</v>
      </c>
      <c r="R168" s="256">
        <f>Q168*H168</f>
        <v>0</v>
      </c>
      <c r="S168" s="256">
        <v>0</v>
      </c>
      <c r="T168" s="257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58" t="s">
        <v>176</v>
      </c>
      <c r="AT168" s="258" t="s">
        <v>172</v>
      </c>
      <c r="AU168" s="258" t="s">
        <v>93</v>
      </c>
      <c r="AY168" s="17" t="s">
        <v>169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7" t="s">
        <v>91</v>
      </c>
      <c r="BK168" s="145">
        <f>ROUND(I168*H168,2)</f>
        <v>0</v>
      </c>
      <c r="BL168" s="17" t="s">
        <v>176</v>
      </c>
      <c r="BM168" s="258" t="s">
        <v>723</v>
      </c>
    </row>
    <row r="169" s="13" customFormat="1">
      <c r="A169" s="13"/>
      <c r="B169" s="259"/>
      <c r="C169" s="260"/>
      <c r="D169" s="261" t="s">
        <v>185</v>
      </c>
      <c r="E169" s="262" t="s">
        <v>1</v>
      </c>
      <c r="F169" s="263" t="s">
        <v>724</v>
      </c>
      <c r="G169" s="260"/>
      <c r="H169" s="264">
        <v>1.4830000000000001</v>
      </c>
      <c r="I169" s="265"/>
      <c r="J169" s="260"/>
      <c r="K169" s="260"/>
      <c r="L169" s="266"/>
      <c r="M169" s="267"/>
      <c r="N169" s="268"/>
      <c r="O169" s="268"/>
      <c r="P169" s="268"/>
      <c r="Q169" s="268"/>
      <c r="R169" s="268"/>
      <c r="S169" s="268"/>
      <c r="T169" s="26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70" t="s">
        <v>185</v>
      </c>
      <c r="AU169" s="270" t="s">
        <v>93</v>
      </c>
      <c r="AV169" s="13" t="s">
        <v>93</v>
      </c>
      <c r="AW169" s="13" t="s">
        <v>36</v>
      </c>
      <c r="AX169" s="13" t="s">
        <v>83</v>
      </c>
      <c r="AY169" s="270" t="s">
        <v>169</v>
      </c>
    </row>
    <row r="170" s="14" customFormat="1">
      <c r="A170" s="14"/>
      <c r="B170" s="271"/>
      <c r="C170" s="272"/>
      <c r="D170" s="261" t="s">
        <v>185</v>
      </c>
      <c r="E170" s="273" t="s">
        <v>1</v>
      </c>
      <c r="F170" s="274" t="s">
        <v>217</v>
      </c>
      <c r="G170" s="272"/>
      <c r="H170" s="275">
        <v>1.4830000000000001</v>
      </c>
      <c r="I170" s="276"/>
      <c r="J170" s="272"/>
      <c r="K170" s="272"/>
      <c r="L170" s="277"/>
      <c r="M170" s="278"/>
      <c r="N170" s="279"/>
      <c r="O170" s="279"/>
      <c r="P170" s="279"/>
      <c r="Q170" s="279"/>
      <c r="R170" s="279"/>
      <c r="S170" s="279"/>
      <c r="T170" s="28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81" t="s">
        <v>185</v>
      </c>
      <c r="AU170" s="281" t="s">
        <v>93</v>
      </c>
      <c r="AV170" s="14" t="s">
        <v>176</v>
      </c>
      <c r="AW170" s="14" t="s">
        <v>36</v>
      </c>
      <c r="AX170" s="14" t="s">
        <v>91</v>
      </c>
      <c r="AY170" s="281" t="s">
        <v>169</v>
      </c>
    </row>
    <row r="171" s="2" customFormat="1" ht="33" customHeight="1">
      <c r="A171" s="40"/>
      <c r="B171" s="41"/>
      <c r="C171" s="246" t="s">
        <v>241</v>
      </c>
      <c r="D171" s="246" t="s">
        <v>172</v>
      </c>
      <c r="E171" s="247" t="s">
        <v>251</v>
      </c>
      <c r="F171" s="248" t="s">
        <v>252</v>
      </c>
      <c r="G171" s="249" t="s">
        <v>223</v>
      </c>
      <c r="H171" s="250">
        <v>1.0960000000000001</v>
      </c>
      <c r="I171" s="251"/>
      <c r="J171" s="252">
        <f>ROUND(I171*H171,2)</f>
        <v>0</v>
      </c>
      <c r="K171" s="253"/>
      <c r="L171" s="43"/>
      <c r="M171" s="254" t="s">
        <v>1</v>
      </c>
      <c r="N171" s="255" t="s">
        <v>48</v>
      </c>
      <c r="O171" s="93"/>
      <c r="P171" s="256">
        <f>O171*H171</f>
        <v>0</v>
      </c>
      <c r="Q171" s="256">
        <v>0</v>
      </c>
      <c r="R171" s="256">
        <f>Q171*H171</f>
        <v>0</v>
      </c>
      <c r="S171" s="256">
        <v>0</v>
      </c>
      <c r="T171" s="25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58" t="s">
        <v>176</v>
      </c>
      <c r="AT171" s="258" t="s">
        <v>172</v>
      </c>
      <c r="AU171" s="258" t="s">
        <v>93</v>
      </c>
      <c r="AY171" s="17" t="s">
        <v>169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7" t="s">
        <v>91</v>
      </c>
      <c r="BK171" s="145">
        <f>ROUND(I171*H171,2)</f>
        <v>0</v>
      </c>
      <c r="BL171" s="17" t="s">
        <v>176</v>
      </c>
      <c r="BM171" s="258" t="s">
        <v>725</v>
      </c>
    </row>
    <row r="172" s="2" customFormat="1" ht="24.15" customHeight="1">
      <c r="A172" s="40"/>
      <c r="B172" s="41"/>
      <c r="C172" s="246" t="s">
        <v>245</v>
      </c>
      <c r="D172" s="246" t="s">
        <v>172</v>
      </c>
      <c r="E172" s="247" t="s">
        <v>255</v>
      </c>
      <c r="F172" s="248" t="s">
        <v>256</v>
      </c>
      <c r="G172" s="249" t="s">
        <v>223</v>
      </c>
      <c r="H172" s="250">
        <v>3.2549999999999999</v>
      </c>
      <c r="I172" s="251"/>
      <c r="J172" s="252">
        <f>ROUND(I172*H172,2)</f>
        <v>0</v>
      </c>
      <c r="K172" s="253"/>
      <c r="L172" s="43"/>
      <c r="M172" s="254" t="s">
        <v>1</v>
      </c>
      <c r="N172" s="255" t="s">
        <v>48</v>
      </c>
      <c r="O172" s="93"/>
      <c r="P172" s="256">
        <f>O172*H172</f>
        <v>0</v>
      </c>
      <c r="Q172" s="256">
        <v>0</v>
      </c>
      <c r="R172" s="256">
        <f>Q172*H172</f>
        <v>0</v>
      </c>
      <c r="S172" s="256">
        <v>0</v>
      </c>
      <c r="T172" s="257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58" t="s">
        <v>176</v>
      </c>
      <c r="AT172" s="258" t="s">
        <v>172</v>
      </c>
      <c r="AU172" s="258" t="s">
        <v>93</v>
      </c>
      <c r="AY172" s="17" t="s">
        <v>169</v>
      </c>
      <c r="BE172" s="145">
        <f>IF(N172="základní",J172,0)</f>
        <v>0</v>
      </c>
      <c r="BF172" s="145">
        <f>IF(N172="snížená",J172,0)</f>
        <v>0</v>
      </c>
      <c r="BG172" s="145">
        <f>IF(N172="zákl. přenesená",J172,0)</f>
        <v>0</v>
      </c>
      <c r="BH172" s="145">
        <f>IF(N172="sníž. přenesená",J172,0)</f>
        <v>0</v>
      </c>
      <c r="BI172" s="145">
        <f>IF(N172="nulová",J172,0)</f>
        <v>0</v>
      </c>
      <c r="BJ172" s="17" t="s">
        <v>91</v>
      </c>
      <c r="BK172" s="145">
        <f>ROUND(I172*H172,2)</f>
        <v>0</v>
      </c>
      <c r="BL172" s="17" t="s">
        <v>176</v>
      </c>
      <c r="BM172" s="258" t="s">
        <v>726</v>
      </c>
    </row>
    <row r="173" s="12" customFormat="1" ht="22.8" customHeight="1">
      <c r="A173" s="12"/>
      <c r="B173" s="230"/>
      <c r="C173" s="231"/>
      <c r="D173" s="232" t="s">
        <v>82</v>
      </c>
      <c r="E173" s="244" t="s">
        <v>258</v>
      </c>
      <c r="F173" s="244" t="s">
        <v>259</v>
      </c>
      <c r="G173" s="231"/>
      <c r="H173" s="231"/>
      <c r="I173" s="234"/>
      <c r="J173" s="245">
        <f>BK173</f>
        <v>0</v>
      </c>
      <c r="K173" s="231"/>
      <c r="L173" s="236"/>
      <c r="M173" s="237"/>
      <c r="N173" s="238"/>
      <c r="O173" s="238"/>
      <c r="P173" s="239">
        <f>P174</f>
        <v>0</v>
      </c>
      <c r="Q173" s="238"/>
      <c r="R173" s="239">
        <f>R174</f>
        <v>0</v>
      </c>
      <c r="S173" s="238"/>
      <c r="T173" s="240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41" t="s">
        <v>91</v>
      </c>
      <c r="AT173" s="242" t="s">
        <v>82</v>
      </c>
      <c r="AU173" s="242" t="s">
        <v>91</v>
      </c>
      <c r="AY173" s="241" t="s">
        <v>169</v>
      </c>
      <c r="BK173" s="243">
        <f>BK174</f>
        <v>0</v>
      </c>
    </row>
    <row r="174" s="2" customFormat="1" ht="24.15" customHeight="1">
      <c r="A174" s="40"/>
      <c r="B174" s="41"/>
      <c r="C174" s="246" t="s">
        <v>250</v>
      </c>
      <c r="D174" s="246" t="s">
        <v>172</v>
      </c>
      <c r="E174" s="247" t="s">
        <v>261</v>
      </c>
      <c r="F174" s="248" t="s">
        <v>262</v>
      </c>
      <c r="G174" s="249" t="s">
        <v>223</v>
      </c>
      <c r="H174" s="250">
        <v>0.029999999999999999</v>
      </c>
      <c r="I174" s="251"/>
      <c r="J174" s="252">
        <f>ROUND(I174*H174,2)</f>
        <v>0</v>
      </c>
      <c r="K174" s="253"/>
      <c r="L174" s="43"/>
      <c r="M174" s="254" t="s">
        <v>1</v>
      </c>
      <c r="N174" s="255" t="s">
        <v>48</v>
      </c>
      <c r="O174" s="93"/>
      <c r="P174" s="256">
        <f>O174*H174</f>
        <v>0</v>
      </c>
      <c r="Q174" s="256">
        <v>0</v>
      </c>
      <c r="R174" s="256">
        <f>Q174*H174</f>
        <v>0</v>
      </c>
      <c r="S174" s="256">
        <v>0</v>
      </c>
      <c r="T174" s="25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58" t="s">
        <v>176</v>
      </c>
      <c r="AT174" s="258" t="s">
        <v>172</v>
      </c>
      <c r="AU174" s="258" t="s">
        <v>93</v>
      </c>
      <c r="AY174" s="17" t="s">
        <v>169</v>
      </c>
      <c r="BE174" s="145">
        <f>IF(N174="základní",J174,0)</f>
        <v>0</v>
      </c>
      <c r="BF174" s="145">
        <f>IF(N174="snížená",J174,0)</f>
        <v>0</v>
      </c>
      <c r="BG174" s="145">
        <f>IF(N174="zákl. přenesená",J174,0)</f>
        <v>0</v>
      </c>
      <c r="BH174" s="145">
        <f>IF(N174="sníž. přenesená",J174,0)</f>
        <v>0</v>
      </c>
      <c r="BI174" s="145">
        <f>IF(N174="nulová",J174,0)</f>
        <v>0</v>
      </c>
      <c r="BJ174" s="17" t="s">
        <v>91</v>
      </c>
      <c r="BK174" s="145">
        <f>ROUND(I174*H174,2)</f>
        <v>0</v>
      </c>
      <c r="BL174" s="17" t="s">
        <v>176</v>
      </c>
      <c r="BM174" s="258" t="s">
        <v>727</v>
      </c>
    </row>
    <row r="175" s="12" customFormat="1" ht="25.92" customHeight="1">
      <c r="A175" s="12"/>
      <c r="B175" s="230"/>
      <c r="C175" s="231"/>
      <c r="D175" s="232" t="s">
        <v>82</v>
      </c>
      <c r="E175" s="233" t="s">
        <v>264</v>
      </c>
      <c r="F175" s="233" t="s">
        <v>265</v>
      </c>
      <c r="G175" s="231"/>
      <c r="H175" s="231"/>
      <c r="I175" s="234"/>
      <c r="J175" s="235">
        <f>BK175</f>
        <v>0</v>
      </c>
      <c r="K175" s="231"/>
      <c r="L175" s="236"/>
      <c r="M175" s="237"/>
      <c r="N175" s="238"/>
      <c r="O175" s="238"/>
      <c r="P175" s="239">
        <f>P176+P258+P269+P274+P285+P298+P306</f>
        <v>0</v>
      </c>
      <c r="Q175" s="238"/>
      <c r="R175" s="239">
        <f>R176+R258+R269+R274+R285+R298+R306</f>
        <v>4.6704396749820001</v>
      </c>
      <c r="S175" s="238"/>
      <c r="T175" s="240">
        <f>T176+T258+T269+T274+T285+T298+T306</f>
        <v>3.2407777600000007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41" t="s">
        <v>93</v>
      </c>
      <c r="AT175" s="242" t="s">
        <v>82</v>
      </c>
      <c r="AU175" s="242" t="s">
        <v>83</v>
      </c>
      <c r="AY175" s="241" t="s">
        <v>169</v>
      </c>
      <c r="BK175" s="243">
        <f>BK176+BK258+BK269+BK274+BK285+BK298+BK306</f>
        <v>0</v>
      </c>
    </row>
    <row r="176" s="12" customFormat="1" ht="22.8" customHeight="1">
      <c r="A176" s="12"/>
      <c r="B176" s="230"/>
      <c r="C176" s="231"/>
      <c r="D176" s="232" t="s">
        <v>82</v>
      </c>
      <c r="E176" s="244" t="s">
        <v>266</v>
      </c>
      <c r="F176" s="244" t="s">
        <v>267</v>
      </c>
      <c r="G176" s="231"/>
      <c r="H176" s="231"/>
      <c r="I176" s="234"/>
      <c r="J176" s="245">
        <f>BK176</f>
        <v>0</v>
      </c>
      <c r="K176" s="231"/>
      <c r="L176" s="236"/>
      <c r="M176" s="237"/>
      <c r="N176" s="238"/>
      <c r="O176" s="238"/>
      <c r="P176" s="239">
        <f>SUM(P177:P257)</f>
        <v>0</v>
      </c>
      <c r="Q176" s="238"/>
      <c r="R176" s="239">
        <f>SUM(R177:R257)</f>
        <v>2.8560323151999993</v>
      </c>
      <c r="S176" s="238"/>
      <c r="T176" s="240">
        <f>SUM(T177:T257)</f>
        <v>1.8081528600000001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41" t="s">
        <v>93</v>
      </c>
      <c r="AT176" s="242" t="s">
        <v>82</v>
      </c>
      <c r="AU176" s="242" t="s">
        <v>91</v>
      </c>
      <c r="AY176" s="241" t="s">
        <v>169</v>
      </c>
      <c r="BK176" s="243">
        <f>SUM(BK177:BK257)</f>
        <v>0</v>
      </c>
    </row>
    <row r="177" s="2" customFormat="1" ht="33" customHeight="1">
      <c r="A177" s="40"/>
      <c r="B177" s="41"/>
      <c r="C177" s="246" t="s">
        <v>278</v>
      </c>
      <c r="D177" s="246" t="s">
        <v>172</v>
      </c>
      <c r="E177" s="247" t="s">
        <v>302</v>
      </c>
      <c r="F177" s="248" t="s">
        <v>303</v>
      </c>
      <c r="G177" s="249" t="s">
        <v>114</v>
      </c>
      <c r="H177" s="250">
        <v>253.15100000000001</v>
      </c>
      <c r="I177" s="251"/>
      <c r="J177" s="252">
        <f>ROUND(I177*H177,2)</f>
        <v>0</v>
      </c>
      <c r="K177" s="253"/>
      <c r="L177" s="43"/>
      <c r="M177" s="254" t="s">
        <v>1</v>
      </c>
      <c r="N177" s="255" t="s">
        <v>48</v>
      </c>
      <c r="O177" s="93"/>
      <c r="P177" s="256">
        <f>O177*H177</f>
        <v>0</v>
      </c>
      <c r="Q177" s="256">
        <v>0</v>
      </c>
      <c r="R177" s="256">
        <f>Q177*H177</f>
        <v>0</v>
      </c>
      <c r="S177" s="256">
        <v>0.00066</v>
      </c>
      <c r="T177" s="257">
        <f>S177*H177</f>
        <v>0.16707966000000002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58" t="s">
        <v>241</v>
      </c>
      <c r="AT177" s="258" t="s">
        <v>172</v>
      </c>
      <c r="AU177" s="258" t="s">
        <v>93</v>
      </c>
      <c r="AY177" s="17" t="s">
        <v>169</v>
      </c>
      <c r="BE177" s="145">
        <f>IF(N177="základní",J177,0)</f>
        <v>0</v>
      </c>
      <c r="BF177" s="145">
        <f>IF(N177="snížená",J177,0)</f>
        <v>0</v>
      </c>
      <c r="BG177" s="145">
        <f>IF(N177="zákl. přenesená",J177,0)</f>
        <v>0</v>
      </c>
      <c r="BH177" s="145">
        <f>IF(N177="sníž. přenesená",J177,0)</f>
        <v>0</v>
      </c>
      <c r="BI177" s="145">
        <f>IF(N177="nulová",J177,0)</f>
        <v>0</v>
      </c>
      <c r="BJ177" s="17" t="s">
        <v>91</v>
      </c>
      <c r="BK177" s="145">
        <f>ROUND(I177*H177,2)</f>
        <v>0</v>
      </c>
      <c r="BL177" s="17" t="s">
        <v>241</v>
      </c>
      <c r="BM177" s="258" t="s">
        <v>728</v>
      </c>
    </row>
    <row r="178" s="13" customFormat="1">
      <c r="A178" s="13"/>
      <c r="B178" s="259"/>
      <c r="C178" s="260"/>
      <c r="D178" s="261" t="s">
        <v>185</v>
      </c>
      <c r="E178" s="262" t="s">
        <v>1</v>
      </c>
      <c r="F178" s="263" t="s">
        <v>729</v>
      </c>
      <c r="G178" s="260"/>
      <c r="H178" s="264">
        <v>29.408000000000001</v>
      </c>
      <c r="I178" s="265"/>
      <c r="J178" s="260"/>
      <c r="K178" s="260"/>
      <c r="L178" s="266"/>
      <c r="M178" s="267"/>
      <c r="N178" s="268"/>
      <c r="O178" s="268"/>
      <c r="P178" s="268"/>
      <c r="Q178" s="268"/>
      <c r="R178" s="268"/>
      <c r="S178" s="268"/>
      <c r="T178" s="26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70" t="s">
        <v>185</v>
      </c>
      <c r="AU178" s="270" t="s">
        <v>93</v>
      </c>
      <c r="AV178" s="13" t="s">
        <v>93</v>
      </c>
      <c r="AW178" s="13" t="s">
        <v>36</v>
      </c>
      <c r="AX178" s="13" t="s">
        <v>83</v>
      </c>
      <c r="AY178" s="270" t="s">
        <v>169</v>
      </c>
    </row>
    <row r="179" s="13" customFormat="1">
      <c r="A179" s="13"/>
      <c r="B179" s="259"/>
      <c r="C179" s="260"/>
      <c r="D179" s="261" t="s">
        <v>185</v>
      </c>
      <c r="E179" s="262" t="s">
        <v>1</v>
      </c>
      <c r="F179" s="263" t="s">
        <v>730</v>
      </c>
      <c r="G179" s="260"/>
      <c r="H179" s="264">
        <v>41.063000000000002</v>
      </c>
      <c r="I179" s="265"/>
      <c r="J179" s="260"/>
      <c r="K179" s="260"/>
      <c r="L179" s="266"/>
      <c r="M179" s="267"/>
      <c r="N179" s="268"/>
      <c r="O179" s="268"/>
      <c r="P179" s="268"/>
      <c r="Q179" s="268"/>
      <c r="R179" s="268"/>
      <c r="S179" s="268"/>
      <c r="T179" s="26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70" t="s">
        <v>185</v>
      </c>
      <c r="AU179" s="270" t="s">
        <v>93</v>
      </c>
      <c r="AV179" s="13" t="s">
        <v>93</v>
      </c>
      <c r="AW179" s="13" t="s">
        <v>36</v>
      </c>
      <c r="AX179" s="13" t="s">
        <v>83</v>
      </c>
      <c r="AY179" s="270" t="s">
        <v>169</v>
      </c>
    </row>
    <row r="180" s="13" customFormat="1">
      <c r="A180" s="13"/>
      <c r="B180" s="259"/>
      <c r="C180" s="260"/>
      <c r="D180" s="261" t="s">
        <v>185</v>
      </c>
      <c r="E180" s="262" t="s">
        <v>1</v>
      </c>
      <c r="F180" s="263" t="s">
        <v>731</v>
      </c>
      <c r="G180" s="260"/>
      <c r="H180" s="264">
        <v>182.68000000000001</v>
      </c>
      <c r="I180" s="265"/>
      <c r="J180" s="260"/>
      <c r="K180" s="260"/>
      <c r="L180" s="266"/>
      <c r="M180" s="267"/>
      <c r="N180" s="268"/>
      <c r="O180" s="268"/>
      <c r="P180" s="268"/>
      <c r="Q180" s="268"/>
      <c r="R180" s="268"/>
      <c r="S180" s="268"/>
      <c r="T180" s="26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70" t="s">
        <v>185</v>
      </c>
      <c r="AU180" s="270" t="s">
        <v>93</v>
      </c>
      <c r="AV180" s="13" t="s">
        <v>93</v>
      </c>
      <c r="AW180" s="13" t="s">
        <v>36</v>
      </c>
      <c r="AX180" s="13" t="s">
        <v>83</v>
      </c>
      <c r="AY180" s="270" t="s">
        <v>169</v>
      </c>
    </row>
    <row r="181" s="14" customFormat="1">
      <c r="A181" s="14"/>
      <c r="B181" s="271"/>
      <c r="C181" s="272"/>
      <c r="D181" s="261" t="s">
        <v>185</v>
      </c>
      <c r="E181" s="273" t="s">
        <v>1</v>
      </c>
      <c r="F181" s="274" t="s">
        <v>217</v>
      </c>
      <c r="G181" s="272"/>
      <c r="H181" s="275">
        <v>253.15100000000001</v>
      </c>
      <c r="I181" s="276"/>
      <c r="J181" s="272"/>
      <c r="K181" s="272"/>
      <c r="L181" s="277"/>
      <c r="M181" s="278"/>
      <c r="N181" s="279"/>
      <c r="O181" s="279"/>
      <c r="P181" s="279"/>
      <c r="Q181" s="279"/>
      <c r="R181" s="279"/>
      <c r="S181" s="279"/>
      <c r="T181" s="28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81" t="s">
        <v>185</v>
      </c>
      <c r="AU181" s="281" t="s">
        <v>93</v>
      </c>
      <c r="AV181" s="14" t="s">
        <v>176</v>
      </c>
      <c r="AW181" s="14" t="s">
        <v>36</v>
      </c>
      <c r="AX181" s="14" t="s">
        <v>91</v>
      </c>
      <c r="AY181" s="281" t="s">
        <v>169</v>
      </c>
    </row>
    <row r="182" s="2" customFormat="1" ht="24.15" customHeight="1">
      <c r="A182" s="40"/>
      <c r="B182" s="41"/>
      <c r="C182" s="246" t="s">
        <v>285</v>
      </c>
      <c r="D182" s="246" t="s">
        <v>172</v>
      </c>
      <c r="E182" s="247" t="s">
        <v>306</v>
      </c>
      <c r="F182" s="248" t="s">
        <v>307</v>
      </c>
      <c r="G182" s="249" t="s">
        <v>114</v>
      </c>
      <c r="H182" s="250">
        <v>29.408000000000001</v>
      </c>
      <c r="I182" s="251"/>
      <c r="J182" s="252">
        <f>ROUND(I182*H182,2)</f>
        <v>0</v>
      </c>
      <c r="K182" s="253"/>
      <c r="L182" s="43"/>
      <c r="M182" s="254" t="s">
        <v>1</v>
      </c>
      <c r="N182" s="255" t="s">
        <v>48</v>
      </c>
      <c r="O182" s="93"/>
      <c r="P182" s="256">
        <f>O182*H182</f>
        <v>0</v>
      </c>
      <c r="Q182" s="256">
        <v>0</v>
      </c>
      <c r="R182" s="256">
        <f>Q182*H182</f>
        <v>0</v>
      </c>
      <c r="S182" s="256">
        <v>0.010999999999999999</v>
      </c>
      <c r="T182" s="257">
        <f>S182*H182</f>
        <v>0.323488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58" t="s">
        <v>241</v>
      </c>
      <c r="AT182" s="258" t="s">
        <v>172</v>
      </c>
      <c r="AU182" s="258" t="s">
        <v>93</v>
      </c>
      <c r="AY182" s="17" t="s">
        <v>169</v>
      </c>
      <c r="BE182" s="145">
        <f>IF(N182="základní",J182,0)</f>
        <v>0</v>
      </c>
      <c r="BF182" s="145">
        <f>IF(N182="snížená",J182,0)</f>
        <v>0</v>
      </c>
      <c r="BG182" s="145">
        <f>IF(N182="zákl. přenesená",J182,0)</f>
        <v>0</v>
      </c>
      <c r="BH182" s="145">
        <f>IF(N182="sníž. přenesená",J182,0)</f>
        <v>0</v>
      </c>
      <c r="BI182" s="145">
        <f>IF(N182="nulová",J182,0)</f>
        <v>0</v>
      </c>
      <c r="BJ182" s="17" t="s">
        <v>91</v>
      </c>
      <c r="BK182" s="145">
        <f>ROUND(I182*H182,2)</f>
        <v>0</v>
      </c>
      <c r="BL182" s="17" t="s">
        <v>241</v>
      </c>
      <c r="BM182" s="258" t="s">
        <v>732</v>
      </c>
    </row>
    <row r="183" s="13" customFormat="1">
      <c r="A183" s="13"/>
      <c r="B183" s="259"/>
      <c r="C183" s="260"/>
      <c r="D183" s="261" t="s">
        <v>185</v>
      </c>
      <c r="E183" s="262" t="s">
        <v>1</v>
      </c>
      <c r="F183" s="263" t="s">
        <v>729</v>
      </c>
      <c r="G183" s="260"/>
      <c r="H183" s="264">
        <v>29.408000000000001</v>
      </c>
      <c r="I183" s="265"/>
      <c r="J183" s="260"/>
      <c r="K183" s="260"/>
      <c r="L183" s="266"/>
      <c r="M183" s="267"/>
      <c r="N183" s="268"/>
      <c r="O183" s="268"/>
      <c r="P183" s="268"/>
      <c r="Q183" s="268"/>
      <c r="R183" s="268"/>
      <c r="S183" s="268"/>
      <c r="T183" s="269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70" t="s">
        <v>185</v>
      </c>
      <c r="AU183" s="270" t="s">
        <v>93</v>
      </c>
      <c r="AV183" s="13" t="s">
        <v>93</v>
      </c>
      <c r="AW183" s="13" t="s">
        <v>36</v>
      </c>
      <c r="AX183" s="13" t="s">
        <v>83</v>
      </c>
      <c r="AY183" s="270" t="s">
        <v>169</v>
      </c>
    </row>
    <row r="184" s="14" customFormat="1">
      <c r="A184" s="14"/>
      <c r="B184" s="271"/>
      <c r="C184" s="272"/>
      <c r="D184" s="261" t="s">
        <v>185</v>
      </c>
      <c r="E184" s="273" t="s">
        <v>1</v>
      </c>
      <c r="F184" s="274" t="s">
        <v>217</v>
      </c>
      <c r="G184" s="272"/>
      <c r="H184" s="275">
        <v>29.408000000000001</v>
      </c>
      <c r="I184" s="276"/>
      <c r="J184" s="272"/>
      <c r="K184" s="272"/>
      <c r="L184" s="277"/>
      <c r="M184" s="278"/>
      <c r="N184" s="279"/>
      <c r="O184" s="279"/>
      <c r="P184" s="279"/>
      <c r="Q184" s="279"/>
      <c r="R184" s="279"/>
      <c r="S184" s="279"/>
      <c r="T184" s="28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81" t="s">
        <v>185</v>
      </c>
      <c r="AU184" s="281" t="s">
        <v>93</v>
      </c>
      <c r="AV184" s="14" t="s">
        <v>176</v>
      </c>
      <c r="AW184" s="14" t="s">
        <v>36</v>
      </c>
      <c r="AX184" s="14" t="s">
        <v>91</v>
      </c>
      <c r="AY184" s="281" t="s">
        <v>169</v>
      </c>
    </row>
    <row r="185" s="2" customFormat="1" ht="24.15" customHeight="1">
      <c r="A185" s="40"/>
      <c r="B185" s="41"/>
      <c r="C185" s="246" t="s">
        <v>309</v>
      </c>
      <c r="D185" s="246" t="s">
        <v>172</v>
      </c>
      <c r="E185" s="247" t="s">
        <v>319</v>
      </c>
      <c r="F185" s="248" t="s">
        <v>320</v>
      </c>
      <c r="G185" s="249" t="s">
        <v>114</v>
      </c>
      <c r="H185" s="250">
        <v>253.15100000000001</v>
      </c>
      <c r="I185" s="251"/>
      <c r="J185" s="252">
        <f>ROUND(I185*H185,2)</f>
        <v>0</v>
      </c>
      <c r="K185" s="253"/>
      <c r="L185" s="43"/>
      <c r="M185" s="254" t="s">
        <v>1</v>
      </c>
      <c r="N185" s="255" t="s">
        <v>48</v>
      </c>
      <c r="O185" s="93"/>
      <c r="P185" s="256">
        <f>O185*H185</f>
        <v>0</v>
      </c>
      <c r="Q185" s="256">
        <v>0</v>
      </c>
      <c r="R185" s="256">
        <f>Q185*H185</f>
        <v>0</v>
      </c>
      <c r="S185" s="256">
        <v>0.0051999999999999998</v>
      </c>
      <c r="T185" s="257">
        <f>S185*H185</f>
        <v>1.3163852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58" t="s">
        <v>241</v>
      </c>
      <c r="AT185" s="258" t="s">
        <v>172</v>
      </c>
      <c r="AU185" s="258" t="s">
        <v>93</v>
      </c>
      <c r="AY185" s="17" t="s">
        <v>169</v>
      </c>
      <c r="BE185" s="145">
        <f>IF(N185="základní",J185,0)</f>
        <v>0</v>
      </c>
      <c r="BF185" s="145">
        <f>IF(N185="snížená",J185,0)</f>
        <v>0</v>
      </c>
      <c r="BG185" s="145">
        <f>IF(N185="zákl. přenesená",J185,0)</f>
        <v>0</v>
      </c>
      <c r="BH185" s="145">
        <f>IF(N185="sníž. přenesená",J185,0)</f>
        <v>0</v>
      </c>
      <c r="BI185" s="145">
        <f>IF(N185="nulová",J185,0)</f>
        <v>0</v>
      </c>
      <c r="BJ185" s="17" t="s">
        <v>91</v>
      </c>
      <c r="BK185" s="145">
        <f>ROUND(I185*H185,2)</f>
        <v>0</v>
      </c>
      <c r="BL185" s="17" t="s">
        <v>241</v>
      </c>
      <c r="BM185" s="258" t="s">
        <v>733</v>
      </c>
    </row>
    <row r="186" s="13" customFormat="1">
      <c r="A186" s="13"/>
      <c r="B186" s="259"/>
      <c r="C186" s="260"/>
      <c r="D186" s="261" t="s">
        <v>185</v>
      </c>
      <c r="E186" s="262" t="s">
        <v>1</v>
      </c>
      <c r="F186" s="263" t="s">
        <v>729</v>
      </c>
      <c r="G186" s="260"/>
      <c r="H186" s="264">
        <v>29.408000000000001</v>
      </c>
      <c r="I186" s="265"/>
      <c r="J186" s="260"/>
      <c r="K186" s="260"/>
      <c r="L186" s="266"/>
      <c r="M186" s="267"/>
      <c r="N186" s="268"/>
      <c r="O186" s="268"/>
      <c r="P186" s="268"/>
      <c r="Q186" s="268"/>
      <c r="R186" s="268"/>
      <c r="S186" s="268"/>
      <c r="T186" s="26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70" t="s">
        <v>185</v>
      </c>
      <c r="AU186" s="270" t="s">
        <v>93</v>
      </c>
      <c r="AV186" s="13" t="s">
        <v>93</v>
      </c>
      <c r="AW186" s="13" t="s">
        <v>36</v>
      </c>
      <c r="AX186" s="13" t="s">
        <v>83</v>
      </c>
      <c r="AY186" s="270" t="s">
        <v>169</v>
      </c>
    </row>
    <row r="187" s="13" customFormat="1">
      <c r="A187" s="13"/>
      <c r="B187" s="259"/>
      <c r="C187" s="260"/>
      <c r="D187" s="261" t="s">
        <v>185</v>
      </c>
      <c r="E187" s="262" t="s">
        <v>1</v>
      </c>
      <c r="F187" s="263" t="s">
        <v>730</v>
      </c>
      <c r="G187" s="260"/>
      <c r="H187" s="264">
        <v>41.063000000000002</v>
      </c>
      <c r="I187" s="265"/>
      <c r="J187" s="260"/>
      <c r="K187" s="260"/>
      <c r="L187" s="266"/>
      <c r="M187" s="267"/>
      <c r="N187" s="268"/>
      <c r="O187" s="268"/>
      <c r="P187" s="268"/>
      <c r="Q187" s="268"/>
      <c r="R187" s="268"/>
      <c r="S187" s="268"/>
      <c r="T187" s="26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70" t="s">
        <v>185</v>
      </c>
      <c r="AU187" s="270" t="s">
        <v>93</v>
      </c>
      <c r="AV187" s="13" t="s">
        <v>93</v>
      </c>
      <c r="AW187" s="13" t="s">
        <v>36</v>
      </c>
      <c r="AX187" s="13" t="s">
        <v>83</v>
      </c>
      <c r="AY187" s="270" t="s">
        <v>169</v>
      </c>
    </row>
    <row r="188" s="13" customFormat="1">
      <c r="A188" s="13"/>
      <c r="B188" s="259"/>
      <c r="C188" s="260"/>
      <c r="D188" s="261" t="s">
        <v>185</v>
      </c>
      <c r="E188" s="262" t="s">
        <v>1</v>
      </c>
      <c r="F188" s="263" t="s">
        <v>731</v>
      </c>
      <c r="G188" s="260"/>
      <c r="H188" s="264">
        <v>182.68000000000001</v>
      </c>
      <c r="I188" s="265"/>
      <c r="J188" s="260"/>
      <c r="K188" s="260"/>
      <c r="L188" s="266"/>
      <c r="M188" s="267"/>
      <c r="N188" s="268"/>
      <c r="O188" s="268"/>
      <c r="P188" s="268"/>
      <c r="Q188" s="268"/>
      <c r="R188" s="268"/>
      <c r="S188" s="268"/>
      <c r="T188" s="26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70" t="s">
        <v>185</v>
      </c>
      <c r="AU188" s="270" t="s">
        <v>93</v>
      </c>
      <c r="AV188" s="13" t="s">
        <v>93</v>
      </c>
      <c r="AW188" s="13" t="s">
        <v>36</v>
      </c>
      <c r="AX188" s="13" t="s">
        <v>83</v>
      </c>
      <c r="AY188" s="270" t="s">
        <v>169</v>
      </c>
    </row>
    <row r="189" s="14" customFormat="1">
      <c r="A189" s="14"/>
      <c r="B189" s="271"/>
      <c r="C189" s="272"/>
      <c r="D189" s="261" t="s">
        <v>185</v>
      </c>
      <c r="E189" s="273" t="s">
        <v>1</v>
      </c>
      <c r="F189" s="274" t="s">
        <v>217</v>
      </c>
      <c r="G189" s="272"/>
      <c r="H189" s="275">
        <v>253.15100000000001</v>
      </c>
      <c r="I189" s="276"/>
      <c r="J189" s="272"/>
      <c r="K189" s="272"/>
      <c r="L189" s="277"/>
      <c r="M189" s="278"/>
      <c r="N189" s="279"/>
      <c r="O189" s="279"/>
      <c r="P189" s="279"/>
      <c r="Q189" s="279"/>
      <c r="R189" s="279"/>
      <c r="S189" s="279"/>
      <c r="T189" s="280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81" t="s">
        <v>185</v>
      </c>
      <c r="AU189" s="281" t="s">
        <v>93</v>
      </c>
      <c r="AV189" s="14" t="s">
        <v>176</v>
      </c>
      <c r="AW189" s="14" t="s">
        <v>36</v>
      </c>
      <c r="AX189" s="14" t="s">
        <v>91</v>
      </c>
      <c r="AY189" s="281" t="s">
        <v>169</v>
      </c>
    </row>
    <row r="190" s="2" customFormat="1" ht="24.15" customHeight="1">
      <c r="A190" s="40"/>
      <c r="B190" s="41"/>
      <c r="C190" s="246" t="s">
        <v>254</v>
      </c>
      <c r="D190" s="246" t="s">
        <v>172</v>
      </c>
      <c r="E190" s="247" t="s">
        <v>268</v>
      </c>
      <c r="F190" s="248" t="s">
        <v>269</v>
      </c>
      <c r="G190" s="249" t="s">
        <v>270</v>
      </c>
      <c r="H190" s="250">
        <v>4</v>
      </c>
      <c r="I190" s="251"/>
      <c r="J190" s="252">
        <f>ROUND(I190*H190,2)</f>
        <v>0</v>
      </c>
      <c r="K190" s="253"/>
      <c r="L190" s="43"/>
      <c r="M190" s="254" t="s">
        <v>1</v>
      </c>
      <c r="N190" s="255" t="s">
        <v>48</v>
      </c>
      <c r="O190" s="93"/>
      <c r="P190" s="256">
        <f>O190*H190</f>
        <v>0</v>
      </c>
      <c r="Q190" s="256">
        <v>0</v>
      </c>
      <c r="R190" s="256">
        <f>Q190*H190</f>
        <v>0</v>
      </c>
      <c r="S190" s="256">
        <v>0.00029999999999999997</v>
      </c>
      <c r="T190" s="257">
        <f>S190*H190</f>
        <v>0.0011999999999999999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58" t="s">
        <v>241</v>
      </c>
      <c r="AT190" s="258" t="s">
        <v>172</v>
      </c>
      <c r="AU190" s="258" t="s">
        <v>93</v>
      </c>
      <c r="AY190" s="17" t="s">
        <v>169</v>
      </c>
      <c r="BE190" s="145">
        <f>IF(N190="základní",J190,0)</f>
        <v>0</v>
      </c>
      <c r="BF190" s="145">
        <f>IF(N190="snížená",J190,0)</f>
        <v>0</v>
      </c>
      <c r="BG190" s="145">
        <f>IF(N190="zákl. přenesená",J190,0)</f>
        <v>0</v>
      </c>
      <c r="BH190" s="145">
        <f>IF(N190="sníž. přenesená",J190,0)</f>
        <v>0</v>
      </c>
      <c r="BI190" s="145">
        <f>IF(N190="nulová",J190,0)</f>
        <v>0</v>
      </c>
      <c r="BJ190" s="17" t="s">
        <v>91</v>
      </c>
      <c r="BK190" s="145">
        <f>ROUND(I190*H190,2)</f>
        <v>0</v>
      </c>
      <c r="BL190" s="17" t="s">
        <v>241</v>
      </c>
      <c r="BM190" s="258" t="s">
        <v>734</v>
      </c>
    </row>
    <row r="191" s="2" customFormat="1" ht="24.15" customHeight="1">
      <c r="A191" s="40"/>
      <c r="B191" s="41"/>
      <c r="C191" s="246" t="s">
        <v>260</v>
      </c>
      <c r="D191" s="246" t="s">
        <v>172</v>
      </c>
      <c r="E191" s="247" t="s">
        <v>273</v>
      </c>
      <c r="F191" s="248" t="s">
        <v>274</v>
      </c>
      <c r="G191" s="249" t="s">
        <v>114</v>
      </c>
      <c r="H191" s="250">
        <v>67.123000000000005</v>
      </c>
      <c r="I191" s="251"/>
      <c r="J191" s="252">
        <f>ROUND(I191*H191,2)</f>
        <v>0</v>
      </c>
      <c r="K191" s="253"/>
      <c r="L191" s="43"/>
      <c r="M191" s="254" t="s">
        <v>1</v>
      </c>
      <c r="N191" s="255" t="s">
        <v>48</v>
      </c>
      <c r="O191" s="93"/>
      <c r="P191" s="256">
        <f>O191*H191</f>
        <v>0</v>
      </c>
      <c r="Q191" s="256">
        <v>0.00044999999999999999</v>
      </c>
      <c r="R191" s="256">
        <f>Q191*H191</f>
        <v>0.030205350000000002</v>
      </c>
      <c r="S191" s="256">
        <v>0</v>
      </c>
      <c r="T191" s="25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58" t="s">
        <v>241</v>
      </c>
      <c r="AT191" s="258" t="s">
        <v>172</v>
      </c>
      <c r="AU191" s="258" t="s">
        <v>93</v>
      </c>
      <c r="AY191" s="17" t="s">
        <v>169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7" t="s">
        <v>91</v>
      </c>
      <c r="BK191" s="145">
        <f>ROUND(I191*H191,2)</f>
        <v>0</v>
      </c>
      <c r="BL191" s="17" t="s">
        <v>241</v>
      </c>
      <c r="BM191" s="258" t="s">
        <v>735</v>
      </c>
    </row>
    <row r="192" s="13" customFormat="1">
      <c r="A192" s="13"/>
      <c r="B192" s="259"/>
      <c r="C192" s="260"/>
      <c r="D192" s="261" t="s">
        <v>185</v>
      </c>
      <c r="E192" s="262" t="s">
        <v>1</v>
      </c>
      <c r="F192" s="263" t="s">
        <v>736</v>
      </c>
      <c r="G192" s="260"/>
      <c r="H192" s="264">
        <v>54.804000000000002</v>
      </c>
      <c r="I192" s="265"/>
      <c r="J192" s="260"/>
      <c r="K192" s="260"/>
      <c r="L192" s="266"/>
      <c r="M192" s="267"/>
      <c r="N192" s="268"/>
      <c r="O192" s="268"/>
      <c r="P192" s="268"/>
      <c r="Q192" s="268"/>
      <c r="R192" s="268"/>
      <c r="S192" s="268"/>
      <c r="T192" s="26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70" t="s">
        <v>185</v>
      </c>
      <c r="AU192" s="270" t="s">
        <v>93</v>
      </c>
      <c r="AV192" s="13" t="s">
        <v>93</v>
      </c>
      <c r="AW192" s="13" t="s">
        <v>36</v>
      </c>
      <c r="AX192" s="13" t="s">
        <v>83</v>
      </c>
      <c r="AY192" s="270" t="s">
        <v>169</v>
      </c>
    </row>
    <row r="193" s="13" customFormat="1">
      <c r="A193" s="13"/>
      <c r="B193" s="259"/>
      <c r="C193" s="260"/>
      <c r="D193" s="261" t="s">
        <v>185</v>
      </c>
      <c r="E193" s="262" t="s">
        <v>1</v>
      </c>
      <c r="F193" s="263" t="s">
        <v>737</v>
      </c>
      <c r="G193" s="260"/>
      <c r="H193" s="264">
        <v>12.319000000000001</v>
      </c>
      <c r="I193" s="265"/>
      <c r="J193" s="260"/>
      <c r="K193" s="260"/>
      <c r="L193" s="266"/>
      <c r="M193" s="267"/>
      <c r="N193" s="268"/>
      <c r="O193" s="268"/>
      <c r="P193" s="268"/>
      <c r="Q193" s="268"/>
      <c r="R193" s="268"/>
      <c r="S193" s="268"/>
      <c r="T193" s="26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70" t="s">
        <v>185</v>
      </c>
      <c r="AU193" s="270" t="s">
        <v>93</v>
      </c>
      <c r="AV193" s="13" t="s">
        <v>93</v>
      </c>
      <c r="AW193" s="13" t="s">
        <v>36</v>
      </c>
      <c r="AX193" s="13" t="s">
        <v>83</v>
      </c>
      <c r="AY193" s="270" t="s">
        <v>169</v>
      </c>
    </row>
    <row r="194" s="14" customFormat="1">
      <c r="A194" s="14"/>
      <c r="B194" s="271"/>
      <c r="C194" s="272"/>
      <c r="D194" s="261" t="s">
        <v>185</v>
      </c>
      <c r="E194" s="273" t="s">
        <v>1</v>
      </c>
      <c r="F194" s="274" t="s">
        <v>217</v>
      </c>
      <c r="G194" s="272"/>
      <c r="H194" s="275">
        <v>67.123000000000005</v>
      </c>
      <c r="I194" s="276"/>
      <c r="J194" s="272"/>
      <c r="K194" s="272"/>
      <c r="L194" s="277"/>
      <c r="M194" s="278"/>
      <c r="N194" s="279"/>
      <c r="O194" s="279"/>
      <c r="P194" s="279"/>
      <c r="Q194" s="279"/>
      <c r="R194" s="279"/>
      <c r="S194" s="279"/>
      <c r="T194" s="28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81" t="s">
        <v>185</v>
      </c>
      <c r="AU194" s="281" t="s">
        <v>93</v>
      </c>
      <c r="AV194" s="14" t="s">
        <v>176</v>
      </c>
      <c r="AW194" s="14" t="s">
        <v>36</v>
      </c>
      <c r="AX194" s="14" t="s">
        <v>91</v>
      </c>
      <c r="AY194" s="281" t="s">
        <v>169</v>
      </c>
    </row>
    <row r="195" s="2" customFormat="1" ht="24.15" customHeight="1">
      <c r="A195" s="40"/>
      <c r="B195" s="41"/>
      <c r="C195" s="246" t="s">
        <v>7</v>
      </c>
      <c r="D195" s="246" t="s">
        <v>172</v>
      </c>
      <c r="E195" s="247" t="s">
        <v>279</v>
      </c>
      <c r="F195" s="248" t="s">
        <v>280</v>
      </c>
      <c r="G195" s="249" t="s">
        <v>114</v>
      </c>
      <c r="H195" s="250">
        <v>253.15100000000001</v>
      </c>
      <c r="I195" s="251"/>
      <c r="J195" s="252">
        <f>ROUND(I195*H195,2)</f>
        <v>0</v>
      </c>
      <c r="K195" s="253"/>
      <c r="L195" s="43"/>
      <c r="M195" s="254" t="s">
        <v>1</v>
      </c>
      <c r="N195" s="255" t="s">
        <v>48</v>
      </c>
      <c r="O195" s="93"/>
      <c r="P195" s="256">
        <f>O195*H195</f>
        <v>0</v>
      </c>
      <c r="Q195" s="256">
        <v>0</v>
      </c>
      <c r="R195" s="256">
        <f>Q195*H195</f>
        <v>0</v>
      </c>
      <c r="S195" s="256">
        <v>0</v>
      </c>
      <c r="T195" s="257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58" t="s">
        <v>241</v>
      </c>
      <c r="AT195" s="258" t="s">
        <v>172</v>
      </c>
      <c r="AU195" s="258" t="s">
        <v>93</v>
      </c>
      <c r="AY195" s="17" t="s">
        <v>169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7" t="s">
        <v>91</v>
      </c>
      <c r="BK195" s="145">
        <f>ROUND(I195*H195,2)</f>
        <v>0</v>
      </c>
      <c r="BL195" s="17" t="s">
        <v>241</v>
      </c>
      <c r="BM195" s="258" t="s">
        <v>738</v>
      </c>
    </row>
    <row r="196" s="13" customFormat="1">
      <c r="A196" s="13"/>
      <c r="B196" s="259"/>
      <c r="C196" s="260"/>
      <c r="D196" s="261" t="s">
        <v>185</v>
      </c>
      <c r="E196" s="262" t="s">
        <v>1</v>
      </c>
      <c r="F196" s="263" t="s">
        <v>729</v>
      </c>
      <c r="G196" s="260"/>
      <c r="H196" s="264">
        <v>29.408000000000001</v>
      </c>
      <c r="I196" s="265"/>
      <c r="J196" s="260"/>
      <c r="K196" s="260"/>
      <c r="L196" s="266"/>
      <c r="M196" s="267"/>
      <c r="N196" s="268"/>
      <c r="O196" s="268"/>
      <c r="P196" s="268"/>
      <c r="Q196" s="268"/>
      <c r="R196" s="268"/>
      <c r="S196" s="268"/>
      <c r="T196" s="26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70" t="s">
        <v>185</v>
      </c>
      <c r="AU196" s="270" t="s">
        <v>93</v>
      </c>
      <c r="AV196" s="13" t="s">
        <v>93</v>
      </c>
      <c r="AW196" s="13" t="s">
        <v>36</v>
      </c>
      <c r="AX196" s="13" t="s">
        <v>83</v>
      </c>
      <c r="AY196" s="270" t="s">
        <v>169</v>
      </c>
    </row>
    <row r="197" s="13" customFormat="1">
      <c r="A197" s="13"/>
      <c r="B197" s="259"/>
      <c r="C197" s="260"/>
      <c r="D197" s="261" t="s">
        <v>185</v>
      </c>
      <c r="E197" s="262" t="s">
        <v>1</v>
      </c>
      <c r="F197" s="263" t="s">
        <v>730</v>
      </c>
      <c r="G197" s="260"/>
      <c r="H197" s="264">
        <v>41.063000000000002</v>
      </c>
      <c r="I197" s="265"/>
      <c r="J197" s="260"/>
      <c r="K197" s="260"/>
      <c r="L197" s="266"/>
      <c r="M197" s="267"/>
      <c r="N197" s="268"/>
      <c r="O197" s="268"/>
      <c r="P197" s="268"/>
      <c r="Q197" s="268"/>
      <c r="R197" s="268"/>
      <c r="S197" s="268"/>
      <c r="T197" s="26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70" t="s">
        <v>185</v>
      </c>
      <c r="AU197" s="270" t="s">
        <v>93</v>
      </c>
      <c r="AV197" s="13" t="s">
        <v>93</v>
      </c>
      <c r="AW197" s="13" t="s">
        <v>36</v>
      </c>
      <c r="AX197" s="13" t="s">
        <v>83</v>
      </c>
      <c r="AY197" s="270" t="s">
        <v>169</v>
      </c>
    </row>
    <row r="198" s="13" customFormat="1">
      <c r="A198" s="13"/>
      <c r="B198" s="259"/>
      <c r="C198" s="260"/>
      <c r="D198" s="261" t="s">
        <v>185</v>
      </c>
      <c r="E198" s="262" t="s">
        <v>1</v>
      </c>
      <c r="F198" s="263" t="s">
        <v>731</v>
      </c>
      <c r="G198" s="260"/>
      <c r="H198" s="264">
        <v>182.68000000000001</v>
      </c>
      <c r="I198" s="265"/>
      <c r="J198" s="260"/>
      <c r="K198" s="260"/>
      <c r="L198" s="266"/>
      <c r="M198" s="267"/>
      <c r="N198" s="268"/>
      <c r="O198" s="268"/>
      <c r="P198" s="268"/>
      <c r="Q198" s="268"/>
      <c r="R198" s="268"/>
      <c r="S198" s="268"/>
      <c r="T198" s="26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70" t="s">
        <v>185</v>
      </c>
      <c r="AU198" s="270" t="s">
        <v>93</v>
      </c>
      <c r="AV198" s="13" t="s">
        <v>93</v>
      </c>
      <c r="AW198" s="13" t="s">
        <v>36</v>
      </c>
      <c r="AX198" s="13" t="s">
        <v>83</v>
      </c>
      <c r="AY198" s="270" t="s">
        <v>169</v>
      </c>
    </row>
    <row r="199" s="14" customFormat="1">
      <c r="A199" s="14"/>
      <c r="B199" s="271"/>
      <c r="C199" s="272"/>
      <c r="D199" s="261" t="s">
        <v>185</v>
      </c>
      <c r="E199" s="273" t="s">
        <v>1</v>
      </c>
      <c r="F199" s="274" t="s">
        <v>217</v>
      </c>
      <c r="G199" s="272"/>
      <c r="H199" s="275">
        <v>253.15100000000001</v>
      </c>
      <c r="I199" s="276"/>
      <c r="J199" s="272"/>
      <c r="K199" s="272"/>
      <c r="L199" s="277"/>
      <c r="M199" s="278"/>
      <c r="N199" s="279"/>
      <c r="O199" s="279"/>
      <c r="P199" s="279"/>
      <c r="Q199" s="279"/>
      <c r="R199" s="279"/>
      <c r="S199" s="279"/>
      <c r="T199" s="28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81" t="s">
        <v>185</v>
      </c>
      <c r="AU199" s="281" t="s">
        <v>93</v>
      </c>
      <c r="AV199" s="14" t="s">
        <v>176</v>
      </c>
      <c r="AW199" s="14" t="s">
        <v>36</v>
      </c>
      <c r="AX199" s="14" t="s">
        <v>91</v>
      </c>
      <c r="AY199" s="281" t="s">
        <v>169</v>
      </c>
    </row>
    <row r="200" s="2" customFormat="1" ht="16.5" customHeight="1">
      <c r="A200" s="40"/>
      <c r="B200" s="41"/>
      <c r="C200" s="282" t="s">
        <v>272</v>
      </c>
      <c r="D200" s="282" t="s">
        <v>286</v>
      </c>
      <c r="E200" s="283" t="s">
        <v>287</v>
      </c>
      <c r="F200" s="284" t="s">
        <v>288</v>
      </c>
      <c r="G200" s="285" t="s">
        <v>223</v>
      </c>
      <c r="H200" s="286">
        <v>0.081000000000000003</v>
      </c>
      <c r="I200" s="287"/>
      <c r="J200" s="288">
        <f>ROUND(I200*H200,2)</f>
        <v>0</v>
      </c>
      <c r="K200" s="289"/>
      <c r="L200" s="290"/>
      <c r="M200" s="291" t="s">
        <v>1</v>
      </c>
      <c r="N200" s="292" t="s">
        <v>48</v>
      </c>
      <c r="O200" s="93"/>
      <c r="P200" s="256">
        <f>O200*H200</f>
        <v>0</v>
      </c>
      <c r="Q200" s="256">
        <v>1</v>
      </c>
      <c r="R200" s="256">
        <f>Q200*H200</f>
        <v>0.081000000000000003</v>
      </c>
      <c r="S200" s="256">
        <v>0</v>
      </c>
      <c r="T200" s="257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58" t="s">
        <v>289</v>
      </c>
      <c r="AT200" s="258" t="s">
        <v>286</v>
      </c>
      <c r="AU200" s="258" t="s">
        <v>93</v>
      </c>
      <c r="AY200" s="17" t="s">
        <v>169</v>
      </c>
      <c r="BE200" s="145">
        <f>IF(N200="základní",J200,0)</f>
        <v>0</v>
      </c>
      <c r="BF200" s="145">
        <f>IF(N200="snížená",J200,0)</f>
        <v>0</v>
      </c>
      <c r="BG200" s="145">
        <f>IF(N200="zákl. přenesená",J200,0)</f>
        <v>0</v>
      </c>
      <c r="BH200" s="145">
        <f>IF(N200="sníž. přenesená",J200,0)</f>
        <v>0</v>
      </c>
      <c r="BI200" s="145">
        <f>IF(N200="nulová",J200,0)</f>
        <v>0</v>
      </c>
      <c r="BJ200" s="17" t="s">
        <v>91</v>
      </c>
      <c r="BK200" s="145">
        <f>ROUND(I200*H200,2)</f>
        <v>0</v>
      </c>
      <c r="BL200" s="17" t="s">
        <v>241</v>
      </c>
      <c r="BM200" s="258" t="s">
        <v>739</v>
      </c>
    </row>
    <row r="201" s="13" customFormat="1">
      <c r="A201" s="13"/>
      <c r="B201" s="259"/>
      <c r="C201" s="260"/>
      <c r="D201" s="261" t="s">
        <v>185</v>
      </c>
      <c r="E201" s="262" t="s">
        <v>1</v>
      </c>
      <c r="F201" s="263" t="s">
        <v>740</v>
      </c>
      <c r="G201" s="260"/>
      <c r="H201" s="264">
        <v>0.081000000000000003</v>
      </c>
      <c r="I201" s="265"/>
      <c r="J201" s="260"/>
      <c r="K201" s="260"/>
      <c r="L201" s="266"/>
      <c r="M201" s="267"/>
      <c r="N201" s="268"/>
      <c r="O201" s="268"/>
      <c r="P201" s="268"/>
      <c r="Q201" s="268"/>
      <c r="R201" s="268"/>
      <c r="S201" s="268"/>
      <c r="T201" s="26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70" t="s">
        <v>185</v>
      </c>
      <c r="AU201" s="270" t="s">
        <v>93</v>
      </c>
      <c r="AV201" s="13" t="s">
        <v>93</v>
      </c>
      <c r="AW201" s="13" t="s">
        <v>36</v>
      </c>
      <c r="AX201" s="13" t="s">
        <v>91</v>
      </c>
      <c r="AY201" s="270" t="s">
        <v>169</v>
      </c>
    </row>
    <row r="202" s="2" customFormat="1" ht="24.15" customHeight="1">
      <c r="A202" s="40"/>
      <c r="B202" s="41"/>
      <c r="C202" s="246" t="s">
        <v>542</v>
      </c>
      <c r="D202" s="246" t="s">
        <v>172</v>
      </c>
      <c r="E202" s="247" t="s">
        <v>293</v>
      </c>
      <c r="F202" s="248" t="s">
        <v>294</v>
      </c>
      <c r="G202" s="249" t="s">
        <v>114</v>
      </c>
      <c r="H202" s="250">
        <v>29.408000000000001</v>
      </c>
      <c r="I202" s="251"/>
      <c r="J202" s="252">
        <f>ROUND(I202*H202,2)</f>
        <v>0</v>
      </c>
      <c r="K202" s="253"/>
      <c r="L202" s="43"/>
      <c r="M202" s="254" t="s">
        <v>1</v>
      </c>
      <c r="N202" s="255" t="s">
        <v>48</v>
      </c>
      <c r="O202" s="93"/>
      <c r="P202" s="256">
        <f>O202*H202</f>
        <v>0</v>
      </c>
      <c r="Q202" s="256">
        <v>0</v>
      </c>
      <c r="R202" s="256">
        <f>Q202*H202</f>
        <v>0</v>
      </c>
      <c r="S202" s="256">
        <v>0</v>
      </c>
      <c r="T202" s="25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58" t="s">
        <v>241</v>
      </c>
      <c r="AT202" s="258" t="s">
        <v>172</v>
      </c>
      <c r="AU202" s="258" t="s">
        <v>93</v>
      </c>
      <c r="AY202" s="17" t="s">
        <v>169</v>
      </c>
      <c r="BE202" s="145">
        <f>IF(N202="základní",J202,0)</f>
        <v>0</v>
      </c>
      <c r="BF202" s="145">
        <f>IF(N202="snížená",J202,0)</f>
        <v>0</v>
      </c>
      <c r="BG202" s="145">
        <f>IF(N202="zákl. přenesená",J202,0)</f>
        <v>0</v>
      </c>
      <c r="BH202" s="145">
        <f>IF(N202="sníž. přenesená",J202,0)</f>
        <v>0</v>
      </c>
      <c r="BI202" s="145">
        <f>IF(N202="nulová",J202,0)</f>
        <v>0</v>
      </c>
      <c r="BJ202" s="17" t="s">
        <v>91</v>
      </c>
      <c r="BK202" s="145">
        <f>ROUND(I202*H202,2)</f>
        <v>0</v>
      </c>
      <c r="BL202" s="17" t="s">
        <v>241</v>
      </c>
      <c r="BM202" s="258" t="s">
        <v>741</v>
      </c>
    </row>
    <row r="203" s="13" customFormat="1">
      <c r="A203" s="13"/>
      <c r="B203" s="259"/>
      <c r="C203" s="260"/>
      <c r="D203" s="261" t="s">
        <v>185</v>
      </c>
      <c r="E203" s="262" t="s">
        <v>1</v>
      </c>
      <c r="F203" s="263" t="s">
        <v>742</v>
      </c>
      <c r="G203" s="260"/>
      <c r="H203" s="264">
        <v>29.408000000000001</v>
      </c>
      <c r="I203" s="265"/>
      <c r="J203" s="260"/>
      <c r="K203" s="260"/>
      <c r="L203" s="266"/>
      <c r="M203" s="267"/>
      <c r="N203" s="268"/>
      <c r="O203" s="268"/>
      <c r="P203" s="268"/>
      <c r="Q203" s="268"/>
      <c r="R203" s="268"/>
      <c r="S203" s="268"/>
      <c r="T203" s="269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70" t="s">
        <v>185</v>
      </c>
      <c r="AU203" s="270" t="s">
        <v>93</v>
      </c>
      <c r="AV203" s="13" t="s">
        <v>93</v>
      </c>
      <c r="AW203" s="13" t="s">
        <v>36</v>
      </c>
      <c r="AX203" s="13" t="s">
        <v>83</v>
      </c>
      <c r="AY203" s="270" t="s">
        <v>169</v>
      </c>
    </row>
    <row r="204" s="14" customFormat="1">
      <c r="A204" s="14"/>
      <c r="B204" s="271"/>
      <c r="C204" s="272"/>
      <c r="D204" s="261" t="s">
        <v>185</v>
      </c>
      <c r="E204" s="273" t="s">
        <v>1</v>
      </c>
      <c r="F204" s="274" t="s">
        <v>217</v>
      </c>
      <c r="G204" s="272"/>
      <c r="H204" s="275">
        <v>29.408000000000001</v>
      </c>
      <c r="I204" s="276"/>
      <c r="J204" s="272"/>
      <c r="K204" s="272"/>
      <c r="L204" s="277"/>
      <c r="M204" s="278"/>
      <c r="N204" s="279"/>
      <c r="O204" s="279"/>
      <c r="P204" s="279"/>
      <c r="Q204" s="279"/>
      <c r="R204" s="279"/>
      <c r="S204" s="279"/>
      <c r="T204" s="28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81" t="s">
        <v>185</v>
      </c>
      <c r="AU204" s="281" t="s">
        <v>93</v>
      </c>
      <c r="AV204" s="14" t="s">
        <v>176</v>
      </c>
      <c r="AW204" s="14" t="s">
        <v>36</v>
      </c>
      <c r="AX204" s="14" t="s">
        <v>91</v>
      </c>
      <c r="AY204" s="281" t="s">
        <v>169</v>
      </c>
    </row>
    <row r="205" s="2" customFormat="1" ht="49.05" customHeight="1">
      <c r="A205" s="40"/>
      <c r="B205" s="41"/>
      <c r="C205" s="282" t="s">
        <v>547</v>
      </c>
      <c r="D205" s="282" t="s">
        <v>286</v>
      </c>
      <c r="E205" s="283" t="s">
        <v>297</v>
      </c>
      <c r="F205" s="284" t="s">
        <v>298</v>
      </c>
      <c r="G205" s="285" t="s">
        <v>114</v>
      </c>
      <c r="H205" s="286">
        <v>34.274999999999999</v>
      </c>
      <c r="I205" s="287"/>
      <c r="J205" s="288">
        <f>ROUND(I205*H205,2)</f>
        <v>0</v>
      </c>
      <c r="K205" s="289"/>
      <c r="L205" s="290"/>
      <c r="M205" s="291" t="s">
        <v>1</v>
      </c>
      <c r="N205" s="292" t="s">
        <v>48</v>
      </c>
      <c r="O205" s="93"/>
      <c r="P205" s="256">
        <f>O205*H205</f>
        <v>0</v>
      </c>
      <c r="Q205" s="256">
        <v>0.0040000000000000001</v>
      </c>
      <c r="R205" s="256">
        <f>Q205*H205</f>
        <v>0.1371</v>
      </c>
      <c r="S205" s="256">
        <v>0</v>
      </c>
      <c r="T205" s="257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58" t="s">
        <v>289</v>
      </c>
      <c r="AT205" s="258" t="s">
        <v>286</v>
      </c>
      <c r="AU205" s="258" t="s">
        <v>93</v>
      </c>
      <c r="AY205" s="17" t="s">
        <v>169</v>
      </c>
      <c r="BE205" s="145">
        <f>IF(N205="základní",J205,0)</f>
        <v>0</v>
      </c>
      <c r="BF205" s="145">
        <f>IF(N205="snížená",J205,0)</f>
        <v>0</v>
      </c>
      <c r="BG205" s="145">
        <f>IF(N205="zákl. přenesená",J205,0)</f>
        <v>0</v>
      </c>
      <c r="BH205" s="145">
        <f>IF(N205="sníž. přenesená",J205,0)</f>
        <v>0</v>
      </c>
      <c r="BI205" s="145">
        <f>IF(N205="nulová",J205,0)</f>
        <v>0</v>
      </c>
      <c r="BJ205" s="17" t="s">
        <v>91</v>
      </c>
      <c r="BK205" s="145">
        <f>ROUND(I205*H205,2)</f>
        <v>0</v>
      </c>
      <c r="BL205" s="17" t="s">
        <v>241</v>
      </c>
      <c r="BM205" s="258" t="s">
        <v>743</v>
      </c>
    </row>
    <row r="206" s="13" customFormat="1">
      <c r="A206" s="13"/>
      <c r="B206" s="259"/>
      <c r="C206" s="260"/>
      <c r="D206" s="261" t="s">
        <v>185</v>
      </c>
      <c r="E206" s="262" t="s">
        <v>1</v>
      </c>
      <c r="F206" s="263" t="s">
        <v>744</v>
      </c>
      <c r="G206" s="260"/>
      <c r="H206" s="264">
        <v>34.274999999999999</v>
      </c>
      <c r="I206" s="265"/>
      <c r="J206" s="260"/>
      <c r="K206" s="260"/>
      <c r="L206" s="266"/>
      <c r="M206" s="267"/>
      <c r="N206" s="268"/>
      <c r="O206" s="268"/>
      <c r="P206" s="268"/>
      <c r="Q206" s="268"/>
      <c r="R206" s="268"/>
      <c r="S206" s="268"/>
      <c r="T206" s="26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70" t="s">
        <v>185</v>
      </c>
      <c r="AU206" s="270" t="s">
        <v>93</v>
      </c>
      <c r="AV206" s="13" t="s">
        <v>93</v>
      </c>
      <c r="AW206" s="13" t="s">
        <v>36</v>
      </c>
      <c r="AX206" s="13" t="s">
        <v>91</v>
      </c>
      <c r="AY206" s="270" t="s">
        <v>169</v>
      </c>
    </row>
    <row r="207" s="2" customFormat="1" ht="24.15" customHeight="1">
      <c r="A207" s="40"/>
      <c r="B207" s="41"/>
      <c r="C207" s="246" t="s">
        <v>301</v>
      </c>
      <c r="D207" s="246" t="s">
        <v>172</v>
      </c>
      <c r="E207" s="247" t="s">
        <v>310</v>
      </c>
      <c r="F207" s="248" t="s">
        <v>311</v>
      </c>
      <c r="G207" s="249" t="s">
        <v>114</v>
      </c>
      <c r="H207" s="250">
        <v>253.15100000000001</v>
      </c>
      <c r="I207" s="251"/>
      <c r="J207" s="252">
        <f>ROUND(I207*H207,2)</f>
        <v>0</v>
      </c>
      <c r="K207" s="253"/>
      <c r="L207" s="43"/>
      <c r="M207" s="254" t="s">
        <v>1</v>
      </c>
      <c r="N207" s="255" t="s">
        <v>48</v>
      </c>
      <c r="O207" s="93"/>
      <c r="P207" s="256">
        <f>O207*H207</f>
        <v>0</v>
      </c>
      <c r="Q207" s="256">
        <v>0.00088000000000000003</v>
      </c>
      <c r="R207" s="256">
        <f>Q207*H207</f>
        <v>0.22277288000000001</v>
      </c>
      <c r="S207" s="256">
        <v>0</v>
      </c>
      <c r="T207" s="257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58" t="s">
        <v>241</v>
      </c>
      <c r="AT207" s="258" t="s">
        <v>172</v>
      </c>
      <c r="AU207" s="258" t="s">
        <v>93</v>
      </c>
      <c r="AY207" s="17" t="s">
        <v>169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7" t="s">
        <v>91</v>
      </c>
      <c r="BK207" s="145">
        <f>ROUND(I207*H207,2)</f>
        <v>0</v>
      </c>
      <c r="BL207" s="17" t="s">
        <v>241</v>
      </c>
      <c r="BM207" s="258" t="s">
        <v>745</v>
      </c>
    </row>
    <row r="208" s="13" customFormat="1">
      <c r="A208" s="13"/>
      <c r="B208" s="259"/>
      <c r="C208" s="260"/>
      <c r="D208" s="261" t="s">
        <v>185</v>
      </c>
      <c r="E208" s="262" t="s">
        <v>1</v>
      </c>
      <c r="F208" s="263" t="s">
        <v>729</v>
      </c>
      <c r="G208" s="260"/>
      <c r="H208" s="264">
        <v>29.408000000000001</v>
      </c>
      <c r="I208" s="265"/>
      <c r="J208" s="260"/>
      <c r="K208" s="260"/>
      <c r="L208" s="266"/>
      <c r="M208" s="267"/>
      <c r="N208" s="268"/>
      <c r="O208" s="268"/>
      <c r="P208" s="268"/>
      <c r="Q208" s="268"/>
      <c r="R208" s="268"/>
      <c r="S208" s="268"/>
      <c r="T208" s="26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70" t="s">
        <v>185</v>
      </c>
      <c r="AU208" s="270" t="s">
        <v>93</v>
      </c>
      <c r="AV208" s="13" t="s">
        <v>93</v>
      </c>
      <c r="AW208" s="13" t="s">
        <v>36</v>
      </c>
      <c r="AX208" s="13" t="s">
        <v>83</v>
      </c>
      <c r="AY208" s="270" t="s">
        <v>169</v>
      </c>
    </row>
    <row r="209" s="13" customFormat="1">
      <c r="A209" s="13"/>
      <c r="B209" s="259"/>
      <c r="C209" s="260"/>
      <c r="D209" s="261" t="s">
        <v>185</v>
      </c>
      <c r="E209" s="262" t="s">
        <v>1</v>
      </c>
      <c r="F209" s="263" t="s">
        <v>730</v>
      </c>
      <c r="G209" s="260"/>
      <c r="H209" s="264">
        <v>41.063000000000002</v>
      </c>
      <c r="I209" s="265"/>
      <c r="J209" s="260"/>
      <c r="K209" s="260"/>
      <c r="L209" s="266"/>
      <c r="M209" s="267"/>
      <c r="N209" s="268"/>
      <c r="O209" s="268"/>
      <c r="P209" s="268"/>
      <c r="Q209" s="268"/>
      <c r="R209" s="268"/>
      <c r="S209" s="268"/>
      <c r="T209" s="26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70" t="s">
        <v>185</v>
      </c>
      <c r="AU209" s="270" t="s">
        <v>93</v>
      </c>
      <c r="AV209" s="13" t="s">
        <v>93</v>
      </c>
      <c r="AW209" s="13" t="s">
        <v>36</v>
      </c>
      <c r="AX209" s="13" t="s">
        <v>83</v>
      </c>
      <c r="AY209" s="270" t="s">
        <v>169</v>
      </c>
    </row>
    <row r="210" s="13" customFormat="1">
      <c r="A210" s="13"/>
      <c r="B210" s="259"/>
      <c r="C210" s="260"/>
      <c r="D210" s="261" t="s">
        <v>185</v>
      </c>
      <c r="E210" s="262" t="s">
        <v>1</v>
      </c>
      <c r="F210" s="263" t="s">
        <v>731</v>
      </c>
      <c r="G210" s="260"/>
      <c r="H210" s="264">
        <v>182.68000000000001</v>
      </c>
      <c r="I210" s="265"/>
      <c r="J210" s="260"/>
      <c r="K210" s="260"/>
      <c r="L210" s="266"/>
      <c r="M210" s="267"/>
      <c r="N210" s="268"/>
      <c r="O210" s="268"/>
      <c r="P210" s="268"/>
      <c r="Q210" s="268"/>
      <c r="R210" s="268"/>
      <c r="S210" s="268"/>
      <c r="T210" s="26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70" t="s">
        <v>185</v>
      </c>
      <c r="AU210" s="270" t="s">
        <v>93</v>
      </c>
      <c r="AV210" s="13" t="s">
        <v>93</v>
      </c>
      <c r="AW210" s="13" t="s">
        <v>36</v>
      </c>
      <c r="AX210" s="13" t="s">
        <v>83</v>
      </c>
      <c r="AY210" s="270" t="s">
        <v>169</v>
      </c>
    </row>
    <row r="211" s="14" customFormat="1">
      <c r="A211" s="14"/>
      <c r="B211" s="271"/>
      <c r="C211" s="272"/>
      <c r="D211" s="261" t="s">
        <v>185</v>
      </c>
      <c r="E211" s="273" t="s">
        <v>1</v>
      </c>
      <c r="F211" s="274" t="s">
        <v>217</v>
      </c>
      <c r="G211" s="272"/>
      <c r="H211" s="275">
        <v>253.15100000000001</v>
      </c>
      <c r="I211" s="276"/>
      <c r="J211" s="272"/>
      <c r="K211" s="272"/>
      <c r="L211" s="277"/>
      <c r="M211" s="278"/>
      <c r="N211" s="279"/>
      <c r="O211" s="279"/>
      <c r="P211" s="279"/>
      <c r="Q211" s="279"/>
      <c r="R211" s="279"/>
      <c r="S211" s="279"/>
      <c r="T211" s="28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81" t="s">
        <v>185</v>
      </c>
      <c r="AU211" s="281" t="s">
        <v>93</v>
      </c>
      <c r="AV211" s="14" t="s">
        <v>176</v>
      </c>
      <c r="AW211" s="14" t="s">
        <v>36</v>
      </c>
      <c r="AX211" s="14" t="s">
        <v>91</v>
      </c>
      <c r="AY211" s="281" t="s">
        <v>169</v>
      </c>
    </row>
    <row r="212" s="2" customFormat="1" ht="44.25" customHeight="1">
      <c r="A212" s="40"/>
      <c r="B212" s="41"/>
      <c r="C212" s="282" t="s">
        <v>305</v>
      </c>
      <c r="D212" s="282" t="s">
        <v>286</v>
      </c>
      <c r="E212" s="283" t="s">
        <v>314</v>
      </c>
      <c r="F212" s="284" t="s">
        <v>315</v>
      </c>
      <c r="G212" s="285" t="s">
        <v>114</v>
      </c>
      <c r="H212" s="286">
        <v>295.04700000000003</v>
      </c>
      <c r="I212" s="287"/>
      <c r="J212" s="288">
        <f>ROUND(I212*H212,2)</f>
        <v>0</v>
      </c>
      <c r="K212" s="289"/>
      <c r="L212" s="290"/>
      <c r="M212" s="291" t="s">
        <v>1</v>
      </c>
      <c r="N212" s="292" t="s">
        <v>48</v>
      </c>
      <c r="O212" s="93"/>
      <c r="P212" s="256">
        <f>O212*H212</f>
        <v>0</v>
      </c>
      <c r="Q212" s="256">
        <v>0.0050000000000000001</v>
      </c>
      <c r="R212" s="256">
        <f>Q212*H212</f>
        <v>1.4752350000000001</v>
      </c>
      <c r="S212" s="256">
        <v>0</v>
      </c>
      <c r="T212" s="25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58" t="s">
        <v>289</v>
      </c>
      <c r="AT212" s="258" t="s">
        <v>286</v>
      </c>
      <c r="AU212" s="258" t="s">
        <v>93</v>
      </c>
      <c r="AY212" s="17" t="s">
        <v>169</v>
      </c>
      <c r="BE212" s="145">
        <f>IF(N212="základní",J212,0)</f>
        <v>0</v>
      </c>
      <c r="BF212" s="145">
        <f>IF(N212="snížená",J212,0)</f>
        <v>0</v>
      </c>
      <c r="BG212" s="145">
        <f>IF(N212="zákl. přenesená",J212,0)</f>
        <v>0</v>
      </c>
      <c r="BH212" s="145">
        <f>IF(N212="sníž. přenesená",J212,0)</f>
        <v>0</v>
      </c>
      <c r="BI212" s="145">
        <f>IF(N212="nulová",J212,0)</f>
        <v>0</v>
      </c>
      <c r="BJ212" s="17" t="s">
        <v>91</v>
      </c>
      <c r="BK212" s="145">
        <f>ROUND(I212*H212,2)</f>
        <v>0</v>
      </c>
      <c r="BL212" s="17" t="s">
        <v>241</v>
      </c>
      <c r="BM212" s="258" t="s">
        <v>746</v>
      </c>
    </row>
    <row r="213" s="13" customFormat="1">
      <c r="A213" s="13"/>
      <c r="B213" s="259"/>
      <c r="C213" s="260"/>
      <c r="D213" s="261" t="s">
        <v>185</v>
      </c>
      <c r="E213" s="262" t="s">
        <v>1</v>
      </c>
      <c r="F213" s="263" t="s">
        <v>747</v>
      </c>
      <c r="G213" s="260"/>
      <c r="H213" s="264">
        <v>295.04700000000003</v>
      </c>
      <c r="I213" s="265"/>
      <c r="J213" s="260"/>
      <c r="K213" s="260"/>
      <c r="L213" s="266"/>
      <c r="M213" s="267"/>
      <c r="N213" s="268"/>
      <c r="O213" s="268"/>
      <c r="P213" s="268"/>
      <c r="Q213" s="268"/>
      <c r="R213" s="268"/>
      <c r="S213" s="268"/>
      <c r="T213" s="26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70" t="s">
        <v>185</v>
      </c>
      <c r="AU213" s="270" t="s">
        <v>93</v>
      </c>
      <c r="AV213" s="13" t="s">
        <v>93</v>
      </c>
      <c r="AW213" s="13" t="s">
        <v>36</v>
      </c>
      <c r="AX213" s="13" t="s">
        <v>91</v>
      </c>
      <c r="AY213" s="270" t="s">
        <v>169</v>
      </c>
    </row>
    <row r="214" s="2" customFormat="1" ht="37.8" customHeight="1">
      <c r="A214" s="40"/>
      <c r="B214" s="41"/>
      <c r="C214" s="246" t="s">
        <v>313</v>
      </c>
      <c r="D214" s="246" t="s">
        <v>172</v>
      </c>
      <c r="E214" s="247" t="s">
        <v>323</v>
      </c>
      <c r="F214" s="248" t="s">
        <v>324</v>
      </c>
      <c r="G214" s="249" t="s">
        <v>180</v>
      </c>
      <c r="H214" s="250">
        <v>65.179000000000002</v>
      </c>
      <c r="I214" s="251"/>
      <c r="J214" s="252">
        <f>ROUND(I214*H214,2)</f>
        <v>0</v>
      </c>
      <c r="K214" s="253"/>
      <c r="L214" s="43"/>
      <c r="M214" s="254" t="s">
        <v>1</v>
      </c>
      <c r="N214" s="255" t="s">
        <v>48</v>
      </c>
      <c r="O214" s="93"/>
      <c r="P214" s="256">
        <f>O214*H214</f>
        <v>0</v>
      </c>
      <c r="Q214" s="256">
        <v>0.0011544000000000001</v>
      </c>
      <c r="R214" s="256">
        <f>Q214*H214</f>
        <v>0.075242637600000009</v>
      </c>
      <c r="S214" s="256">
        <v>0</v>
      </c>
      <c r="T214" s="257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58" t="s">
        <v>241</v>
      </c>
      <c r="AT214" s="258" t="s">
        <v>172</v>
      </c>
      <c r="AU214" s="258" t="s">
        <v>93</v>
      </c>
      <c r="AY214" s="17" t="s">
        <v>169</v>
      </c>
      <c r="BE214" s="145">
        <f>IF(N214="základní",J214,0)</f>
        <v>0</v>
      </c>
      <c r="BF214" s="145">
        <f>IF(N214="snížená",J214,0)</f>
        <v>0</v>
      </c>
      <c r="BG214" s="145">
        <f>IF(N214="zákl. přenesená",J214,0)</f>
        <v>0</v>
      </c>
      <c r="BH214" s="145">
        <f>IF(N214="sníž. přenesená",J214,0)</f>
        <v>0</v>
      </c>
      <c r="BI214" s="145">
        <f>IF(N214="nulová",J214,0)</f>
        <v>0</v>
      </c>
      <c r="BJ214" s="17" t="s">
        <v>91</v>
      </c>
      <c r="BK214" s="145">
        <f>ROUND(I214*H214,2)</f>
        <v>0</v>
      </c>
      <c r="BL214" s="17" t="s">
        <v>241</v>
      </c>
      <c r="BM214" s="258" t="s">
        <v>748</v>
      </c>
    </row>
    <row r="215" s="13" customFormat="1">
      <c r="A215" s="13"/>
      <c r="B215" s="259"/>
      <c r="C215" s="260"/>
      <c r="D215" s="261" t="s">
        <v>185</v>
      </c>
      <c r="E215" s="262" t="s">
        <v>1</v>
      </c>
      <c r="F215" s="263" t="s">
        <v>749</v>
      </c>
      <c r="G215" s="260"/>
      <c r="H215" s="264">
        <v>65.179000000000002</v>
      </c>
      <c r="I215" s="265"/>
      <c r="J215" s="260"/>
      <c r="K215" s="260"/>
      <c r="L215" s="266"/>
      <c r="M215" s="267"/>
      <c r="N215" s="268"/>
      <c r="O215" s="268"/>
      <c r="P215" s="268"/>
      <c r="Q215" s="268"/>
      <c r="R215" s="268"/>
      <c r="S215" s="268"/>
      <c r="T215" s="26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70" t="s">
        <v>185</v>
      </c>
      <c r="AU215" s="270" t="s">
        <v>93</v>
      </c>
      <c r="AV215" s="13" t="s">
        <v>93</v>
      </c>
      <c r="AW215" s="13" t="s">
        <v>36</v>
      </c>
      <c r="AX215" s="13" t="s">
        <v>83</v>
      </c>
      <c r="AY215" s="270" t="s">
        <v>169</v>
      </c>
    </row>
    <row r="216" s="14" customFormat="1">
      <c r="A216" s="14"/>
      <c r="B216" s="271"/>
      <c r="C216" s="272"/>
      <c r="D216" s="261" t="s">
        <v>185</v>
      </c>
      <c r="E216" s="273" t="s">
        <v>1</v>
      </c>
      <c r="F216" s="274" t="s">
        <v>217</v>
      </c>
      <c r="G216" s="272"/>
      <c r="H216" s="275">
        <v>65.179000000000002</v>
      </c>
      <c r="I216" s="276"/>
      <c r="J216" s="272"/>
      <c r="K216" s="272"/>
      <c r="L216" s="277"/>
      <c r="M216" s="278"/>
      <c r="N216" s="279"/>
      <c r="O216" s="279"/>
      <c r="P216" s="279"/>
      <c r="Q216" s="279"/>
      <c r="R216" s="279"/>
      <c r="S216" s="279"/>
      <c r="T216" s="28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81" t="s">
        <v>185</v>
      </c>
      <c r="AU216" s="281" t="s">
        <v>93</v>
      </c>
      <c r="AV216" s="14" t="s">
        <v>176</v>
      </c>
      <c r="AW216" s="14" t="s">
        <v>36</v>
      </c>
      <c r="AX216" s="14" t="s">
        <v>91</v>
      </c>
      <c r="AY216" s="281" t="s">
        <v>169</v>
      </c>
    </row>
    <row r="217" s="2" customFormat="1" ht="37.8" customHeight="1">
      <c r="A217" s="40"/>
      <c r="B217" s="41"/>
      <c r="C217" s="246" t="s">
        <v>318</v>
      </c>
      <c r="D217" s="246" t="s">
        <v>172</v>
      </c>
      <c r="E217" s="247" t="s">
        <v>329</v>
      </c>
      <c r="F217" s="248" t="s">
        <v>330</v>
      </c>
      <c r="G217" s="249" t="s">
        <v>180</v>
      </c>
      <c r="H217" s="250">
        <v>267.13799999999998</v>
      </c>
      <c r="I217" s="251"/>
      <c r="J217" s="252">
        <f>ROUND(I217*H217,2)</f>
        <v>0</v>
      </c>
      <c r="K217" s="253"/>
      <c r="L217" s="43"/>
      <c r="M217" s="254" t="s">
        <v>1</v>
      </c>
      <c r="N217" s="255" t="s">
        <v>48</v>
      </c>
      <c r="O217" s="93"/>
      <c r="P217" s="256">
        <f>O217*H217</f>
        <v>0</v>
      </c>
      <c r="Q217" s="256">
        <v>0.00062520000000000002</v>
      </c>
      <c r="R217" s="256">
        <f>Q217*H217</f>
        <v>0.16701467759999999</v>
      </c>
      <c r="S217" s="256">
        <v>0</v>
      </c>
      <c r="T217" s="257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58" t="s">
        <v>241</v>
      </c>
      <c r="AT217" s="258" t="s">
        <v>172</v>
      </c>
      <c r="AU217" s="258" t="s">
        <v>93</v>
      </c>
      <c r="AY217" s="17" t="s">
        <v>169</v>
      </c>
      <c r="BE217" s="145">
        <f>IF(N217="základní",J217,0)</f>
        <v>0</v>
      </c>
      <c r="BF217" s="145">
        <f>IF(N217="snížená",J217,0)</f>
        <v>0</v>
      </c>
      <c r="BG217" s="145">
        <f>IF(N217="zákl. přenesená",J217,0)</f>
        <v>0</v>
      </c>
      <c r="BH217" s="145">
        <f>IF(N217="sníž. přenesená",J217,0)</f>
        <v>0</v>
      </c>
      <c r="BI217" s="145">
        <f>IF(N217="nulová",J217,0)</f>
        <v>0</v>
      </c>
      <c r="BJ217" s="17" t="s">
        <v>91</v>
      </c>
      <c r="BK217" s="145">
        <f>ROUND(I217*H217,2)</f>
        <v>0</v>
      </c>
      <c r="BL217" s="17" t="s">
        <v>241</v>
      </c>
      <c r="BM217" s="258" t="s">
        <v>750</v>
      </c>
    </row>
    <row r="218" s="13" customFormat="1">
      <c r="A218" s="13"/>
      <c r="B218" s="259"/>
      <c r="C218" s="260"/>
      <c r="D218" s="261" t="s">
        <v>185</v>
      </c>
      <c r="E218" s="262" t="s">
        <v>1</v>
      </c>
      <c r="F218" s="263" t="s">
        <v>751</v>
      </c>
      <c r="G218" s="260"/>
      <c r="H218" s="264">
        <v>267.13799999999998</v>
      </c>
      <c r="I218" s="265"/>
      <c r="J218" s="260"/>
      <c r="K218" s="260"/>
      <c r="L218" s="266"/>
      <c r="M218" s="267"/>
      <c r="N218" s="268"/>
      <c r="O218" s="268"/>
      <c r="P218" s="268"/>
      <c r="Q218" s="268"/>
      <c r="R218" s="268"/>
      <c r="S218" s="268"/>
      <c r="T218" s="26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70" t="s">
        <v>185</v>
      </c>
      <c r="AU218" s="270" t="s">
        <v>93</v>
      </c>
      <c r="AV218" s="13" t="s">
        <v>93</v>
      </c>
      <c r="AW218" s="13" t="s">
        <v>36</v>
      </c>
      <c r="AX218" s="13" t="s">
        <v>83</v>
      </c>
      <c r="AY218" s="270" t="s">
        <v>169</v>
      </c>
    </row>
    <row r="219" s="14" customFormat="1">
      <c r="A219" s="14"/>
      <c r="B219" s="271"/>
      <c r="C219" s="272"/>
      <c r="D219" s="261" t="s">
        <v>185</v>
      </c>
      <c r="E219" s="273" t="s">
        <v>1</v>
      </c>
      <c r="F219" s="274" t="s">
        <v>217</v>
      </c>
      <c r="G219" s="272"/>
      <c r="H219" s="275">
        <v>267.13799999999998</v>
      </c>
      <c r="I219" s="276"/>
      <c r="J219" s="272"/>
      <c r="K219" s="272"/>
      <c r="L219" s="277"/>
      <c r="M219" s="278"/>
      <c r="N219" s="279"/>
      <c r="O219" s="279"/>
      <c r="P219" s="279"/>
      <c r="Q219" s="279"/>
      <c r="R219" s="279"/>
      <c r="S219" s="279"/>
      <c r="T219" s="28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81" t="s">
        <v>185</v>
      </c>
      <c r="AU219" s="281" t="s">
        <v>93</v>
      </c>
      <c r="AV219" s="14" t="s">
        <v>176</v>
      </c>
      <c r="AW219" s="14" t="s">
        <v>36</v>
      </c>
      <c r="AX219" s="14" t="s">
        <v>91</v>
      </c>
      <c r="AY219" s="281" t="s">
        <v>169</v>
      </c>
    </row>
    <row r="220" s="2" customFormat="1" ht="37.8" customHeight="1">
      <c r="A220" s="40"/>
      <c r="B220" s="41"/>
      <c r="C220" s="246" t="s">
        <v>289</v>
      </c>
      <c r="D220" s="246" t="s">
        <v>172</v>
      </c>
      <c r="E220" s="247" t="s">
        <v>341</v>
      </c>
      <c r="F220" s="248" t="s">
        <v>342</v>
      </c>
      <c r="G220" s="249" t="s">
        <v>114</v>
      </c>
      <c r="H220" s="250">
        <v>146.14400000000001</v>
      </c>
      <c r="I220" s="251"/>
      <c r="J220" s="252">
        <f>ROUND(I220*H220,2)</f>
        <v>0</v>
      </c>
      <c r="K220" s="253"/>
      <c r="L220" s="43"/>
      <c r="M220" s="254" t="s">
        <v>1</v>
      </c>
      <c r="N220" s="255" t="s">
        <v>48</v>
      </c>
      <c r="O220" s="93"/>
      <c r="P220" s="256">
        <f>O220*H220</f>
        <v>0</v>
      </c>
      <c r="Q220" s="256">
        <v>0.00013999999999999999</v>
      </c>
      <c r="R220" s="256">
        <f>Q220*H220</f>
        <v>0.020460159999999998</v>
      </c>
      <c r="S220" s="256">
        <v>0</v>
      </c>
      <c r="T220" s="25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58" t="s">
        <v>241</v>
      </c>
      <c r="AT220" s="258" t="s">
        <v>172</v>
      </c>
      <c r="AU220" s="258" t="s">
        <v>93</v>
      </c>
      <c r="AY220" s="17" t="s">
        <v>169</v>
      </c>
      <c r="BE220" s="145">
        <f>IF(N220="základní",J220,0)</f>
        <v>0</v>
      </c>
      <c r="BF220" s="145">
        <f>IF(N220="snížená",J220,0)</f>
        <v>0</v>
      </c>
      <c r="BG220" s="145">
        <f>IF(N220="zákl. přenesená",J220,0)</f>
        <v>0</v>
      </c>
      <c r="BH220" s="145">
        <f>IF(N220="sníž. přenesená",J220,0)</f>
        <v>0</v>
      </c>
      <c r="BI220" s="145">
        <f>IF(N220="nulová",J220,0)</f>
        <v>0</v>
      </c>
      <c r="BJ220" s="17" t="s">
        <v>91</v>
      </c>
      <c r="BK220" s="145">
        <f>ROUND(I220*H220,2)</f>
        <v>0</v>
      </c>
      <c r="BL220" s="17" t="s">
        <v>241</v>
      </c>
      <c r="BM220" s="258" t="s">
        <v>752</v>
      </c>
    </row>
    <row r="221" s="15" customFormat="1">
      <c r="A221" s="15"/>
      <c r="B221" s="293"/>
      <c r="C221" s="294"/>
      <c r="D221" s="261" t="s">
        <v>185</v>
      </c>
      <c r="E221" s="295" t="s">
        <v>1</v>
      </c>
      <c r="F221" s="296" t="s">
        <v>344</v>
      </c>
      <c r="G221" s="294"/>
      <c r="H221" s="295" t="s">
        <v>1</v>
      </c>
      <c r="I221" s="297"/>
      <c r="J221" s="294"/>
      <c r="K221" s="294"/>
      <c r="L221" s="298"/>
      <c r="M221" s="299"/>
      <c r="N221" s="300"/>
      <c r="O221" s="300"/>
      <c r="P221" s="300"/>
      <c r="Q221" s="300"/>
      <c r="R221" s="300"/>
      <c r="S221" s="300"/>
      <c r="T221" s="301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302" t="s">
        <v>185</v>
      </c>
      <c r="AU221" s="302" t="s">
        <v>93</v>
      </c>
      <c r="AV221" s="15" t="s">
        <v>91</v>
      </c>
      <c r="AW221" s="15" t="s">
        <v>36</v>
      </c>
      <c r="AX221" s="15" t="s">
        <v>83</v>
      </c>
      <c r="AY221" s="302" t="s">
        <v>169</v>
      </c>
    </row>
    <row r="222" s="13" customFormat="1">
      <c r="A222" s="13"/>
      <c r="B222" s="259"/>
      <c r="C222" s="260"/>
      <c r="D222" s="261" t="s">
        <v>185</v>
      </c>
      <c r="E222" s="262" t="s">
        <v>1</v>
      </c>
      <c r="F222" s="263" t="s">
        <v>345</v>
      </c>
      <c r="G222" s="260"/>
      <c r="H222" s="264">
        <v>146.14400000000001</v>
      </c>
      <c r="I222" s="265"/>
      <c r="J222" s="260"/>
      <c r="K222" s="260"/>
      <c r="L222" s="266"/>
      <c r="M222" s="267"/>
      <c r="N222" s="268"/>
      <c r="O222" s="268"/>
      <c r="P222" s="268"/>
      <c r="Q222" s="268"/>
      <c r="R222" s="268"/>
      <c r="S222" s="268"/>
      <c r="T222" s="269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70" t="s">
        <v>185</v>
      </c>
      <c r="AU222" s="270" t="s">
        <v>93</v>
      </c>
      <c r="AV222" s="13" t="s">
        <v>93</v>
      </c>
      <c r="AW222" s="13" t="s">
        <v>36</v>
      </c>
      <c r="AX222" s="13" t="s">
        <v>91</v>
      </c>
      <c r="AY222" s="270" t="s">
        <v>169</v>
      </c>
    </row>
    <row r="223" s="2" customFormat="1" ht="24.15" customHeight="1">
      <c r="A223" s="40"/>
      <c r="B223" s="41"/>
      <c r="C223" s="282" t="s">
        <v>336</v>
      </c>
      <c r="D223" s="282" t="s">
        <v>286</v>
      </c>
      <c r="E223" s="283" t="s">
        <v>347</v>
      </c>
      <c r="F223" s="284" t="s">
        <v>348</v>
      </c>
      <c r="G223" s="285" t="s">
        <v>114</v>
      </c>
      <c r="H223" s="286">
        <v>200.94800000000001</v>
      </c>
      <c r="I223" s="287"/>
      <c r="J223" s="288">
        <f>ROUND(I223*H223,2)</f>
        <v>0</v>
      </c>
      <c r="K223" s="289"/>
      <c r="L223" s="290"/>
      <c r="M223" s="291" t="s">
        <v>1</v>
      </c>
      <c r="N223" s="292" t="s">
        <v>48</v>
      </c>
      <c r="O223" s="93"/>
      <c r="P223" s="256">
        <f>O223*H223</f>
        <v>0</v>
      </c>
      <c r="Q223" s="256">
        <v>0.0019</v>
      </c>
      <c r="R223" s="256">
        <f>Q223*H223</f>
        <v>0.38180120000000001</v>
      </c>
      <c r="S223" s="256">
        <v>0</v>
      </c>
      <c r="T223" s="257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58" t="s">
        <v>289</v>
      </c>
      <c r="AT223" s="258" t="s">
        <v>286</v>
      </c>
      <c r="AU223" s="258" t="s">
        <v>93</v>
      </c>
      <c r="AY223" s="17" t="s">
        <v>169</v>
      </c>
      <c r="BE223" s="145">
        <f>IF(N223="základní",J223,0)</f>
        <v>0</v>
      </c>
      <c r="BF223" s="145">
        <f>IF(N223="snížená",J223,0)</f>
        <v>0</v>
      </c>
      <c r="BG223" s="145">
        <f>IF(N223="zákl. přenesená",J223,0)</f>
        <v>0</v>
      </c>
      <c r="BH223" s="145">
        <f>IF(N223="sníž. přenesená",J223,0)</f>
        <v>0</v>
      </c>
      <c r="BI223" s="145">
        <f>IF(N223="nulová",J223,0)</f>
        <v>0</v>
      </c>
      <c r="BJ223" s="17" t="s">
        <v>91</v>
      </c>
      <c r="BK223" s="145">
        <f>ROUND(I223*H223,2)</f>
        <v>0</v>
      </c>
      <c r="BL223" s="17" t="s">
        <v>241</v>
      </c>
      <c r="BM223" s="258" t="s">
        <v>753</v>
      </c>
    </row>
    <row r="224" s="15" customFormat="1">
      <c r="A224" s="15"/>
      <c r="B224" s="293"/>
      <c r="C224" s="294"/>
      <c r="D224" s="261" t="s">
        <v>185</v>
      </c>
      <c r="E224" s="295" t="s">
        <v>1</v>
      </c>
      <c r="F224" s="296" t="s">
        <v>344</v>
      </c>
      <c r="G224" s="294"/>
      <c r="H224" s="295" t="s">
        <v>1</v>
      </c>
      <c r="I224" s="297"/>
      <c r="J224" s="294"/>
      <c r="K224" s="294"/>
      <c r="L224" s="298"/>
      <c r="M224" s="299"/>
      <c r="N224" s="300"/>
      <c r="O224" s="300"/>
      <c r="P224" s="300"/>
      <c r="Q224" s="300"/>
      <c r="R224" s="300"/>
      <c r="S224" s="300"/>
      <c r="T224" s="301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302" t="s">
        <v>185</v>
      </c>
      <c r="AU224" s="302" t="s">
        <v>93</v>
      </c>
      <c r="AV224" s="15" t="s">
        <v>91</v>
      </c>
      <c r="AW224" s="15" t="s">
        <v>36</v>
      </c>
      <c r="AX224" s="15" t="s">
        <v>83</v>
      </c>
      <c r="AY224" s="302" t="s">
        <v>169</v>
      </c>
    </row>
    <row r="225" s="13" customFormat="1">
      <c r="A225" s="13"/>
      <c r="B225" s="259"/>
      <c r="C225" s="260"/>
      <c r="D225" s="261" t="s">
        <v>185</v>
      </c>
      <c r="E225" s="262" t="s">
        <v>1</v>
      </c>
      <c r="F225" s="263" t="s">
        <v>350</v>
      </c>
      <c r="G225" s="260"/>
      <c r="H225" s="264">
        <v>200.94800000000001</v>
      </c>
      <c r="I225" s="265"/>
      <c r="J225" s="260"/>
      <c r="K225" s="260"/>
      <c r="L225" s="266"/>
      <c r="M225" s="267"/>
      <c r="N225" s="268"/>
      <c r="O225" s="268"/>
      <c r="P225" s="268"/>
      <c r="Q225" s="268"/>
      <c r="R225" s="268"/>
      <c r="S225" s="268"/>
      <c r="T225" s="269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70" t="s">
        <v>185</v>
      </c>
      <c r="AU225" s="270" t="s">
        <v>93</v>
      </c>
      <c r="AV225" s="13" t="s">
        <v>93</v>
      </c>
      <c r="AW225" s="13" t="s">
        <v>36</v>
      </c>
      <c r="AX225" s="13" t="s">
        <v>91</v>
      </c>
      <c r="AY225" s="270" t="s">
        <v>169</v>
      </c>
    </row>
    <row r="226" s="2" customFormat="1" ht="33" customHeight="1">
      <c r="A226" s="40"/>
      <c r="B226" s="41"/>
      <c r="C226" s="246" t="s">
        <v>340</v>
      </c>
      <c r="D226" s="246" t="s">
        <v>172</v>
      </c>
      <c r="E226" s="247" t="s">
        <v>352</v>
      </c>
      <c r="F226" s="248" t="s">
        <v>353</v>
      </c>
      <c r="G226" s="249" t="s">
        <v>114</v>
      </c>
      <c r="H226" s="250">
        <v>18.268000000000001</v>
      </c>
      <c r="I226" s="251"/>
      <c r="J226" s="252">
        <f>ROUND(I226*H226,2)</f>
        <v>0</v>
      </c>
      <c r="K226" s="253"/>
      <c r="L226" s="43"/>
      <c r="M226" s="254" t="s">
        <v>1</v>
      </c>
      <c r="N226" s="255" t="s">
        <v>48</v>
      </c>
      <c r="O226" s="93"/>
      <c r="P226" s="256">
        <f>O226*H226</f>
        <v>0</v>
      </c>
      <c r="Q226" s="256">
        <v>0.00027999999999999998</v>
      </c>
      <c r="R226" s="256">
        <f>Q226*H226</f>
        <v>0.0051150399999999995</v>
      </c>
      <c r="S226" s="256">
        <v>0</v>
      </c>
      <c r="T226" s="257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58" t="s">
        <v>241</v>
      </c>
      <c r="AT226" s="258" t="s">
        <v>172</v>
      </c>
      <c r="AU226" s="258" t="s">
        <v>93</v>
      </c>
      <c r="AY226" s="17" t="s">
        <v>169</v>
      </c>
      <c r="BE226" s="145">
        <f>IF(N226="základní",J226,0)</f>
        <v>0</v>
      </c>
      <c r="BF226" s="145">
        <f>IF(N226="snížená",J226,0)</f>
        <v>0</v>
      </c>
      <c r="BG226" s="145">
        <f>IF(N226="zákl. přenesená",J226,0)</f>
        <v>0</v>
      </c>
      <c r="BH226" s="145">
        <f>IF(N226="sníž. přenesená",J226,0)</f>
        <v>0</v>
      </c>
      <c r="BI226" s="145">
        <f>IF(N226="nulová",J226,0)</f>
        <v>0</v>
      </c>
      <c r="BJ226" s="17" t="s">
        <v>91</v>
      </c>
      <c r="BK226" s="145">
        <f>ROUND(I226*H226,2)</f>
        <v>0</v>
      </c>
      <c r="BL226" s="17" t="s">
        <v>241</v>
      </c>
      <c r="BM226" s="258" t="s">
        <v>754</v>
      </c>
    </row>
    <row r="227" s="15" customFormat="1">
      <c r="A227" s="15"/>
      <c r="B227" s="293"/>
      <c r="C227" s="294"/>
      <c r="D227" s="261" t="s">
        <v>185</v>
      </c>
      <c r="E227" s="295" t="s">
        <v>1</v>
      </c>
      <c r="F227" s="296" t="s">
        <v>344</v>
      </c>
      <c r="G227" s="294"/>
      <c r="H227" s="295" t="s">
        <v>1</v>
      </c>
      <c r="I227" s="297"/>
      <c r="J227" s="294"/>
      <c r="K227" s="294"/>
      <c r="L227" s="298"/>
      <c r="M227" s="299"/>
      <c r="N227" s="300"/>
      <c r="O227" s="300"/>
      <c r="P227" s="300"/>
      <c r="Q227" s="300"/>
      <c r="R227" s="300"/>
      <c r="S227" s="300"/>
      <c r="T227" s="301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302" t="s">
        <v>185</v>
      </c>
      <c r="AU227" s="302" t="s">
        <v>93</v>
      </c>
      <c r="AV227" s="15" t="s">
        <v>91</v>
      </c>
      <c r="AW227" s="15" t="s">
        <v>36</v>
      </c>
      <c r="AX227" s="15" t="s">
        <v>83</v>
      </c>
      <c r="AY227" s="302" t="s">
        <v>169</v>
      </c>
    </row>
    <row r="228" s="13" customFormat="1">
      <c r="A228" s="13"/>
      <c r="B228" s="259"/>
      <c r="C228" s="260"/>
      <c r="D228" s="261" t="s">
        <v>185</v>
      </c>
      <c r="E228" s="262" t="s">
        <v>1</v>
      </c>
      <c r="F228" s="263" t="s">
        <v>355</v>
      </c>
      <c r="G228" s="260"/>
      <c r="H228" s="264">
        <v>18.268000000000001</v>
      </c>
      <c r="I228" s="265"/>
      <c r="J228" s="260"/>
      <c r="K228" s="260"/>
      <c r="L228" s="266"/>
      <c r="M228" s="267"/>
      <c r="N228" s="268"/>
      <c r="O228" s="268"/>
      <c r="P228" s="268"/>
      <c r="Q228" s="268"/>
      <c r="R228" s="268"/>
      <c r="S228" s="268"/>
      <c r="T228" s="269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70" t="s">
        <v>185</v>
      </c>
      <c r="AU228" s="270" t="s">
        <v>93</v>
      </c>
      <c r="AV228" s="13" t="s">
        <v>93</v>
      </c>
      <c r="AW228" s="13" t="s">
        <v>36</v>
      </c>
      <c r="AX228" s="13" t="s">
        <v>91</v>
      </c>
      <c r="AY228" s="270" t="s">
        <v>169</v>
      </c>
    </row>
    <row r="229" s="2" customFormat="1" ht="37.8" customHeight="1">
      <c r="A229" s="40"/>
      <c r="B229" s="41"/>
      <c r="C229" s="246" t="s">
        <v>346</v>
      </c>
      <c r="D229" s="246" t="s">
        <v>172</v>
      </c>
      <c r="E229" s="247" t="s">
        <v>357</v>
      </c>
      <c r="F229" s="248" t="s">
        <v>358</v>
      </c>
      <c r="G229" s="249" t="s">
        <v>114</v>
      </c>
      <c r="H229" s="250">
        <v>18.268000000000001</v>
      </c>
      <c r="I229" s="251"/>
      <c r="J229" s="252">
        <f>ROUND(I229*H229,2)</f>
        <v>0</v>
      </c>
      <c r="K229" s="253"/>
      <c r="L229" s="43"/>
      <c r="M229" s="254" t="s">
        <v>1</v>
      </c>
      <c r="N229" s="255" t="s">
        <v>48</v>
      </c>
      <c r="O229" s="93"/>
      <c r="P229" s="256">
        <f>O229*H229</f>
        <v>0</v>
      </c>
      <c r="Q229" s="256">
        <v>0.00042999999999999999</v>
      </c>
      <c r="R229" s="256">
        <f>Q229*H229</f>
        <v>0.0078552399999999994</v>
      </c>
      <c r="S229" s="256">
        <v>0</v>
      </c>
      <c r="T229" s="257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58" t="s">
        <v>241</v>
      </c>
      <c r="AT229" s="258" t="s">
        <v>172</v>
      </c>
      <c r="AU229" s="258" t="s">
        <v>93</v>
      </c>
      <c r="AY229" s="17" t="s">
        <v>169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7" t="s">
        <v>91</v>
      </c>
      <c r="BK229" s="145">
        <f>ROUND(I229*H229,2)</f>
        <v>0</v>
      </c>
      <c r="BL229" s="17" t="s">
        <v>241</v>
      </c>
      <c r="BM229" s="258" t="s">
        <v>755</v>
      </c>
    </row>
    <row r="230" s="15" customFormat="1">
      <c r="A230" s="15"/>
      <c r="B230" s="293"/>
      <c r="C230" s="294"/>
      <c r="D230" s="261" t="s">
        <v>185</v>
      </c>
      <c r="E230" s="295" t="s">
        <v>1</v>
      </c>
      <c r="F230" s="296" t="s">
        <v>344</v>
      </c>
      <c r="G230" s="294"/>
      <c r="H230" s="295" t="s">
        <v>1</v>
      </c>
      <c r="I230" s="297"/>
      <c r="J230" s="294"/>
      <c r="K230" s="294"/>
      <c r="L230" s="298"/>
      <c r="M230" s="299"/>
      <c r="N230" s="300"/>
      <c r="O230" s="300"/>
      <c r="P230" s="300"/>
      <c r="Q230" s="300"/>
      <c r="R230" s="300"/>
      <c r="S230" s="300"/>
      <c r="T230" s="301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302" t="s">
        <v>185</v>
      </c>
      <c r="AU230" s="302" t="s">
        <v>93</v>
      </c>
      <c r="AV230" s="15" t="s">
        <v>91</v>
      </c>
      <c r="AW230" s="15" t="s">
        <v>36</v>
      </c>
      <c r="AX230" s="15" t="s">
        <v>83</v>
      </c>
      <c r="AY230" s="302" t="s">
        <v>169</v>
      </c>
    </row>
    <row r="231" s="13" customFormat="1">
      <c r="A231" s="13"/>
      <c r="B231" s="259"/>
      <c r="C231" s="260"/>
      <c r="D231" s="261" t="s">
        <v>185</v>
      </c>
      <c r="E231" s="262" t="s">
        <v>1</v>
      </c>
      <c r="F231" s="263" t="s">
        <v>355</v>
      </c>
      <c r="G231" s="260"/>
      <c r="H231" s="264">
        <v>18.268000000000001</v>
      </c>
      <c r="I231" s="265"/>
      <c r="J231" s="260"/>
      <c r="K231" s="260"/>
      <c r="L231" s="266"/>
      <c r="M231" s="267"/>
      <c r="N231" s="268"/>
      <c r="O231" s="268"/>
      <c r="P231" s="268"/>
      <c r="Q231" s="268"/>
      <c r="R231" s="268"/>
      <c r="S231" s="268"/>
      <c r="T231" s="269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70" t="s">
        <v>185</v>
      </c>
      <c r="AU231" s="270" t="s">
        <v>93</v>
      </c>
      <c r="AV231" s="13" t="s">
        <v>93</v>
      </c>
      <c r="AW231" s="13" t="s">
        <v>36</v>
      </c>
      <c r="AX231" s="13" t="s">
        <v>91</v>
      </c>
      <c r="AY231" s="270" t="s">
        <v>169</v>
      </c>
    </row>
    <row r="232" s="2" customFormat="1" ht="24.15" customHeight="1">
      <c r="A232" s="40"/>
      <c r="B232" s="41"/>
      <c r="C232" s="246" t="s">
        <v>351</v>
      </c>
      <c r="D232" s="246" t="s">
        <v>172</v>
      </c>
      <c r="E232" s="247" t="s">
        <v>361</v>
      </c>
      <c r="F232" s="248" t="s">
        <v>362</v>
      </c>
      <c r="G232" s="249" t="s">
        <v>114</v>
      </c>
      <c r="H232" s="250">
        <v>253.15100000000001</v>
      </c>
      <c r="I232" s="251"/>
      <c r="J232" s="252">
        <f>ROUND(I232*H232,2)</f>
        <v>0</v>
      </c>
      <c r="K232" s="253"/>
      <c r="L232" s="43"/>
      <c r="M232" s="254" t="s">
        <v>1</v>
      </c>
      <c r="N232" s="255" t="s">
        <v>48</v>
      </c>
      <c r="O232" s="93"/>
      <c r="P232" s="256">
        <f>O232*H232</f>
        <v>0</v>
      </c>
      <c r="Q232" s="256">
        <v>0</v>
      </c>
      <c r="R232" s="256">
        <f>Q232*H232</f>
        <v>0</v>
      </c>
      <c r="S232" s="256">
        <v>0</v>
      </c>
      <c r="T232" s="257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58" t="s">
        <v>241</v>
      </c>
      <c r="AT232" s="258" t="s">
        <v>172</v>
      </c>
      <c r="AU232" s="258" t="s">
        <v>93</v>
      </c>
      <c r="AY232" s="17" t="s">
        <v>169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7" t="s">
        <v>91</v>
      </c>
      <c r="BK232" s="145">
        <f>ROUND(I232*H232,2)</f>
        <v>0</v>
      </c>
      <c r="BL232" s="17" t="s">
        <v>241</v>
      </c>
      <c r="BM232" s="258" t="s">
        <v>756</v>
      </c>
    </row>
    <row r="233" s="13" customFormat="1">
      <c r="A233" s="13"/>
      <c r="B233" s="259"/>
      <c r="C233" s="260"/>
      <c r="D233" s="261" t="s">
        <v>185</v>
      </c>
      <c r="E233" s="262" t="s">
        <v>1</v>
      </c>
      <c r="F233" s="263" t="s">
        <v>729</v>
      </c>
      <c r="G233" s="260"/>
      <c r="H233" s="264">
        <v>29.408000000000001</v>
      </c>
      <c r="I233" s="265"/>
      <c r="J233" s="260"/>
      <c r="K233" s="260"/>
      <c r="L233" s="266"/>
      <c r="M233" s="267"/>
      <c r="N233" s="268"/>
      <c r="O233" s="268"/>
      <c r="P233" s="268"/>
      <c r="Q233" s="268"/>
      <c r="R233" s="268"/>
      <c r="S233" s="268"/>
      <c r="T233" s="26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70" t="s">
        <v>185</v>
      </c>
      <c r="AU233" s="270" t="s">
        <v>93</v>
      </c>
      <c r="AV233" s="13" t="s">
        <v>93</v>
      </c>
      <c r="AW233" s="13" t="s">
        <v>36</v>
      </c>
      <c r="AX233" s="13" t="s">
        <v>83</v>
      </c>
      <c r="AY233" s="270" t="s">
        <v>169</v>
      </c>
    </row>
    <row r="234" s="13" customFormat="1">
      <c r="A234" s="13"/>
      <c r="B234" s="259"/>
      <c r="C234" s="260"/>
      <c r="D234" s="261" t="s">
        <v>185</v>
      </c>
      <c r="E234" s="262" t="s">
        <v>1</v>
      </c>
      <c r="F234" s="263" t="s">
        <v>730</v>
      </c>
      <c r="G234" s="260"/>
      <c r="H234" s="264">
        <v>41.063000000000002</v>
      </c>
      <c r="I234" s="265"/>
      <c r="J234" s="260"/>
      <c r="K234" s="260"/>
      <c r="L234" s="266"/>
      <c r="M234" s="267"/>
      <c r="N234" s="268"/>
      <c r="O234" s="268"/>
      <c r="P234" s="268"/>
      <c r="Q234" s="268"/>
      <c r="R234" s="268"/>
      <c r="S234" s="268"/>
      <c r="T234" s="26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70" t="s">
        <v>185</v>
      </c>
      <c r="AU234" s="270" t="s">
        <v>93</v>
      </c>
      <c r="AV234" s="13" t="s">
        <v>93</v>
      </c>
      <c r="AW234" s="13" t="s">
        <v>36</v>
      </c>
      <c r="AX234" s="13" t="s">
        <v>83</v>
      </c>
      <c r="AY234" s="270" t="s">
        <v>169</v>
      </c>
    </row>
    <row r="235" s="13" customFormat="1">
      <c r="A235" s="13"/>
      <c r="B235" s="259"/>
      <c r="C235" s="260"/>
      <c r="D235" s="261" t="s">
        <v>185</v>
      </c>
      <c r="E235" s="262" t="s">
        <v>1</v>
      </c>
      <c r="F235" s="263" t="s">
        <v>731</v>
      </c>
      <c r="G235" s="260"/>
      <c r="H235" s="264">
        <v>182.68000000000001</v>
      </c>
      <c r="I235" s="265"/>
      <c r="J235" s="260"/>
      <c r="K235" s="260"/>
      <c r="L235" s="266"/>
      <c r="M235" s="267"/>
      <c r="N235" s="268"/>
      <c r="O235" s="268"/>
      <c r="P235" s="268"/>
      <c r="Q235" s="268"/>
      <c r="R235" s="268"/>
      <c r="S235" s="268"/>
      <c r="T235" s="269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70" t="s">
        <v>185</v>
      </c>
      <c r="AU235" s="270" t="s">
        <v>93</v>
      </c>
      <c r="AV235" s="13" t="s">
        <v>93</v>
      </c>
      <c r="AW235" s="13" t="s">
        <v>36</v>
      </c>
      <c r="AX235" s="13" t="s">
        <v>83</v>
      </c>
      <c r="AY235" s="270" t="s">
        <v>169</v>
      </c>
    </row>
    <row r="236" s="14" customFormat="1">
      <c r="A236" s="14"/>
      <c r="B236" s="271"/>
      <c r="C236" s="272"/>
      <c r="D236" s="261" t="s">
        <v>185</v>
      </c>
      <c r="E236" s="273" t="s">
        <v>1</v>
      </c>
      <c r="F236" s="274" t="s">
        <v>217</v>
      </c>
      <c r="G236" s="272"/>
      <c r="H236" s="275">
        <v>253.15100000000001</v>
      </c>
      <c r="I236" s="276"/>
      <c r="J236" s="272"/>
      <c r="K236" s="272"/>
      <c r="L236" s="277"/>
      <c r="M236" s="278"/>
      <c r="N236" s="279"/>
      <c r="O236" s="279"/>
      <c r="P236" s="279"/>
      <c r="Q236" s="279"/>
      <c r="R236" s="279"/>
      <c r="S236" s="279"/>
      <c r="T236" s="28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81" t="s">
        <v>185</v>
      </c>
      <c r="AU236" s="281" t="s">
        <v>93</v>
      </c>
      <c r="AV236" s="14" t="s">
        <v>176</v>
      </c>
      <c r="AW236" s="14" t="s">
        <v>36</v>
      </c>
      <c r="AX236" s="14" t="s">
        <v>91</v>
      </c>
      <c r="AY236" s="281" t="s">
        <v>169</v>
      </c>
    </row>
    <row r="237" s="2" customFormat="1" ht="24.15" customHeight="1">
      <c r="A237" s="40"/>
      <c r="B237" s="41"/>
      <c r="C237" s="282" t="s">
        <v>356</v>
      </c>
      <c r="D237" s="282" t="s">
        <v>286</v>
      </c>
      <c r="E237" s="283" t="s">
        <v>365</v>
      </c>
      <c r="F237" s="284" t="s">
        <v>366</v>
      </c>
      <c r="G237" s="285" t="s">
        <v>114</v>
      </c>
      <c r="H237" s="286">
        <v>260.74599999999998</v>
      </c>
      <c r="I237" s="287"/>
      <c r="J237" s="288">
        <f>ROUND(I237*H237,2)</f>
        <v>0</v>
      </c>
      <c r="K237" s="289"/>
      <c r="L237" s="290"/>
      <c r="M237" s="291" t="s">
        <v>1</v>
      </c>
      <c r="N237" s="292" t="s">
        <v>48</v>
      </c>
      <c r="O237" s="93"/>
      <c r="P237" s="256">
        <f>O237*H237</f>
        <v>0</v>
      </c>
      <c r="Q237" s="256">
        <v>0.00029999999999999997</v>
      </c>
      <c r="R237" s="256">
        <f>Q237*H237</f>
        <v>0.078223799999999982</v>
      </c>
      <c r="S237" s="256">
        <v>0</v>
      </c>
      <c r="T237" s="257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58" t="s">
        <v>289</v>
      </c>
      <c r="AT237" s="258" t="s">
        <v>286</v>
      </c>
      <c r="AU237" s="258" t="s">
        <v>93</v>
      </c>
      <c r="AY237" s="17" t="s">
        <v>169</v>
      </c>
      <c r="BE237" s="145">
        <f>IF(N237="základní",J237,0)</f>
        <v>0</v>
      </c>
      <c r="BF237" s="145">
        <f>IF(N237="snížená",J237,0)</f>
        <v>0</v>
      </c>
      <c r="BG237" s="145">
        <f>IF(N237="zákl. přenesená",J237,0)</f>
        <v>0</v>
      </c>
      <c r="BH237" s="145">
        <f>IF(N237="sníž. přenesená",J237,0)</f>
        <v>0</v>
      </c>
      <c r="BI237" s="145">
        <f>IF(N237="nulová",J237,0)</f>
        <v>0</v>
      </c>
      <c r="BJ237" s="17" t="s">
        <v>91</v>
      </c>
      <c r="BK237" s="145">
        <f>ROUND(I237*H237,2)</f>
        <v>0</v>
      </c>
      <c r="BL237" s="17" t="s">
        <v>241</v>
      </c>
      <c r="BM237" s="258" t="s">
        <v>757</v>
      </c>
    </row>
    <row r="238" s="13" customFormat="1">
      <c r="A238" s="13"/>
      <c r="B238" s="259"/>
      <c r="C238" s="260"/>
      <c r="D238" s="261" t="s">
        <v>185</v>
      </c>
      <c r="E238" s="262" t="s">
        <v>1</v>
      </c>
      <c r="F238" s="263" t="s">
        <v>758</v>
      </c>
      <c r="G238" s="260"/>
      <c r="H238" s="264">
        <v>260.74599999999998</v>
      </c>
      <c r="I238" s="265"/>
      <c r="J238" s="260"/>
      <c r="K238" s="260"/>
      <c r="L238" s="266"/>
      <c r="M238" s="267"/>
      <c r="N238" s="268"/>
      <c r="O238" s="268"/>
      <c r="P238" s="268"/>
      <c r="Q238" s="268"/>
      <c r="R238" s="268"/>
      <c r="S238" s="268"/>
      <c r="T238" s="269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70" t="s">
        <v>185</v>
      </c>
      <c r="AU238" s="270" t="s">
        <v>93</v>
      </c>
      <c r="AV238" s="13" t="s">
        <v>93</v>
      </c>
      <c r="AW238" s="13" t="s">
        <v>36</v>
      </c>
      <c r="AX238" s="13" t="s">
        <v>91</v>
      </c>
      <c r="AY238" s="270" t="s">
        <v>169</v>
      </c>
    </row>
    <row r="239" s="2" customFormat="1" ht="24.15" customHeight="1">
      <c r="A239" s="40"/>
      <c r="B239" s="41"/>
      <c r="C239" s="246" t="s">
        <v>360</v>
      </c>
      <c r="D239" s="246" t="s">
        <v>172</v>
      </c>
      <c r="E239" s="247" t="s">
        <v>370</v>
      </c>
      <c r="F239" s="248" t="s">
        <v>371</v>
      </c>
      <c r="G239" s="249" t="s">
        <v>270</v>
      </c>
      <c r="H239" s="250">
        <v>6</v>
      </c>
      <c r="I239" s="251"/>
      <c r="J239" s="252">
        <f>ROUND(I239*H239,2)</f>
        <v>0</v>
      </c>
      <c r="K239" s="253"/>
      <c r="L239" s="43"/>
      <c r="M239" s="254" t="s">
        <v>1</v>
      </c>
      <c r="N239" s="255" t="s">
        <v>48</v>
      </c>
      <c r="O239" s="93"/>
      <c r="P239" s="256">
        <f>O239*H239</f>
        <v>0</v>
      </c>
      <c r="Q239" s="256">
        <v>0.00010000000000000001</v>
      </c>
      <c r="R239" s="256">
        <f>Q239*H239</f>
        <v>0.00060000000000000006</v>
      </c>
      <c r="S239" s="256">
        <v>0</v>
      </c>
      <c r="T239" s="257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58" t="s">
        <v>241</v>
      </c>
      <c r="AT239" s="258" t="s">
        <v>172</v>
      </c>
      <c r="AU239" s="258" t="s">
        <v>93</v>
      </c>
      <c r="AY239" s="17" t="s">
        <v>169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7" t="s">
        <v>91</v>
      </c>
      <c r="BK239" s="145">
        <f>ROUND(I239*H239,2)</f>
        <v>0</v>
      </c>
      <c r="BL239" s="17" t="s">
        <v>241</v>
      </c>
      <c r="BM239" s="258" t="s">
        <v>759</v>
      </c>
    </row>
    <row r="240" s="2" customFormat="1" ht="24.15" customHeight="1">
      <c r="A240" s="40"/>
      <c r="B240" s="41"/>
      <c r="C240" s="282" t="s">
        <v>364</v>
      </c>
      <c r="D240" s="282" t="s">
        <v>286</v>
      </c>
      <c r="E240" s="283" t="s">
        <v>374</v>
      </c>
      <c r="F240" s="284" t="s">
        <v>375</v>
      </c>
      <c r="G240" s="285" t="s">
        <v>270</v>
      </c>
      <c r="H240" s="286">
        <v>6</v>
      </c>
      <c r="I240" s="287"/>
      <c r="J240" s="288">
        <f>ROUND(I240*H240,2)</f>
        <v>0</v>
      </c>
      <c r="K240" s="289"/>
      <c r="L240" s="290"/>
      <c r="M240" s="291" t="s">
        <v>1</v>
      </c>
      <c r="N240" s="292" t="s">
        <v>48</v>
      </c>
      <c r="O240" s="93"/>
      <c r="P240" s="256">
        <f>O240*H240</f>
        <v>0</v>
      </c>
      <c r="Q240" s="256">
        <v>0.00044000000000000002</v>
      </c>
      <c r="R240" s="256">
        <f>Q240*H240</f>
        <v>0.00264</v>
      </c>
      <c r="S240" s="256">
        <v>0</v>
      </c>
      <c r="T240" s="257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58" t="s">
        <v>289</v>
      </c>
      <c r="AT240" s="258" t="s">
        <v>286</v>
      </c>
      <c r="AU240" s="258" t="s">
        <v>93</v>
      </c>
      <c r="AY240" s="17" t="s">
        <v>169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7" t="s">
        <v>91</v>
      </c>
      <c r="BK240" s="145">
        <f>ROUND(I240*H240,2)</f>
        <v>0</v>
      </c>
      <c r="BL240" s="17" t="s">
        <v>241</v>
      </c>
      <c r="BM240" s="258" t="s">
        <v>760</v>
      </c>
    </row>
    <row r="241" s="2" customFormat="1" ht="24.15" customHeight="1">
      <c r="A241" s="40"/>
      <c r="B241" s="41"/>
      <c r="C241" s="246" t="s">
        <v>369</v>
      </c>
      <c r="D241" s="246" t="s">
        <v>172</v>
      </c>
      <c r="E241" s="247" t="s">
        <v>378</v>
      </c>
      <c r="F241" s="248" t="s">
        <v>379</v>
      </c>
      <c r="G241" s="249" t="s">
        <v>114</v>
      </c>
      <c r="H241" s="250">
        <v>29.408000000000001</v>
      </c>
      <c r="I241" s="251"/>
      <c r="J241" s="252">
        <f>ROUND(I241*H241,2)</f>
        <v>0</v>
      </c>
      <c r="K241" s="253"/>
      <c r="L241" s="43"/>
      <c r="M241" s="254" t="s">
        <v>1</v>
      </c>
      <c r="N241" s="255" t="s">
        <v>48</v>
      </c>
      <c r="O241" s="93"/>
      <c r="P241" s="256">
        <f>O241*H241</f>
        <v>0</v>
      </c>
      <c r="Q241" s="256">
        <v>3.0000000000000001E-05</v>
      </c>
      <c r="R241" s="256">
        <f>Q241*H241</f>
        <v>0.00088224000000000006</v>
      </c>
      <c r="S241" s="256">
        <v>0</v>
      </c>
      <c r="T241" s="257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58" t="s">
        <v>241</v>
      </c>
      <c r="AT241" s="258" t="s">
        <v>172</v>
      </c>
      <c r="AU241" s="258" t="s">
        <v>93</v>
      </c>
      <c r="AY241" s="17" t="s">
        <v>169</v>
      </c>
      <c r="BE241" s="145">
        <f>IF(N241="základní",J241,0)</f>
        <v>0</v>
      </c>
      <c r="BF241" s="145">
        <f>IF(N241="snížená",J241,0)</f>
        <v>0</v>
      </c>
      <c r="BG241" s="145">
        <f>IF(N241="zákl. přenesená",J241,0)</f>
        <v>0</v>
      </c>
      <c r="BH241" s="145">
        <f>IF(N241="sníž. přenesená",J241,0)</f>
        <v>0</v>
      </c>
      <c r="BI241" s="145">
        <f>IF(N241="nulová",J241,0)</f>
        <v>0</v>
      </c>
      <c r="BJ241" s="17" t="s">
        <v>91</v>
      </c>
      <c r="BK241" s="145">
        <f>ROUND(I241*H241,2)</f>
        <v>0</v>
      </c>
      <c r="BL241" s="17" t="s">
        <v>241</v>
      </c>
      <c r="BM241" s="258" t="s">
        <v>761</v>
      </c>
    </row>
    <row r="242" s="13" customFormat="1">
      <c r="A242" s="13"/>
      <c r="B242" s="259"/>
      <c r="C242" s="260"/>
      <c r="D242" s="261" t="s">
        <v>185</v>
      </c>
      <c r="E242" s="262" t="s">
        <v>1</v>
      </c>
      <c r="F242" s="263" t="s">
        <v>117</v>
      </c>
      <c r="G242" s="260"/>
      <c r="H242" s="264">
        <v>29.408000000000001</v>
      </c>
      <c r="I242" s="265"/>
      <c r="J242" s="260"/>
      <c r="K242" s="260"/>
      <c r="L242" s="266"/>
      <c r="M242" s="267"/>
      <c r="N242" s="268"/>
      <c r="O242" s="268"/>
      <c r="P242" s="268"/>
      <c r="Q242" s="268"/>
      <c r="R242" s="268"/>
      <c r="S242" s="268"/>
      <c r="T242" s="26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70" t="s">
        <v>185</v>
      </c>
      <c r="AU242" s="270" t="s">
        <v>93</v>
      </c>
      <c r="AV242" s="13" t="s">
        <v>93</v>
      </c>
      <c r="AW242" s="13" t="s">
        <v>36</v>
      </c>
      <c r="AX242" s="13" t="s">
        <v>91</v>
      </c>
      <c r="AY242" s="270" t="s">
        <v>169</v>
      </c>
    </row>
    <row r="243" s="2" customFormat="1" ht="24.15" customHeight="1">
      <c r="A243" s="40"/>
      <c r="B243" s="41"/>
      <c r="C243" s="282" t="s">
        <v>373</v>
      </c>
      <c r="D243" s="282" t="s">
        <v>286</v>
      </c>
      <c r="E243" s="283" t="s">
        <v>347</v>
      </c>
      <c r="F243" s="284" t="s">
        <v>348</v>
      </c>
      <c r="G243" s="285" t="s">
        <v>114</v>
      </c>
      <c r="H243" s="286">
        <v>32.348999999999997</v>
      </c>
      <c r="I243" s="287"/>
      <c r="J243" s="288">
        <f>ROUND(I243*H243,2)</f>
        <v>0</v>
      </c>
      <c r="K243" s="289"/>
      <c r="L243" s="290"/>
      <c r="M243" s="291" t="s">
        <v>1</v>
      </c>
      <c r="N243" s="292" t="s">
        <v>48</v>
      </c>
      <c r="O243" s="93"/>
      <c r="P243" s="256">
        <f>O243*H243</f>
        <v>0</v>
      </c>
      <c r="Q243" s="256">
        <v>0.0019</v>
      </c>
      <c r="R243" s="256">
        <f>Q243*H243</f>
        <v>0.061463099999999993</v>
      </c>
      <c r="S243" s="256">
        <v>0</v>
      </c>
      <c r="T243" s="257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58" t="s">
        <v>289</v>
      </c>
      <c r="AT243" s="258" t="s">
        <v>286</v>
      </c>
      <c r="AU243" s="258" t="s">
        <v>93</v>
      </c>
      <c r="AY243" s="17" t="s">
        <v>169</v>
      </c>
      <c r="BE243" s="145">
        <f>IF(N243="základní",J243,0)</f>
        <v>0</v>
      </c>
      <c r="BF243" s="145">
        <f>IF(N243="snížená",J243,0)</f>
        <v>0</v>
      </c>
      <c r="BG243" s="145">
        <f>IF(N243="zákl. přenesená",J243,0)</f>
        <v>0</v>
      </c>
      <c r="BH243" s="145">
        <f>IF(N243="sníž. přenesená",J243,0)</f>
        <v>0</v>
      </c>
      <c r="BI243" s="145">
        <f>IF(N243="nulová",J243,0)</f>
        <v>0</v>
      </c>
      <c r="BJ243" s="17" t="s">
        <v>91</v>
      </c>
      <c r="BK243" s="145">
        <f>ROUND(I243*H243,2)</f>
        <v>0</v>
      </c>
      <c r="BL243" s="17" t="s">
        <v>241</v>
      </c>
      <c r="BM243" s="258" t="s">
        <v>762</v>
      </c>
    </row>
    <row r="244" s="15" customFormat="1">
      <c r="A244" s="15"/>
      <c r="B244" s="293"/>
      <c r="C244" s="294"/>
      <c r="D244" s="261" t="s">
        <v>185</v>
      </c>
      <c r="E244" s="295" t="s">
        <v>1</v>
      </c>
      <c r="F244" s="296" t="s">
        <v>344</v>
      </c>
      <c r="G244" s="294"/>
      <c r="H244" s="295" t="s">
        <v>1</v>
      </c>
      <c r="I244" s="297"/>
      <c r="J244" s="294"/>
      <c r="K244" s="294"/>
      <c r="L244" s="298"/>
      <c r="M244" s="299"/>
      <c r="N244" s="300"/>
      <c r="O244" s="300"/>
      <c r="P244" s="300"/>
      <c r="Q244" s="300"/>
      <c r="R244" s="300"/>
      <c r="S244" s="300"/>
      <c r="T244" s="301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302" t="s">
        <v>185</v>
      </c>
      <c r="AU244" s="302" t="s">
        <v>93</v>
      </c>
      <c r="AV244" s="15" t="s">
        <v>91</v>
      </c>
      <c r="AW244" s="15" t="s">
        <v>36</v>
      </c>
      <c r="AX244" s="15" t="s">
        <v>83</v>
      </c>
      <c r="AY244" s="302" t="s">
        <v>169</v>
      </c>
    </row>
    <row r="245" s="13" customFormat="1">
      <c r="A245" s="13"/>
      <c r="B245" s="259"/>
      <c r="C245" s="260"/>
      <c r="D245" s="261" t="s">
        <v>185</v>
      </c>
      <c r="E245" s="262" t="s">
        <v>1</v>
      </c>
      <c r="F245" s="263" t="s">
        <v>383</v>
      </c>
      <c r="G245" s="260"/>
      <c r="H245" s="264">
        <v>32.348999999999997</v>
      </c>
      <c r="I245" s="265"/>
      <c r="J245" s="260"/>
      <c r="K245" s="260"/>
      <c r="L245" s="266"/>
      <c r="M245" s="267"/>
      <c r="N245" s="268"/>
      <c r="O245" s="268"/>
      <c r="P245" s="268"/>
      <c r="Q245" s="268"/>
      <c r="R245" s="268"/>
      <c r="S245" s="268"/>
      <c r="T245" s="269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70" t="s">
        <v>185</v>
      </c>
      <c r="AU245" s="270" t="s">
        <v>93</v>
      </c>
      <c r="AV245" s="13" t="s">
        <v>93</v>
      </c>
      <c r="AW245" s="13" t="s">
        <v>36</v>
      </c>
      <c r="AX245" s="13" t="s">
        <v>91</v>
      </c>
      <c r="AY245" s="270" t="s">
        <v>169</v>
      </c>
    </row>
    <row r="246" s="2" customFormat="1" ht="24.15" customHeight="1">
      <c r="A246" s="40"/>
      <c r="B246" s="41"/>
      <c r="C246" s="246" t="s">
        <v>377</v>
      </c>
      <c r="D246" s="246" t="s">
        <v>172</v>
      </c>
      <c r="E246" s="247" t="s">
        <v>378</v>
      </c>
      <c r="F246" s="248" t="s">
        <v>379</v>
      </c>
      <c r="G246" s="249" t="s">
        <v>114</v>
      </c>
      <c r="H246" s="250">
        <v>41.063000000000002</v>
      </c>
      <c r="I246" s="251"/>
      <c r="J246" s="252">
        <f>ROUND(I246*H246,2)</f>
        <v>0</v>
      </c>
      <c r="K246" s="253"/>
      <c r="L246" s="43"/>
      <c r="M246" s="254" t="s">
        <v>1</v>
      </c>
      <c r="N246" s="255" t="s">
        <v>48</v>
      </c>
      <c r="O246" s="93"/>
      <c r="P246" s="256">
        <f>O246*H246</f>
        <v>0</v>
      </c>
      <c r="Q246" s="256">
        <v>3.0000000000000001E-05</v>
      </c>
      <c r="R246" s="256">
        <f>Q246*H246</f>
        <v>0.00123189</v>
      </c>
      <c r="S246" s="256">
        <v>0</v>
      </c>
      <c r="T246" s="257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58" t="s">
        <v>241</v>
      </c>
      <c r="AT246" s="258" t="s">
        <v>172</v>
      </c>
      <c r="AU246" s="258" t="s">
        <v>93</v>
      </c>
      <c r="AY246" s="17" t="s">
        <v>169</v>
      </c>
      <c r="BE246" s="145">
        <f>IF(N246="základní",J246,0)</f>
        <v>0</v>
      </c>
      <c r="BF246" s="145">
        <f>IF(N246="snížená",J246,0)</f>
        <v>0</v>
      </c>
      <c r="BG246" s="145">
        <f>IF(N246="zákl. přenesená",J246,0)</f>
        <v>0</v>
      </c>
      <c r="BH246" s="145">
        <f>IF(N246="sníž. přenesená",J246,0)</f>
        <v>0</v>
      </c>
      <c r="BI246" s="145">
        <f>IF(N246="nulová",J246,0)</f>
        <v>0</v>
      </c>
      <c r="BJ246" s="17" t="s">
        <v>91</v>
      </c>
      <c r="BK246" s="145">
        <f>ROUND(I246*H246,2)</f>
        <v>0</v>
      </c>
      <c r="BL246" s="17" t="s">
        <v>241</v>
      </c>
      <c r="BM246" s="258" t="s">
        <v>763</v>
      </c>
    </row>
    <row r="247" s="13" customFormat="1">
      <c r="A247" s="13"/>
      <c r="B247" s="259"/>
      <c r="C247" s="260"/>
      <c r="D247" s="261" t="s">
        <v>185</v>
      </c>
      <c r="E247" s="262" t="s">
        <v>1</v>
      </c>
      <c r="F247" s="263" t="s">
        <v>121</v>
      </c>
      <c r="G247" s="260"/>
      <c r="H247" s="264">
        <v>41.063000000000002</v>
      </c>
      <c r="I247" s="265"/>
      <c r="J247" s="260"/>
      <c r="K247" s="260"/>
      <c r="L247" s="266"/>
      <c r="M247" s="267"/>
      <c r="N247" s="268"/>
      <c r="O247" s="268"/>
      <c r="P247" s="268"/>
      <c r="Q247" s="268"/>
      <c r="R247" s="268"/>
      <c r="S247" s="268"/>
      <c r="T247" s="269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70" t="s">
        <v>185</v>
      </c>
      <c r="AU247" s="270" t="s">
        <v>93</v>
      </c>
      <c r="AV247" s="13" t="s">
        <v>93</v>
      </c>
      <c r="AW247" s="13" t="s">
        <v>36</v>
      </c>
      <c r="AX247" s="13" t="s">
        <v>91</v>
      </c>
      <c r="AY247" s="270" t="s">
        <v>169</v>
      </c>
    </row>
    <row r="248" s="2" customFormat="1" ht="24.15" customHeight="1">
      <c r="A248" s="40"/>
      <c r="B248" s="41"/>
      <c r="C248" s="282" t="s">
        <v>381</v>
      </c>
      <c r="D248" s="282" t="s">
        <v>286</v>
      </c>
      <c r="E248" s="283" t="s">
        <v>347</v>
      </c>
      <c r="F248" s="284" t="s">
        <v>348</v>
      </c>
      <c r="G248" s="285" t="s">
        <v>114</v>
      </c>
      <c r="H248" s="286">
        <v>45.168999999999997</v>
      </c>
      <c r="I248" s="287"/>
      <c r="J248" s="288">
        <f>ROUND(I248*H248,2)</f>
        <v>0</v>
      </c>
      <c r="K248" s="289"/>
      <c r="L248" s="290"/>
      <c r="M248" s="291" t="s">
        <v>1</v>
      </c>
      <c r="N248" s="292" t="s">
        <v>48</v>
      </c>
      <c r="O248" s="93"/>
      <c r="P248" s="256">
        <f>O248*H248</f>
        <v>0</v>
      </c>
      <c r="Q248" s="256">
        <v>0.0019</v>
      </c>
      <c r="R248" s="256">
        <f>Q248*H248</f>
        <v>0.085821099999999997</v>
      </c>
      <c r="S248" s="256">
        <v>0</v>
      </c>
      <c r="T248" s="257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58" t="s">
        <v>289</v>
      </c>
      <c r="AT248" s="258" t="s">
        <v>286</v>
      </c>
      <c r="AU248" s="258" t="s">
        <v>93</v>
      </c>
      <c r="AY248" s="17" t="s">
        <v>169</v>
      </c>
      <c r="BE248" s="145">
        <f>IF(N248="základní",J248,0)</f>
        <v>0</v>
      </c>
      <c r="BF248" s="145">
        <f>IF(N248="snížená",J248,0)</f>
        <v>0</v>
      </c>
      <c r="BG248" s="145">
        <f>IF(N248="zákl. přenesená",J248,0)</f>
        <v>0</v>
      </c>
      <c r="BH248" s="145">
        <f>IF(N248="sníž. přenesená",J248,0)</f>
        <v>0</v>
      </c>
      <c r="BI248" s="145">
        <f>IF(N248="nulová",J248,0)</f>
        <v>0</v>
      </c>
      <c r="BJ248" s="17" t="s">
        <v>91</v>
      </c>
      <c r="BK248" s="145">
        <f>ROUND(I248*H248,2)</f>
        <v>0</v>
      </c>
      <c r="BL248" s="17" t="s">
        <v>241</v>
      </c>
      <c r="BM248" s="258" t="s">
        <v>764</v>
      </c>
    </row>
    <row r="249" s="15" customFormat="1">
      <c r="A249" s="15"/>
      <c r="B249" s="293"/>
      <c r="C249" s="294"/>
      <c r="D249" s="261" t="s">
        <v>185</v>
      </c>
      <c r="E249" s="295" t="s">
        <v>1</v>
      </c>
      <c r="F249" s="296" t="s">
        <v>344</v>
      </c>
      <c r="G249" s="294"/>
      <c r="H249" s="295" t="s">
        <v>1</v>
      </c>
      <c r="I249" s="297"/>
      <c r="J249" s="294"/>
      <c r="K249" s="294"/>
      <c r="L249" s="298"/>
      <c r="M249" s="299"/>
      <c r="N249" s="300"/>
      <c r="O249" s="300"/>
      <c r="P249" s="300"/>
      <c r="Q249" s="300"/>
      <c r="R249" s="300"/>
      <c r="S249" s="300"/>
      <c r="T249" s="301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302" t="s">
        <v>185</v>
      </c>
      <c r="AU249" s="302" t="s">
        <v>93</v>
      </c>
      <c r="AV249" s="15" t="s">
        <v>91</v>
      </c>
      <c r="AW249" s="15" t="s">
        <v>36</v>
      </c>
      <c r="AX249" s="15" t="s">
        <v>83</v>
      </c>
      <c r="AY249" s="302" t="s">
        <v>169</v>
      </c>
    </row>
    <row r="250" s="13" customFormat="1">
      <c r="A250" s="13"/>
      <c r="B250" s="259"/>
      <c r="C250" s="260"/>
      <c r="D250" s="261" t="s">
        <v>185</v>
      </c>
      <c r="E250" s="262" t="s">
        <v>1</v>
      </c>
      <c r="F250" s="263" t="s">
        <v>388</v>
      </c>
      <c r="G250" s="260"/>
      <c r="H250" s="264">
        <v>45.168999999999997</v>
      </c>
      <c r="I250" s="265"/>
      <c r="J250" s="260"/>
      <c r="K250" s="260"/>
      <c r="L250" s="266"/>
      <c r="M250" s="267"/>
      <c r="N250" s="268"/>
      <c r="O250" s="268"/>
      <c r="P250" s="268"/>
      <c r="Q250" s="268"/>
      <c r="R250" s="268"/>
      <c r="S250" s="268"/>
      <c r="T250" s="26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70" t="s">
        <v>185</v>
      </c>
      <c r="AU250" s="270" t="s">
        <v>93</v>
      </c>
      <c r="AV250" s="13" t="s">
        <v>93</v>
      </c>
      <c r="AW250" s="13" t="s">
        <v>36</v>
      </c>
      <c r="AX250" s="13" t="s">
        <v>91</v>
      </c>
      <c r="AY250" s="270" t="s">
        <v>169</v>
      </c>
    </row>
    <row r="251" s="2" customFormat="1" ht="16.5" customHeight="1">
      <c r="A251" s="40"/>
      <c r="B251" s="41"/>
      <c r="C251" s="246" t="s">
        <v>384</v>
      </c>
      <c r="D251" s="246" t="s">
        <v>172</v>
      </c>
      <c r="E251" s="247" t="s">
        <v>390</v>
      </c>
      <c r="F251" s="248" t="s">
        <v>391</v>
      </c>
      <c r="G251" s="249" t="s">
        <v>270</v>
      </c>
      <c r="H251" s="250">
        <v>1</v>
      </c>
      <c r="I251" s="251"/>
      <c r="J251" s="252">
        <f>ROUND(I251*H251,2)</f>
        <v>0</v>
      </c>
      <c r="K251" s="253"/>
      <c r="L251" s="43"/>
      <c r="M251" s="254" t="s">
        <v>1</v>
      </c>
      <c r="N251" s="255" t="s">
        <v>48</v>
      </c>
      <c r="O251" s="93"/>
      <c r="P251" s="256">
        <f>O251*H251</f>
        <v>0</v>
      </c>
      <c r="Q251" s="256">
        <v>0.00010000000000000001</v>
      </c>
      <c r="R251" s="256">
        <f>Q251*H251</f>
        <v>0.00010000000000000001</v>
      </c>
      <c r="S251" s="256">
        <v>0</v>
      </c>
      <c r="T251" s="257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58" t="s">
        <v>241</v>
      </c>
      <c r="AT251" s="258" t="s">
        <v>172</v>
      </c>
      <c r="AU251" s="258" t="s">
        <v>93</v>
      </c>
      <c r="AY251" s="17" t="s">
        <v>169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7" t="s">
        <v>91</v>
      </c>
      <c r="BK251" s="145">
        <f>ROUND(I251*H251,2)</f>
        <v>0</v>
      </c>
      <c r="BL251" s="17" t="s">
        <v>241</v>
      </c>
      <c r="BM251" s="258" t="s">
        <v>765</v>
      </c>
    </row>
    <row r="252" s="2" customFormat="1" ht="24.15" customHeight="1">
      <c r="A252" s="40"/>
      <c r="B252" s="41"/>
      <c r="C252" s="282" t="s">
        <v>386</v>
      </c>
      <c r="D252" s="282" t="s">
        <v>286</v>
      </c>
      <c r="E252" s="283" t="s">
        <v>394</v>
      </c>
      <c r="F252" s="284" t="s">
        <v>395</v>
      </c>
      <c r="G252" s="285" t="s">
        <v>270</v>
      </c>
      <c r="H252" s="286">
        <v>1</v>
      </c>
      <c r="I252" s="287"/>
      <c r="J252" s="288">
        <f>ROUND(I252*H252,2)</f>
        <v>0</v>
      </c>
      <c r="K252" s="289"/>
      <c r="L252" s="290"/>
      <c r="M252" s="291" t="s">
        <v>1</v>
      </c>
      <c r="N252" s="292" t="s">
        <v>48</v>
      </c>
      <c r="O252" s="93"/>
      <c r="P252" s="256">
        <f>O252*H252</f>
        <v>0</v>
      </c>
      <c r="Q252" s="256">
        <v>0.0025999999999999999</v>
      </c>
      <c r="R252" s="256">
        <f>Q252*H252</f>
        <v>0.0025999999999999999</v>
      </c>
      <c r="S252" s="256">
        <v>0</v>
      </c>
      <c r="T252" s="257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58" t="s">
        <v>289</v>
      </c>
      <c r="AT252" s="258" t="s">
        <v>286</v>
      </c>
      <c r="AU252" s="258" t="s">
        <v>93</v>
      </c>
      <c r="AY252" s="17" t="s">
        <v>169</v>
      </c>
      <c r="BE252" s="145">
        <f>IF(N252="základní",J252,0)</f>
        <v>0</v>
      </c>
      <c r="BF252" s="145">
        <f>IF(N252="snížená",J252,0)</f>
        <v>0</v>
      </c>
      <c r="BG252" s="145">
        <f>IF(N252="zákl. přenesená",J252,0)</f>
        <v>0</v>
      </c>
      <c r="BH252" s="145">
        <f>IF(N252="sníž. přenesená",J252,0)</f>
        <v>0</v>
      </c>
      <c r="BI252" s="145">
        <f>IF(N252="nulová",J252,0)</f>
        <v>0</v>
      </c>
      <c r="BJ252" s="17" t="s">
        <v>91</v>
      </c>
      <c r="BK252" s="145">
        <f>ROUND(I252*H252,2)</f>
        <v>0</v>
      </c>
      <c r="BL252" s="17" t="s">
        <v>241</v>
      </c>
      <c r="BM252" s="258" t="s">
        <v>766</v>
      </c>
    </row>
    <row r="253" s="2" customFormat="1" ht="24.15" customHeight="1">
      <c r="A253" s="40"/>
      <c r="B253" s="41"/>
      <c r="C253" s="246" t="s">
        <v>389</v>
      </c>
      <c r="D253" s="246" t="s">
        <v>172</v>
      </c>
      <c r="E253" s="247" t="s">
        <v>398</v>
      </c>
      <c r="F253" s="248" t="s">
        <v>399</v>
      </c>
      <c r="G253" s="249" t="s">
        <v>270</v>
      </c>
      <c r="H253" s="250">
        <v>1</v>
      </c>
      <c r="I253" s="251"/>
      <c r="J253" s="252">
        <f>ROUND(I253*H253,2)</f>
        <v>0</v>
      </c>
      <c r="K253" s="253"/>
      <c r="L253" s="43"/>
      <c r="M253" s="254" t="s">
        <v>1</v>
      </c>
      <c r="N253" s="255" t="s">
        <v>48</v>
      </c>
      <c r="O253" s="93"/>
      <c r="P253" s="256">
        <f>O253*H253</f>
        <v>0</v>
      </c>
      <c r="Q253" s="256">
        <v>0</v>
      </c>
      <c r="R253" s="256">
        <f>Q253*H253</f>
        <v>0</v>
      </c>
      <c r="S253" s="256">
        <v>0</v>
      </c>
      <c r="T253" s="257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58" t="s">
        <v>241</v>
      </c>
      <c r="AT253" s="258" t="s">
        <v>172</v>
      </c>
      <c r="AU253" s="258" t="s">
        <v>93</v>
      </c>
      <c r="AY253" s="17" t="s">
        <v>169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7" t="s">
        <v>91</v>
      </c>
      <c r="BK253" s="145">
        <f>ROUND(I253*H253,2)</f>
        <v>0</v>
      </c>
      <c r="BL253" s="17" t="s">
        <v>241</v>
      </c>
      <c r="BM253" s="258" t="s">
        <v>767</v>
      </c>
    </row>
    <row r="254" s="2" customFormat="1" ht="24.15" customHeight="1">
      <c r="A254" s="40"/>
      <c r="B254" s="41"/>
      <c r="C254" s="282" t="s">
        <v>393</v>
      </c>
      <c r="D254" s="282" t="s">
        <v>286</v>
      </c>
      <c r="E254" s="283" t="s">
        <v>402</v>
      </c>
      <c r="F254" s="284" t="s">
        <v>403</v>
      </c>
      <c r="G254" s="285" t="s">
        <v>270</v>
      </c>
      <c r="H254" s="286">
        <v>1</v>
      </c>
      <c r="I254" s="287"/>
      <c r="J254" s="288">
        <f>ROUND(I254*H254,2)</f>
        <v>0</v>
      </c>
      <c r="K254" s="289"/>
      <c r="L254" s="290"/>
      <c r="M254" s="291" t="s">
        <v>1</v>
      </c>
      <c r="N254" s="292" t="s">
        <v>48</v>
      </c>
      <c r="O254" s="93"/>
      <c r="P254" s="256">
        <f>O254*H254</f>
        <v>0</v>
      </c>
      <c r="Q254" s="256">
        <v>0.00040000000000000002</v>
      </c>
      <c r="R254" s="256">
        <f>Q254*H254</f>
        <v>0.00040000000000000002</v>
      </c>
      <c r="S254" s="256">
        <v>0</v>
      </c>
      <c r="T254" s="257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58" t="s">
        <v>289</v>
      </c>
      <c r="AT254" s="258" t="s">
        <v>286</v>
      </c>
      <c r="AU254" s="258" t="s">
        <v>93</v>
      </c>
      <c r="AY254" s="17" t="s">
        <v>169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7" t="s">
        <v>91</v>
      </c>
      <c r="BK254" s="145">
        <f>ROUND(I254*H254,2)</f>
        <v>0</v>
      </c>
      <c r="BL254" s="17" t="s">
        <v>241</v>
      </c>
      <c r="BM254" s="258" t="s">
        <v>768</v>
      </c>
    </row>
    <row r="255" s="2" customFormat="1" ht="21.75" customHeight="1">
      <c r="A255" s="40"/>
      <c r="B255" s="41"/>
      <c r="C255" s="246" t="s">
        <v>397</v>
      </c>
      <c r="D255" s="246" t="s">
        <v>172</v>
      </c>
      <c r="E255" s="247" t="s">
        <v>406</v>
      </c>
      <c r="F255" s="248" t="s">
        <v>407</v>
      </c>
      <c r="G255" s="249" t="s">
        <v>114</v>
      </c>
      <c r="H255" s="250">
        <v>182.68000000000001</v>
      </c>
      <c r="I255" s="251"/>
      <c r="J255" s="252">
        <f>ROUND(I255*H255,2)</f>
        <v>0</v>
      </c>
      <c r="K255" s="253"/>
      <c r="L255" s="43"/>
      <c r="M255" s="254" t="s">
        <v>1</v>
      </c>
      <c r="N255" s="255" t="s">
        <v>48</v>
      </c>
      <c r="O255" s="93"/>
      <c r="P255" s="256">
        <f>O255*H255</f>
        <v>0</v>
      </c>
      <c r="Q255" s="256">
        <v>0.00010000000000000001</v>
      </c>
      <c r="R255" s="256">
        <f>Q255*H255</f>
        <v>0.018268000000000003</v>
      </c>
      <c r="S255" s="256">
        <v>0</v>
      </c>
      <c r="T255" s="257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58" t="s">
        <v>241</v>
      </c>
      <c r="AT255" s="258" t="s">
        <v>172</v>
      </c>
      <c r="AU255" s="258" t="s">
        <v>93</v>
      </c>
      <c r="AY255" s="17" t="s">
        <v>169</v>
      </c>
      <c r="BE255" s="145">
        <f>IF(N255="základní",J255,0)</f>
        <v>0</v>
      </c>
      <c r="BF255" s="145">
        <f>IF(N255="snížená",J255,0)</f>
        <v>0</v>
      </c>
      <c r="BG255" s="145">
        <f>IF(N255="zákl. přenesená",J255,0)</f>
        <v>0</v>
      </c>
      <c r="BH255" s="145">
        <f>IF(N255="sníž. přenesená",J255,0)</f>
        <v>0</v>
      </c>
      <c r="BI255" s="145">
        <f>IF(N255="nulová",J255,0)</f>
        <v>0</v>
      </c>
      <c r="BJ255" s="17" t="s">
        <v>91</v>
      </c>
      <c r="BK255" s="145">
        <f>ROUND(I255*H255,2)</f>
        <v>0</v>
      </c>
      <c r="BL255" s="17" t="s">
        <v>241</v>
      </c>
      <c r="BM255" s="258" t="s">
        <v>769</v>
      </c>
    </row>
    <row r="256" s="13" customFormat="1">
      <c r="A256" s="13"/>
      <c r="B256" s="259"/>
      <c r="C256" s="260"/>
      <c r="D256" s="261" t="s">
        <v>185</v>
      </c>
      <c r="E256" s="262" t="s">
        <v>1</v>
      </c>
      <c r="F256" s="263" t="s">
        <v>112</v>
      </c>
      <c r="G256" s="260"/>
      <c r="H256" s="264">
        <v>182.68000000000001</v>
      </c>
      <c r="I256" s="265"/>
      <c r="J256" s="260"/>
      <c r="K256" s="260"/>
      <c r="L256" s="266"/>
      <c r="M256" s="267"/>
      <c r="N256" s="268"/>
      <c r="O256" s="268"/>
      <c r="P256" s="268"/>
      <c r="Q256" s="268"/>
      <c r="R256" s="268"/>
      <c r="S256" s="268"/>
      <c r="T256" s="269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70" t="s">
        <v>185</v>
      </c>
      <c r="AU256" s="270" t="s">
        <v>93</v>
      </c>
      <c r="AV256" s="13" t="s">
        <v>93</v>
      </c>
      <c r="AW256" s="13" t="s">
        <v>36</v>
      </c>
      <c r="AX256" s="13" t="s">
        <v>91</v>
      </c>
      <c r="AY256" s="270" t="s">
        <v>169</v>
      </c>
    </row>
    <row r="257" s="2" customFormat="1" ht="24.15" customHeight="1">
      <c r="A257" s="40"/>
      <c r="B257" s="41"/>
      <c r="C257" s="246" t="s">
        <v>401</v>
      </c>
      <c r="D257" s="246" t="s">
        <v>172</v>
      </c>
      <c r="E257" s="247" t="s">
        <v>410</v>
      </c>
      <c r="F257" s="248" t="s">
        <v>411</v>
      </c>
      <c r="G257" s="249" t="s">
        <v>412</v>
      </c>
      <c r="H257" s="303"/>
      <c r="I257" s="251"/>
      <c r="J257" s="252">
        <f>ROUND(I257*H257,2)</f>
        <v>0</v>
      </c>
      <c r="K257" s="253"/>
      <c r="L257" s="43"/>
      <c r="M257" s="254" t="s">
        <v>1</v>
      </c>
      <c r="N257" s="255" t="s">
        <v>48</v>
      </c>
      <c r="O257" s="93"/>
      <c r="P257" s="256">
        <f>O257*H257</f>
        <v>0</v>
      </c>
      <c r="Q257" s="256">
        <v>0</v>
      </c>
      <c r="R257" s="256">
        <f>Q257*H257</f>
        <v>0</v>
      </c>
      <c r="S257" s="256">
        <v>0</v>
      </c>
      <c r="T257" s="257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58" t="s">
        <v>241</v>
      </c>
      <c r="AT257" s="258" t="s">
        <v>172</v>
      </c>
      <c r="AU257" s="258" t="s">
        <v>93</v>
      </c>
      <c r="AY257" s="17" t="s">
        <v>169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7" t="s">
        <v>91</v>
      </c>
      <c r="BK257" s="145">
        <f>ROUND(I257*H257,2)</f>
        <v>0</v>
      </c>
      <c r="BL257" s="17" t="s">
        <v>241</v>
      </c>
      <c r="BM257" s="258" t="s">
        <v>770</v>
      </c>
    </row>
    <row r="258" s="12" customFormat="1" ht="22.8" customHeight="1">
      <c r="A258" s="12"/>
      <c r="B258" s="230"/>
      <c r="C258" s="231"/>
      <c r="D258" s="232" t="s">
        <v>82</v>
      </c>
      <c r="E258" s="244" t="s">
        <v>414</v>
      </c>
      <c r="F258" s="244" t="s">
        <v>415</v>
      </c>
      <c r="G258" s="231"/>
      <c r="H258" s="231"/>
      <c r="I258" s="234"/>
      <c r="J258" s="245">
        <f>BK258</f>
        <v>0</v>
      </c>
      <c r="K258" s="231"/>
      <c r="L258" s="236"/>
      <c r="M258" s="237"/>
      <c r="N258" s="238"/>
      <c r="O258" s="238"/>
      <c r="P258" s="239">
        <f>SUM(P259:P268)</f>
        <v>0</v>
      </c>
      <c r="Q258" s="238"/>
      <c r="R258" s="239">
        <f>SUM(R259:R268)</f>
        <v>0.95724320000000007</v>
      </c>
      <c r="S258" s="238"/>
      <c r="T258" s="240">
        <f>SUM(T259:T268)</f>
        <v>1.0960800000000002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41" t="s">
        <v>93</v>
      </c>
      <c r="AT258" s="242" t="s">
        <v>82</v>
      </c>
      <c r="AU258" s="242" t="s">
        <v>91</v>
      </c>
      <c r="AY258" s="241" t="s">
        <v>169</v>
      </c>
      <c r="BK258" s="243">
        <f>SUM(BK259:BK268)</f>
        <v>0</v>
      </c>
    </row>
    <row r="259" s="2" customFormat="1" ht="24.15" customHeight="1">
      <c r="A259" s="40"/>
      <c r="B259" s="41"/>
      <c r="C259" s="246" t="s">
        <v>533</v>
      </c>
      <c r="D259" s="246" t="s">
        <v>172</v>
      </c>
      <c r="E259" s="247" t="s">
        <v>771</v>
      </c>
      <c r="F259" s="248" t="s">
        <v>772</v>
      </c>
      <c r="G259" s="249" t="s">
        <v>114</v>
      </c>
      <c r="H259" s="250">
        <v>182.68000000000001</v>
      </c>
      <c r="I259" s="251"/>
      <c r="J259" s="252">
        <f>ROUND(I259*H259,2)</f>
        <v>0</v>
      </c>
      <c r="K259" s="253"/>
      <c r="L259" s="43"/>
      <c r="M259" s="254" t="s">
        <v>1</v>
      </c>
      <c r="N259" s="255" t="s">
        <v>48</v>
      </c>
      <c r="O259" s="93"/>
      <c r="P259" s="256">
        <f>O259*H259</f>
        <v>0</v>
      </c>
      <c r="Q259" s="256">
        <v>0</v>
      </c>
      <c r="R259" s="256">
        <f>Q259*H259</f>
        <v>0</v>
      </c>
      <c r="S259" s="256">
        <v>0.0060000000000000001</v>
      </c>
      <c r="T259" s="257">
        <f>S259*H259</f>
        <v>1.0960800000000002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58" t="s">
        <v>241</v>
      </c>
      <c r="AT259" s="258" t="s">
        <v>172</v>
      </c>
      <c r="AU259" s="258" t="s">
        <v>93</v>
      </c>
      <c r="AY259" s="17" t="s">
        <v>169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7" t="s">
        <v>91</v>
      </c>
      <c r="BK259" s="145">
        <f>ROUND(I259*H259,2)</f>
        <v>0</v>
      </c>
      <c r="BL259" s="17" t="s">
        <v>241</v>
      </c>
      <c r="BM259" s="258" t="s">
        <v>773</v>
      </c>
    </row>
    <row r="260" s="13" customFormat="1">
      <c r="A260" s="13"/>
      <c r="B260" s="259"/>
      <c r="C260" s="260"/>
      <c r="D260" s="261" t="s">
        <v>185</v>
      </c>
      <c r="E260" s="262" t="s">
        <v>1</v>
      </c>
      <c r="F260" s="263" t="s">
        <v>731</v>
      </c>
      <c r="G260" s="260"/>
      <c r="H260" s="264">
        <v>182.68000000000001</v>
      </c>
      <c r="I260" s="265"/>
      <c r="J260" s="260"/>
      <c r="K260" s="260"/>
      <c r="L260" s="266"/>
      <c r="M260" s="267"/>
      <c r="N260" s="268"/>
      <c r="O260" s="268"/>
      <c r="P260" s="268"/>
      <c r="Q260" s="268"/>
      <c r="R260" s="268"/>
      <c r="S260" s="268"/>
      <c r="T260" s="26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70" t="s">
        <v>185</v>
      </c>
      <c r="AU260" s="270" t="s">
        <v>93</v>
      </c>
      <c r="AV260" s="13" t="s">
        <v>93</v>
      </c>
      <c r="AW260" s="13" t="s">
        <v>36</v>
      </c>
      <c r="AX260" s="13" t="s">
        <v>83</v>
      </c>
      <c r="AY260" s="270" t="s">
        <v>169</v>
      </c>
    </row>
    <row r="261" s="14" customFormat="1">
      <c r="A261" s="14"/>
      <c r="B261" s="271"/>
      <c r="C261" s="272"/>
      <c r="D261" s="261" t="s">
        <v>185</v>
      </c>
      <c r="E261" s="273" t="s">
        <v>1</v>
      </c>
      <c r="F261" s="274" t="s">
        <v>217</v>
      </c>
      <c r="G261" s="272"/>
      <c r="H261" s="275">
        <v>182.68000000000001</v>
      </c>
      <c r="I261" s="276"/>
      <c r="J261" s="272"/>
      <c r="K261" s="272"/>
      <c r="L261" s="277"/>
      <c r="M261" s="278"/>
      <c r="N261" s="279"/>
      <c r="O261" s="279"/>
      <c r="P261" s="279"/>
      <c r="Q261" s="279"/>
      <c r="R261" s="279"/>
      <c r="S261" s="279"/>
      <c r="T261" s="280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81" t="s">
        <v>185</v>
      </c>
      <c r="AU261" s="281" t="s">
        <v>93</v>
      </c>
      <c r="AV261" s="14" t="s">
        <v>176</v>
      </c>
      <c r="AW261" s="14" t="s">
        <v>36</v>
      </c>
      <c r="AX261" s="14" t="s">
        <v>91</v>
      </c>
      <c r="AY261" s="281" t="s">
        <v>169</v>
      </c>
    </row>
    <row r="262" s="2" customFormat="1" ht="37.8" customHeight="1">
      <c r="A262" s="40"/>
      <c r="B262" s="41"/>
      <c r="C262" s="246" t="s">
        <v>409</v>
      </c>
      <c r="D262" s="246" t="s">
        <v>172</v>
      </c>
      <c r="E262" s="247" t="s">
        <v>421</v>
      </c>
      <c r="F262" s="248" t="s">
        <v>422</v>
      </c>
      <c r="G262" s="249" t="s">
        <v>114</v>
      </c>
      <c r="H262" s="250">
        <v>365.36000000000001</v>
      </c>
      <c r="I262" s="251"/>
      <c r="J262" s="252">
        <f>ROUND(I262*H262,2)</f>
        <v>0</v>
      </c>
      <c r="K262" s="253"/>
      <c r="L262" s="43"/>
      <c r="M262" s="254" t="s">
        <v>1</v>
      </c>
      <c r="N262" s="255" t="s">
        <v>48</v>
      </c>
      <c r="O262" s="93"/>
      <c r="P262" s="256">
        <f>O262*H262</f>
        <v>0</v>
      </c>
      <c r="Q262" s="256">
        <v>0.00012</v>
      </c>
      <c r="R262" s="256">
        <f>Q262*H262</f>
        <v>0.043843200000000006</v>
      </c>
      <c r="S262" s="256">
        <v>0</v>
      </c>
      <c r="T262" s="257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58" t="s">
        <v>241</v>
      </c>
      <c r="AT262" s="258" t="s">
        <v>172</v>
      </c>
      <c r="AU262" s="258" t="s">
        <v>93</v>
      </c>
      <c r="AY262" s="17" t="s">
        <v>169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7" t="s">
        <v>91</v>
      </c>
      <c r="BK262" s="145">
        <f>ROUND(I262*H262,2)</f>
        <v>0</v>
      </c>
      <c r="BL262" s="17" t="s">
        <v>241</v>
      </c>
      <c r="BM262" s="258" t="s">
        <v>774</v>
      </c>
    </row>
    <row r="263" s="13" customFormat="1">
      <c r="A263" s="13"/>
      <c r="B263" s="259"/>
      <c r="C263" s="260"/>
      <c r="D263" s="261" t="s">
        <v>185</v>
      </c>
      <c r="E263" s="262" t="s">
        <v>1</v>
      </c>
      <c r="F263" s="263" t="s">
        <v>775</v>
      </c>
      <c r="G263" s="260"/>
      <c r="H263" s="264">
        <v>365.36000000000001</v>
      </c>
      <c r="I263" s="265"/>
      <c r="J263" s="260"/>
      <c r="K263" s="260"/>
      <c r="L263" s="266"/>
      <c r="M263" s="267"/>
      <c r="N263" s="268"/>
      <c r="O263" s="268"/>
      <c r="P263" s="268"/>
      <c r="Q263" s="268"/>
      <c r="R263" s="268"/>
      <c r="S263" s="268"/>
      <c r="T263" s="269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70" t="s">
        <v>185</v>
      </c>
      <c r="AU263" s="270" t="s">
        <v>93</v>
      </c>
      <c r="AV263" s="13" t="s">
        <v>93</v>
      </c>
      <c r="AW263" s="13" t="s">
        <v>36</v>
      </c>
      <c r="AX263" s="13" t="s">
        <v>83</v>
      </c>
      <c r="AY263" s="270" t="s">
        <v>169</v>
      </c>
    </row>
    <row r="264" s="14" customFormat="1">
      <c r="A264" s="14"/>
      <c r="B264" s="271"/>
      <c r="C264" s="272"/>
      <c r="D264" s="261" t="s">
        <v>185</v>
      </c>
      <c r="E264" s="273" t="s">
        <v>1</v>
      </c>
      <c r="F264" s="274" t="s">
        <v>217</v>
      </c>
      <c r="G264" s="272"/>
      <c r="H264" s="275">
        <v>365.36000000000001</v>
      </c>
      <c r="I264" s="276"/>
      <c r="J264" s="272"/>
      <c r="K264" s="272"/>
      <c r="L264" s="277"/>
      <c r="M264" s="278"/>
      <c r="N264" s="279"/>
      <c r="O264" s="279"/>
      <c r="P264" s="279"/>
      <c r="Q264" s="279"/>
      <c r="R264" s="279"/>
      <c r="S264" s="279"/>
      <c r="T264" s="28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81" t="s">
        <v>185</v>
      </c>
      <c r="AU264" s="281" t="s">
        <v>93</v>
      </c>
      <c r="AV264" s="14" t="s">
        <v>176</v>
      </c>
      <c r="AW264" s="14" t="s">
        <v>36</v>
      </c>
      <c r="AX264" s="14" t="s">
        <v>91</v>
      </c>
      <c r="AY264" s="281" t="s">
        <v>169</v>
      </c>
    </row>
    <row r="265" s="2" customFormat="1" ht="24.15" customHeight="1">
      <c r="A265" s="40"/>
      <c r="B265" s="41"/>
      <c r="C265" s="282" t="s">
        <v>537</v>
      </c>
      <c r="D265" s="282" t="s">
        <v>286</v>
      </c>
      <c r="E265" s="283" t="s">
        <v>776</v>
      </c>
      <c r="F265" s="284" t="s">
        <v>777</v>
      </c>
      <c r="G265" s="285" t="s">
        <v>114</v>
      </c>
      <c r="H265" s="286">
        <v>365.36000000000001</v>
      </c>
      <c r="I265" s="287"/>
      <c r="J265" s="288">
        <f>ROUND(I265*H265,2)</f>
        <v>0</v>
      </c>
      <c r="K265" s="289"/>
      <c r="L265" s="290"/>
      <c r="M265" s="291" t="s">
        <v>1</v>
      </c>
      <c r="N265" s="292" t="s">
        <v>48</v>
      </c>
      <c r="O265" s="93"/>
      <c r="P265" s="256">
        <f>O265*H265</f>
        <v>0</v>
      </c>
      <c r="Q265" s="256">
        <v>0.0025000000000000001</v>
      </c>
      <c r="R265" s="256">
        <f>Q265*H265</f>
        <v>0.9134000000000001</v>
      </c>
      <c r="S265" s="256">
        <v>0</v>
      </c>
      <c r="T265" s="257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58" t="s">
        <v>289</v>
      </c>
      <c r="AT265" s="258" t="s">
        <v>286</v>
      </c>
      <c r="AU265" s="258" t="s">
        <v>93</v>
      </c>
      <c r="AY265" s="17" t="s">
        <v>169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7" t="s">
        <v>91</v>
      </c>
      <c r="BK265" s="145">
        <f>ROUND(I265*H265,2)</f>
        <v>0</v>
      </c>
      <c r="BL265" s="17" t="s">
        <v>241</v>
      </c>
      <c r="BM265" s="258" t="s">
        <v>778</v>
      </c>
    </row>
    <row r="266" s="13" customFormat="1">
      <c r="A266" s="13"/>
      <c r="B266" s="259"/>
      <c r="C266" s="260"/>
      <c r="D266" s="261" t="s">
        <v>185</v>
      </c>
      <c r="E266" s="262" t="s">
        <v>1</v>
      </c>
      <c r="F266" s="263" t="s">
        <v>779</v>
      </c>
      <c r="G266" s="260"/>
      <c r="H266" s="264">
        <v>365.36000000000001</v>
      </c>
      <c r="I266" s="265"/>
      <c r="J266" s="260"/>
      <c r="K266" s="260"/>
      <c r="L266" s="266"/>
      <c r="M266" s="267"/>
      <c r="N266" s="268"/>
      <c r="O266" s="268"/>
      <c r="P266" s="268"/>
      <c r="Q266" s="268"/>
      <c r="R266" s="268"/>
      <c r="S266" s="268"/>
      <c r="T266" s="269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70" t="s">
        <v>185</v>
      </c>
      <c r="AU266" s="270" t="s">
        <v>93</v>
      </c>
      <c r="AV266" s="13" t="s">
        <v>93</v>
      </c>
      <c r="AW266" s="13" t="s">
        <v>36</v>
      </c>
      <c r="AX266" s="13" t="s">
        <v>83</v>
      </c>
      <c r="AY266" s="270" t="s">
        <v>169</v>
      </c>
    </row>
    <row r="267" s="14" customFormat="1">
      <c r="A267" s="14"/>
      <c r="B267" s="271"/>
      <c r="C267" s="272"/>
      <c r="D267" s="261" t="s">
        <v>185</v>
      </c>
      <c r="E267" s="273" t="s">
        <v>1</v>
      </c>
      <c r="F267" s="274" t="s">
        <v>217</v>
      </c>
      <c r="G267" s="272"/>
      <c r="H267" s="275">
        <v>365.36000000000001</v>
      </c>
      <c r="I267" s="276"/>
      <c r="J267" s="272"/>
      <c r="K267" s="272"/>
      <c r="L267" s="277"/>
      <c r="M267" s="278"/>
      <c r="N267" s="279"/>
      <c r="O267" s="279"/>
      <c r="P267" s="279"/>
      <c r="Q267" s="279"/>
      <c r="R267" s="279"/>
      <c r="S267" s="279"/>
      <c r="T267" s="280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81" t="s">
        <v>185</v>
      </c>
      <c r="AU267" s="281" t="s">
        <v>93</v>
      </c>
      <c r="AV267" s="14" t="s">
        <v>176</v>
      </c>
      <c r="AW267" s="14" t="s">
        <v>36</v>
      </c>
      <c r="AX267" s="14" t="s">
        <v>91</v>
      </c>
      <c r="AY267" s="281" t="s">
        <v>169</v>
      </c>
    </row>
    <row r="268" s="2" customFormat="1" ht="24.15" customHeight="1">
      <c r="A268" s="40"/>
      <c r="B268" s="41"/>
      <c r="C268" s="246" t="s">
        <v>420</v>
      </c>
      <c r="D268" s="246" t="s">
        <v>172</v>
      </c>
      <c r="E268" s="247" t="s">
        <v>437</v>
      </c>
      <c r="F268" s="248" t="s">
        <v>438</v>
      </c>
      <c r="G268" s="249" t="s">
        <v>412</v>
      </c>
      <c r="H268" s="303"/>
      <c r="I268" s="251"/>
      <c r="J268" s="252">
        <f>ROUND(I268*H268,2)</f>
        <v>0</v>
      </c>
      <c r="K268" s="253"/>
      <c r="L268" s="43"/>
      <c r="M268" s="254" t="s">
        <v>1</v>
      </c>
      <c r="N268" s="255" t="s">
        <v>48</v>
      </c>
      <c r="O268" s="93"/>
      <c r="P268" s="256">
        <f>O268*H268</f>
        <v>0</v>
      </c>
      <c r="Q268" s="256">
        <v>0</v>
      </c>
      <c r="R268" s="256">
        <f>Q268*H268</f>
        <v>0</v>
      </c>
      <c r="S268" s="256">
        <v>0</v>
      </c>
      <c r="T268" s="257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58" t="s">
        <v>241</v>
      </c>
      <c r="AT268" s="258" t="s">
        <v>172</v>
      </c>
      <c r="AU268" s="258" t="s">
        <v>93</v>
      </c>
      <c r="AY268" s="17" t="s">
        <v>169</v>
      </c>
      <c r="BE268" s="145">
        <f>IF(N268="základní",J268,0)</f>
        <v>0</v>
      </c>
      <c r="BF268" s="145">
        <f>IF(N268="snížená",J268,0)</f>
        <v>0</v>
      </c>
      <c r="BG268" s="145">
        <f>IF(N268="zákl. přenesená",J268,0)</f>
        <v>0</v>
      </c>
      <c r="BH268" s="145">
        <f>IF(N268="sníž. přenesená",J268,0)</f>
        <v>0</v>
      </c>
      <c r="BI268" s="145">
        <f>IF(N268="nulová",J268,0)</f>
        <v>0</v>
      </c>
      <c r="BJ268" s="17" t="s">
        <v>91</v>
      </c>
      <c r="BK268" s="145">
        <f>ROUND(I268*H268,2)</f>
        <v>0</v>
      </c>
      <c r="BL268" s="17" t="s">
        <v>241</v>
      </c>
      <c r="BM268" s="258" t="s">
        <v>780</v>
      </c>
    </row>
    <row r="269" s="12" customFormat="1" ht="22.8" customHeight="1">
      <c r="A269" s="12"/>
      <c r="B269" s="230"/>
      <c r="C269" s="231"/>
      <c r="D269" s="232" t="s">
        <v>82</v>
      </c>
      <c r="E269" s="244" t="s">
        <v>440</v>
      </c>
      <c r="F269" s="244" t="s">
        <v>441</v>
      </c>
      <c r="G269" s="231"/>
      <c r="H269" s="231"/>
      <c r="I269" s="234"/>
      <c r="J269" s="245">
        <f>BK269</f>
        <v>0</v>
      </c>
      <c r="K269" s="231"/>
      <c r="L269" s="236"/>
      <c r="M269" s="237"/>
      <c r="N269" s="238"/>
      <c r="O269" s="238"/>
      <c r="P269" s="239">
        <f>SUM(P270:P273)</f>
        <v>0</v>
      </c>
      <c r="Q269" s="238"/>
      <c r="R269" s="239">
        <f>SUM(R270:R273)</f>
        <v>0.011040000000000001</v>
      </c>
      <c r="S269" s="238"/>
      <c r="T269" s="240">
        <f>SUM(T270:T273)</f>
        <v>0.040219999999999999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41" t="s">
        <v>93</v>
      </c>
      <c r="AT269" s="242" t="s">
        <v>82</v>
      </c>
      <c r="AU269" s="242" t="s">
        <v>91</v>
      </c>
      <c r="AY269" s="241" t="s">
        <v>169</v>
      </c>
      <c r="BK269" s="243">
        <f>SUM(BK270:BK273)</f>
        <v>0</v>
      </c>
    </row>
    <row r="270" s="2" customFormat="1" ht="16.5" customHeight="1">
      <c r="A270" s="40"/>
      <c r="B270" s="41"/>
      <c r="C270" s="246" t="s">
        <v>424</v>
      </c>
      <c r="D270" s="246" t="s">
        <v>172</v>
      </c>
      <c r="E270" s="247" t="s">
        <v>443</v>
      </c>
      <c r="F270" s="248" t="s">
        <v>444</v>
      </c>
      <c r="G270" s="249" t="s">
        <v>270</v>
      </c>
      <c r="H270" s="250">
        <v>2</v>
      </c>
      <c r="I270" s="251"/>
      <c r="J270" s="252">
        <f>ROUND(I270*H270,2)</f>
        <v>0</v>
      </c>
      <c r="K270" s="253"/>
      <c r="L270" s="43"/>
      <c r="M270" s="254" t="s">
        <v>1</v>
      </c>
      <c r="N270" s="255" t="s">
        <v>48</v>
      </c>
      <c r="O270" s="93"/>
      <c r="P270" s="256">
        <f>O270*H270</f>
        <v>0</v>
      </c>
      <c r="Q270" s="256">
        <v>0</v>
      </c>
      <c r="R270" s="256">
        <f>Q270*H270</f>
        <v>0</v>
      </c>
      <c r="S270" s="256">
        <v>0.020109999999999999</v>
      </c>
      <c r="T270" s="257">
        <f>S270*H270</f>
        <v>0.040219999999999999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58" t="s">
        <v>241</v>
      </c>
      <c r="AT270" s="258" t="s">
        <v>172</v>
      </c>
      <c r="AU270" s="258" t="s">
        <v>93</v>
      </c>
      <c r="AY270" s="17" t="s">
        <v>169</v>
      </c>
      <c r="BE270" s="145">
        <f>IF(N270="základní",J270,0)</f>
        <v>0</v>
      </c>
      <c r="BF270" s="145">
        <f>IF(N270="snížená",J270,0)</f>
        <v>0</v>
      </c>
      <c r="BG270" s="145">
        <f>IF(N270="zákl. přenesená",J270,0)</f>
        <v>0</v>
      </c>
      <c r="BH270" s="145">
        <f>IF(N270="sníž. přenesená",J270,0)</f>
        <v>0</v>
      </c>
      <c r="BI270" s="145">
        <f>IF(N270="nulová",J270,0)</f>
        <v>0</v>
      </c>
      <c r="BJ270" s="17" t="s">
        <v>91</v>
      </c>
      <c r="BK270" s="145">
        <f>ROUND(I270*H270,2)</f>
        <v>0</v>
      </c>
      <c r="BL270" s="17" t="s">
        <v>241</v>
      </c>
      <c r="BM270" s="258" t="s">
        <v>781</v>
      </c>
    </row>
    <row r="271" s="2" customFormat="1" ht="33" customHeight="1">
      <c r="A271" s="40"/>
      <c r="B271" s="41"/>
      <c r="C271" s="246" t="s">
        <v>430</v>
      </c>
      <c r="D271" s="246" t="s">
        <v>172</v>
      </c>
      <c r="E271" s="247" t="s">
        <v>447</v>
      </c>
      <c r="F271" s="248" t="s">
        <v>448</v>
      </c>
      <c r="G271" s="249" t="s">
        <v>270</v>
      </c>
      <c r="H271" s="250">
        <v>2</v>
      </c>
      <c r="I271" s="251"/>
      <c r="J271" s="252">
        <f>ROUND(I271*H271,2)</f>
        <v>0</v>
      </c>
      <c r="K271" s="253"/>
      <c r="L271" s="43"/>
      <c r="M271" s="254" t="s">
        <v>1</v>
      </c>
      <c r="N271" s="255" t="s">
        <v>48</v>
      </c>
      <c r="O271" s="93"/>
      <c r="P271" s="256">
        <f>O271*H271</f>
        <v>0</v>
      </c>
      <c r="Q271" s="256">
        <v>0.0049500000000000004</v>
      </c>
      <c r="R271" s="256">
        <f>Q271*H271</f>
        <v>0.0099000000000000008</v>
      </c>
      <c r="S271" s="256">
        <v>0</v>
      </c>
      <c r="T271" s="257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58" t="s">
        <v>241</v>
      </c>
      <c r="AT271" s="258" t="s">
        <v>172</v>
      </c>
      <c r="AU271" s="258" t="s">
        <v>93</v>
      </c>
      <c r="AY271" s="17" t="s">
        <v>169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7" t="s">
        <v>91</v>
      </c>
      <c r="BK271" s="145">
        <f>ROUND(I271*H271,2)</f>
        <v>0</v>
      </c>
      <c r="BL271" s="17" t="s">
        <v>241</v>
      </c>
      <c r="BM271" s="258" t="s">
        <v>782</v>
      </c>
    </row>
    <row r="272" s="2" customFormat="1" ht="16.5" customHeight="1">
      <c r="A272" s="40"/>
      <c r="B272" s="41"/>
      <c r="C272" s="246" t="s">
        <v>436</v>
      </c>
      <c r="D272" s="246" t="s">
        <v>172</v>
      </c>
      <c r="E272" s="247" t="s">
        <v>451</v>
      </c>
      <c r="F272" s="248" t="s">
        <v>452</v>
      </c>
      <c r="G272" s="249" t="s">
        <v>270</v>
      </c>
      <c r="H272" s="250">
        <v>4</v>
      </c>
      <c r="I272" s="251"/>
      <c r="J272" s="252">
        <f>ROUND(I272*H272,2)</f>
        <v>0</v>
      </c>
      <c r="K272" s="253"/>
      <c r="L272" s="43"/>
      <c r="M272" s="254" t="s">
        <v>1</v>
      </c>
      <c r="N272" s="255" t="s">
        <v>48</v>
      </c>
      <c r="O272" s="93"/>
      <c r="P272" s="256">
        <f>O272*H272</f>
        <v>0</v>
      </c>
      <c r="Q272" s="256">
        <v>0.00028499999999999999</v>
      </c>
      <c r="R272" s="256">
        <f>Q272*H272</f>
        <v>0.00114</v>
      </c>
      <c r="S272" s="256">
        <v>0</v>
      </c>
      <c r="T272" s="257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58" t="s">
        <v>241</v>
      </c>
      <c r="AT272" s="258" t="s">
        <v>172</v>
      </c>
      <c r="AU272" s="258" t="s">
        <v>93</v>
      </c>
      <c r="AY272" s="17" t="s">
        <v>169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7" t="s">
        <v>91</v>
      </c>
      <c r="BK272" s="145">
        <f>ROUND(I272*H272,2)</f>
        <v>0</v>
      </c>
      <c r="BL272" s="17" t="s">
        <v>241</v>
      </c>
      <c r="BM272" s="258" t="s">
        <v>783</v>
      </c>
    </row>
    <row r="273" s="2" customFormat="1" ht="24.15" customHeight="1">
      <c r="A273" s="40"/>
      <c r="B273" s="41"/>
      <c r="C273" s="246" t="s">
        <v>442</v>
      </c>
      <c r="D273" s="246" t="s">
        <v>172</v>
      </c>
      <c r="E273" s="247" t="s">
        <v>455</v>
      </c>
      <c r="F273" s="248" t="s">
        <v>456</v>
      </c>
      <c r="G273" s="249" t="s">
        <v>412</v>
      </c>
      <c r="H273" s="303"/>
      <c r="I273" s="251"/>
      <c r="J273" s="252">
        <f>ROUND(I273*H273,2)</f>
        <v>0</v>
      </c>
      <c r="K273" s="253"/>
      <c r="L273" s="43"/>
      <c r="M273" s="254" t="s">
        <v>1</v>
      </c>
      <c r="N273" s="255" t="s">
        <v>48</v>
      </c>
      <c r="O273" s="93"/>
      <c r="P273" s="256">
        <f>O273*H273</f>
        <v>0</v>
      </c>
      <c r="Q273" s="256">
        <v>0</v>
      </c>
      <c r="R273" s="256">
        <f>Q273*H273</f>
        <v>0</v>
      </c>
      <c r="S273" s="256">
        <v>0</v>
      </c>
      <c r="T273" s="257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58" t="s">
        <v>241</v>
      </c>
      <c r="AT273" s="258" t="s">
        <v>172</v>
      </c>
      <c r="AU273" s="258" t="s">
        <v>93</v>
      </c>
      <c r="AY273" s="17" t="s">
        <v>169</v>
      </c>
      <c r="BE273" s="145">
        <f>IF(N273="základní",J273,0)</f>
        <v>0</v>
      </c>
      <c r="BF273" s="145">
        <f>IF(N273="snížená",J273,0)</f>
        <v>0</v>
      </c>
      <c r="BG273" s="145">
        <f>IF(N273="zákl. přenesená",J273,0)</f>
        <v>0</v>
      </c>
      <c r="BH273" s="145">
        <f>IF(N273="sníž. přenesená",J273,0)</f>
        <v>0</v>
      </c>
      <c r="BI273" s="145">
        <f>IF(N273="nulová",J273,0)</f>
        <v>0</v>
      </c>
      <c r="BJ273" s="17" t="s">
        <v>91</v>
      </c>
      <c r="BK273" s="145">
        <f>ROUND(I273*H273,2)</f>
        <v>0</v>
      </c>
      <c r="BL273" s="17" t="s">
        <v>241</v>
      </c>
      <c r="BM273" s="258" t="s">
        <v>784</v>
      </c>
    </row>
    <row r="274" s="12" customFormat="1" ht="22.8" customHeight="1">
      <c r="A274" s="12"/>
      <c r="B274" s="230"/>
      <c r="C274" s="231"/>
      <c r="D274" s="232" t="s">
        <v>82</v>
      </c>
      <c r="E274" s="244" t="s">
        <v>458</v>
      </c>
      <c r="F274" s="244" t="s">
        <v>459</v>
      </c>
      <c r="G274" s="231"/>
      <c r="H274" s="231"/>
      <c r="I274" s="234"/>
      <c r="J274" s="245">
        <f>BK274</f>
        <v>0</v>
      </c>
      <c r="K274" s="231"/>
      <c r="L274" s="236"/>
      <c r="M274" s="237"/>
      <c r="N274" s="238"/>
      <c r="O274" s="238"/>
      <c r="P274" s="239">
        <f>SUM(P275:P284)</f>
        <v>0</v>
      </c>
      <c r="Q274" s="238"/>
      <c r="R274" s="239">
        <f>SUM(R275:R284)</f>
        <v>0.0040000000000000001</v>
      </c>
      <c r="S274" s="238"/>
      <c r="T274" s="240">
        <f>SUM(T275:T284)</f>
        <v>0.098099999999999993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41" t="s">
        <v>93</v>
      </c>
      <c r="AT274" s="242" t="s">
        <v>82</v>
      </c>
      <c r="AU274" s="242" t="s">
        <v>91</v>
      </c>
      <c r="AY274" s="241" t="s">
        <v>169</v>
      </c>
      <c r="BK274" s="243">
        <f>SUM(BK275:BK284)</f>
        <v>0</v>
      </c>
    </row>
    <row r="275" s="2" customFormat="1" ht="24.15" customHeight="1">
      <c r="A275" s="40"/>
      <c r="B275" s="41"/>
      <c r="C275" s="246" t="s">
        <v>460</v>
      </c>
      <c r="D275" s="246" t="s">
        <v>172</v>
      </c>
      <c r="E275" s="247" t="s">
        <v>461</v>
      </c>
      <c r="F275" s="248" t="s">
        <v>462</v>
      </c>
      <c r="G275" s="249" t="s">
        <v>180</v>
      </c>
      <c r="H275" s="250">
        <v>100</v>
      </c>
      <c r="I275" s="251"/>
      <c r="J275" s="252">
        <f>ROUND(I275*H275,2)</f>
        <v>0</v>
      </c>
      <c r="K275" s="253"/>
      <c r="L275" s="43"/>
      <c r="M275" s="254" t="s">
        <v>1</v>
      </c>
      <c r="N275" s="255" t="s">
        <v>48</v>
      </c>
      <c r="O275" s="93"/>
      <c r="P275" s="256">
        <f>O275*H275</f>
        <v>0</v>
      </c>
      <c r="Q275" s="256">
        <v>0</v>
      </c>
      <c r="R275" s="256">
        <f>Q275*H275</f>
        <v>0</v>
      </c>
      <c r="S275" s="256">
        <v>0.00062</v>
      </c>
      <c r="T275" s="257">
        <f>S275*H275</f>
        <v>0.062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58" t="s">
        <v>241</v>
      </c>
      <c r="AT275" s="258" t="s">
        <v>172</v>
      </c>
      <c r="AU275" s="258" t="s">
        <v>93</v>
      </c>
      <c r="AY275" s="17" t="s">
        <v>169</v>
      </c>
      <c r="BE275" s="145">
        <f>IF(N275="základní",J275,0)</f>
        <v>0</v>
      </c>
      <c r="BF275" s="145">
        <f>IF(N275="snížená",J275,0)</f>
        <v>0</v>
      </c>
      <c r="BG275" s="145">
        <f>IF(N275="zákl. přenesená",J275,0)</f>
        <v>0</v>
      </c>
      <c r="BH275" s="145">
        <f>IF(N275="sníž. přenesená",J275,0)</f>
        <v>0</v>
      </c>
      <c r="BI275" s="145">
        <f>IF(N275="nulová",J275,0)</f>
        <v>0</v>
      </c>
      <c r="BJ275" s="17" t="s">
        <v>91</v>
      </c>
      <c r="BK275" s="145">
        <f>ROUND(I275*H275,2)</f>
        <v>0</v>
      </c>
      <c r="BL275" s="17" t="s">
        <v>241</v>
      </c>
      <c r="BM275" s="258" t="s">
        <v>785</v>
      </c>
    </row>
    <row r="276" s="2" customFormat="1" ht="24.15" customHeight="1">
      <c r="A276" s="40"/>
      <c r="B276" s="41"/>
      <c r="C276" s="246" t="s">
        <v>464</v>
      </c>
      <c r="D276" s="246" t="s">
        <v>172</v>
      </c>
      <c r="E276" s="247" t="s">
        <v>465</v>
      </c>
      <c r="F276" s="248" t="s">
        <v>466</v>
      </c>
      <c r="G276" s="249" t="s">
        <v>270</v>
      </c>
      <c r="H276" s="250">
        <v>18</v>
      </c>
      <c r="I276" s="251"/>
      <c r="J276" s="252">
        <f>ROUND(I276*H276,2)</f>
        <v>0</v>
      </c>
      <c r="K276" s="253"/>
      <c r="L276" s="43"/>
      <c r="M276" s="254" t="s">
        <v>1</v>
      </c>
      <c r="N276" s="255" t="s">
        <v>48</v>
      </c>
      <c r="O276" s="93"/>
      <c r="P276" s="256">
        <f>O276*H276</f>
        <v>0</v>
      </c>
      <c r="Q276" s="256">
        <v>0</v>
      </c>
      <c r="R276" s="256">
        <f>Q276*H276</f>
        <v>0</v>
      </c>
      <c r="S276" s="256">
        <v>0.00044999999999999999</v>
      </c>
      <c r="T276" s="257">
        <f>S276*H276</f>
        <v>0.0080999999999999996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58" t="s">
        <v>241</v>
      </c>
      <c r="AT276" s="258" t="s">
        <v>172</v>
      </c>
      <c r="AU276" s="258" t="s">
        <v>93</v>
      </c>
      <c r="AY276" s="17" t="s">
        <v>169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7" t="s">
        <v>91</v>
      </c>
      <c r="BK276" s="145">
        <f>ROUND(I276*H276,2)</f>
        <v>0</v>
      </c>
      <c r="BL276" s="17" t="s">
        <v>241</v>
      </c>
      <c r="BM276" s="258" t="s">
        <v>786</v>
      </c>
    </row>
    <row r="277" s="2" customFormat="1" ht="24.15" customHeight="1">
      <c r="A277" s="40"/>
      <c r="B277" s="41"/>
      <c r="C277" s="246" t="s">
        <v>468</v>
      </c>
      <c r="D277" s="246" t="s">
        <v>172</v>
      </c>
      <c r="E277" s="247" t="s">
        <v>469</v>
      </c>
      <c r="F277" s="248" t="s">
        <v>470</v>
      </c>
      <c r="G277" s="249" t="s">
        <v>270</v>
      </c>
      <c r="H277" s="250">
        <v>100</v>
      </c>
      <c r="I277" s="251"/>
      <c r="J277" s="252">
        <f>ROUND(I277*H277,2)</f>
        <v>0</v>
      </c>
      <c r="K277" s="253"/>
      <c r="L277" s="43"/>
      <c r="M277" s="254" t="s">
        <v>1</v>
      </c>
      <c r="N277" s="255" t="s">
        <v>48</v>
      </c>
      <c r="O277" s="93"/>
      <c r="P277" s="256">
        <f>O277*H277</f>
        <v>0</v>
      </c>
      <c r="Q277" s="256">
        <v>0</v>
      </c>
      <c r="R277" s="256">
        <f>Q277*H277</f>
        <v>0</v>
      </c>
      <c r="S277" s="256">
        <v>0.00027999999999999998</v>
      </c>
      <c r="T277" s="257">
        <f>S277*H277</f>
        <v>0.027999999999999997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58" t="s">
        <v>241</v>
      </c>
      <c r="AT277" s="258" t="s">
        <v>172</v>
      </c>
      <c r="AU277" s="258" t="s">
        <v>93</v>
      </c>
      <c r="AY277" s="17" t="s">
        <v>169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7" t="s">
        <v>91</v>
      </c>
      <c r="BK277" s="145">
        <f>ROUND(I277*H277,2)</f>
        <v>0</v>
      </c>
      <c r="BL277" s="17" t="s">
        <v>241</v>
      </c>
      <c r="BM277" s="258" t="s">
        <v>787</v>
      </c>
    </row>
    <row r="278" s="2" customFormat="1" ht="24.15" customHeight="1">
      <c r="A278" s="40"/>
      <c r="B278" s="41"/>
      <c r="C278" s="246" t="s">
        <v>446</v>
      </c>
      <c r="D278" s="246" t="s">
        <v>172</v>
      </c>
      <c r="E278" s="247" t="s">
        <v>477</v>
      </c>
      <c r="F278" s="248" t="s">
        <v>478</v>
      </c>
      <c r="G278" s="249" t="s">
        <v>180</v>
      </c>
      <c r="H278" s="250">
        <v>100</v>
      </c>
      <c r="I278" s="251"/>
      <c r="J278" s="252">
        <f>ROUND(I278*H278,2)</f>
        <v>0</v>
      </c>
      <c r="K278" s="253"/>
      <c r="L278" s="43"/>
      <c r="M278" s="254" t="s">
        <v>1</v>
      </c>
      <c r="N278" s="255" t="s">
        <v>48</v>
      </c>
      <c r="O278" s="93"/>
      <c r="P278" s="256">
        <f>O278*H278</f>
        <v>0</v>
      </c>
      <c r="Q278" s="256">
        <v>0</v>
      </c>
      <c r="R278" s="256">
        <f>Q278*H278</f>
        <v>0</v>
      </c>
      <c r="S278" s="256">
        <v>0</v>
      </c>
      <c r="T278" s="257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58" t="s">
        <v>241</v>
      </c>
      <c r="AT278" s="258" t="s">
        <v>172</v>
      </c>
      <c r="AU278" s="258" t="s">
        <v>93</v>
      </c>
      <c r="AY278" s="17" t="s">
        <v>169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7" t="s">
        <v>91</v>
      </c>
      <c r="BK278" s="145">
        <f>ROUND(I278*H278,2)</f>
        <v>0</v>
      </c>
      <c r="BL278" s="17" t="s">
        <v>241</v>
      </c>
      <c r="BM278" s="258" t="s">
        <v>788</v>
      </c>
    </row>
    <row r="279" s="2" customFormat="1" ht="24.15" customHeight="1">
      <c r="A279" s="40"/>
      <c r="B279" s="41"/>
      <c r="C279" s="246" t="s">
        <v>450</v>
      </c>
      <c r="D279" s="246" t="s">
        <v>172</v>
      </c>
      <c r="E279" s="247" t="s">
        <v>481</v>
      </c>
      <c r="F279" s="248" t="s">
        <v>482</v>
      </c>
      <c r="G279" s="249" t="s">
        <v>270</v>
      </c>
      <c r="H279" s="250">
        <v>18</v>
      </c>
      <c r="I279" s="251"/>
      <c r="J279" s="252">
        <f>ROUND(I279*H279,2)</f>
        <v>0</v>
      </c>
      <c r="K279" s="253"/>
      <c r="L279" s="43"/>
      <c r="M279" s="254" t="s">
        <v>1</v>
      </c>
      <c r="N279" s="255" t="s">
        <v>48</v>
      </c>
      <c r="O279" s="93"/>
      <c r="P279" s="256">
        <f>O279*H279</f>
        <v>0</v>
      </c>
      <c r="Q279" s="256">
        <v>0</v>
      </c>
      <c r="R279" s="256">
        <f>Q279*H279</f>
        <v>0</v>
      </c>
      <c r="S279" s="256">
        <v>0</v>
      </c>
      <c r="T279" s="257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58" t="s">
        <v>241</v>
      </c>
      <c r="AT279" s="258" t="s">
        <v>172</v>
      </c>
      <c r="AU279" s="258" t="s">
        <v>93</v>
      </c>
      <c r="AY279" s="17" t="s">
        <v>169</v>
      </c>
      <c r="BE279" s="145">
        <f>IF(N279="základní",J279,0)</f>
        <v>0</v>
      </c>
      <c r="BF279" s="145">
        <f>IF(N279="snížená",J279,0)</f>
        <v>0</v>
      </c>
      <c r="BG279" s="145">
        <f>IF(N279="zákl. přenesená",J279,0)</f>
        <v>0</v>
      </c>
      <c r="BH279" s="145">
        <f>IF(N279="sníž. přenesená",J279,0)</f>
        <v>0</v>
      </c>
      <c r="BI279" s="145">
        <f>IF(N279="nulová",J279,0)</f>
        <v>0</v>
      </c>
      <c r="BJ279" s="17" t="s">
        <v>91</v>
      </c>
      <c r="BK279" s="145">
        <f>ROUND(I279*H279,2)</f>
        <v>0</v>
      </c>
      <c r="BL279" s="17" t="s">
        <v>241</v>
      </c>
      <c r="BM279" s="258" t="s">
        <v>789</v>
      </c>
    </row>
    <row r="280" s="2" customFormat="1" ht="16.5" customHeight="1">
      <c r="A280" s="40"/>
      <c r="B280" s="41"/>
      <c r="C280" s="246" t="s">
        <v>454</v>
      </c>
      <c r="D280" s="246" t="s">
        <v>172</v>
      </c>
      <c r="E280" s="247" t="s">
        <v>473</v>
      </c>
      <c r="F280" s="248" t="s">
        <v>474</v>
      </c>
      <c r="G280" s="249" t="s">
        <v>180</v>
      </c>
      <c r="H280" s="250">
        <v>60</v>
      </c>
      <c r="I280" s="251"/>
      <c r="J280" s="252">
        <f>ROUND(I280*H280,2)</f>
        <v>0</v>
      </c>
      <c r="K280" s="253"/>
      <c r="L280" s="43"/>
      <c r="M280" s="254" t="s">
        <v>1</v>
      </c>
      <c r="N280" s="255" t="s">
        <v>48</v>
      </c>
      <c r="O280" s="93"/>
      <c r="P280" s="256">
        <f>O280*H280</f>
        <v>0</v>
      </c>
      <c r="Q280" s="256">
        <v>0</v>
      </c>
      <c r="R280" s="256">
        <f>Q280*H280</f>
        <v>0</v>
      </c>
      <c r="S280" s="256">
        <v>0</v>
      </c>
      <c r="T280" s="25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58" t="s">
        <v>241</v>
      </c>
      <c r="AT280" s="258" t="s">
        <v>172</v>
      </c>
      <c r="AU280" s="258" t="s">
        <v>93</v>
      </c>
      <c r="AY280" s="17" t="s">
        <v>169</v>
      </c>
      <c r="BE280" s="145">
        <f>IF(N280="základní",J280,0)</f>
        <v>0</v>
      </c>
      <c r="BF280" s="145">
        <f>IF(N280="snížená",J280,0)</f>
        <v>0</v>
      </c>
      <c r="BG280" s="145">
        <f>IF(N280="zákl. přenesená",J280,0)</f>
        <v>0</v>
      </c>
      <c r="BH280" s="145">
        <f>IF(N280="sníž. přenesená",J280,0)</f>
        <v>0</v>
      </c>
      <c r="BI280" s="145">
        <f>IF(N280="nulová",J280,0)</f>
        <v>0</v>
      </c>
      <c r="BJ280" s="17" t="s">
        <v>91</v>
      </c>
      <c r="BK280" s="145">
        <f>ROUND(I280*H280,2)</f>
        <v>0</v>
      </c>
      <c r="BL280" s="17" t="s">
        <v>241</v>
      </c>
      <c r="BM280" s="258" t="s">
        <v>790</v>
      </c>
    </row>
    <row r="281" s="2" customFormat="1" ht="16.5" customHeight="1">
      <c r="A281" s="40"/>
      <c r="B281" s="41"/>
      <c r="C281" s="246" t="s">
        <v>472</v>
      </c>
      <c r="D281" s="246" t="s">
        <v>172</v>
      </c>
      <c r="E281" s="247" t="s">
        <v>485</v>
      </c>
      <c r="F281" s="248" t="s">
        <v>486</v>
      </c>
      <c r="G281" s="249" t="s">
        <v>270</v>
      </c>
      <c r="H281" s="250">
        <v>2</v>
      </c>
      <c r="I281" s="251"/>
      <c r="J281" s="252">
        <f>ROUND(I281*H281,2)</f>
        <v>0</v>
      </c>
      <c r="K281" s="253"/>
      <c r="L281" s="43"/>
      <c r="M281" s="254" t="s">
        <v>1</v>
      </c>
      <c r="N281" s="255" t="s">
        <v>48</v>
      </c>
      <c r="O281" s="93"/>
      <c r="P281" s="256">
        <f>O281*H281</f>
        <v>0</v>
      </c>
      <c r="Q281" s="256">
        <v>0</v>
      </c>
      <c r="R281" s="256">
        <f>Q281*H281</f>
        <v>0</v>
      </c>
      <c r="S281" s="256">
        <v>0</v>
      </c>
      <c r="T281" s="257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58" t="s">
        <v>241</v>
      </c>
      <c r="AT281" s="258" t="s">
        <v>172</v>
      </c>
      <c r="AU281" s="258" t="s">
        <v>93</v>
      </c>
      <c r="AY281" s="17" t="s">
        <v>169</v>
      </c>
      <c r="BE281" s="145">
        <f>IF(N281="základní",J281,0)</f>
        <v>0</v>
      </c>
      <c r="BF281" s="145">
        <f>IF(N281="snížená",J281,0)</f>
        <v>0</v>
      </c>
      <c r="BG281" s="145">
        <f>IF(N281="zákl. přenesená",J281,0)</f>
        <v>0</v>
      </c>
      <c r="BH281" s="145">
        <f>IF(N281="sníž. přenesená",J281,0)</f>
        <v>0</v>
      </c>
      <c r="BI281" s="145">
        <f>IF(N281="nulová",J281,0)</f>
        <v>0</v>
      </c>
      <c r="BJ281" s="17" t="s">
        <v>91</v>
      </c>
      <c r="BK281" s="145">
        <f>ROUND(I281*H281,2)</f>
        <v>0</v>
      </c>
      <c r="BL281" s="17" t="s">
        <v>241</v>
      </c>
      <c r="BM281" s="258" t="s">
        <v>791</v>
      </c>
    </row>
    <row r="282" s="2" customFormat="1" ht="16.5" customHeight="1">
      <c r="A282" s="40"/>
      <c r="B282" s="41"/>
      <c r="C282" s="282" t="s">
        <v>476</v>
      </c>
      <c r="D282" s="282" t="s">
        <v>286</v>
      </c>
      <c r="E282" s="283" t="s">
        <v>489</v>
      </c>
      <c r="F282" s="284" t="s">
        <v>490</v>
      </c>
      <c r="G282" s="285" t="s">
        <v>270</v>
      </c>
      <c r="H282" s="286">
        <v>2</v>
      </c>
      <c r="I282" s="287"/>
      <c r="J282" s="288">
        <f>ROUND(I282*H282,2)</f>
        <v>0</v>
      </c>
      <c r="K282" s="289"/>
      <c r="L282" s="290"/>
      <c r="M282" s="291" t="s">
        <v>1</v>
      </c>
      <c r="N282" s="292" t="s">
        <v>48</v>
      </c>
      <c r="O282" s="93"/>
      <c r="P282" s="256">
        <f>O282*H282</f>
        <v>0</v>
      </c>
      <c r="Q282" s="256">
        <v>0.002</v>
      </c>
      <c r="R282" s="256">
        <f>Q282*H282</f>
        <v>0.0040000000000000001</v>
      </c>
      <c r="S282" s="256">
        <v>0</v>
      </c>
      <c r="T282" s="257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58" t="s">
        <v>289</v>
      </c>
      <c r="AT282" s="258" t="s">
        <v>286</v>
      </c>
      <c r="AU282" s="258" t="s">
        <v>93</v>
      </c>
      <c r="AY282" s="17" t="s">
        <v>169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7" t="s">
        <v>91</v>
      </c>
      <c r="BK282" s="145">
        <f>ROUND(I282*H282,2)</f>
        <v>0</v>
      </c>
      <c r="BL282" s="17" t="s">
        <v>241</v>
      </c>
      <c r="BM282" s="258" t="s">
        <v>792</v>
      </c>
    </row>
    <row r="283" s="2" customFormat="1" ht="24.15" customHeight="1">
      <c r="A283" s="40"/>
      <c r="B283" s="41"/>
      <c r="C283" s="246" t="s">
        <v>480</v>
      </c>
      <c r="D283" s="246" t="s">
        <v>172</v>
      </c>
      <c r="E283" s="247" t="s">
        <v>493</v>
      </c>
      <c r="F283" s="248" t="s">
        <v>494</v>
      </c>
      <c r="G283" s="249" t="s">
        <v>270</v>
      </c>
      <c r="H283" s="250">
        <v>1</v>
      </c>
      <c r="I283" s="251"/>
      <c r="J283" s="252">
        <f>ROUND(I283*H283,2)</f>
        <v>0</v>
      </c>
      <c r="K283" s="253"/>
      <c r="L283" s="43"/>
      <c r="M283" s="254" t="s">
        <v>1</v>
      </c>
      <c r="N283" s="255" t="s">
        <v>48</v>
      </c>
      <c r="O283" s="93"/>
      <c r="P283" s="256">
        <f>O283*H283</f>
        <v>0</v>
      </c>
      <c r="Q283" s="256">
        <v>0</v>
      </c>
      <c r="R283" s="256">
        <f>Q283*H283</f>
        <v>0</v>
      </c>
      <c r="S283" s="256">
        <v>0</v>
      </c>
      <c r="T283" s="257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58" t="s">
        <v>241</v>
      </c>
      <c r="AT283" s="258" t="s">
        <v>172</v>
      </c>
      <c r="AU283" s="258" t="s">
        <v>93</v>
      </c>
      <c r="AY283" s="17" t="s">
        <v>169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7" t="s">
        <v>91</v>
      </c>
      <c r="BK283" s="145">
        <f>ROUND(I283*H283,2)</f>
        <v>0</v>
      </c>
      <c r="BL283" s="17" t="s">
        <v>241</v>
      </c>
      <c r="BM283" s="258" t="s">
        <v>793</v>
      </c>
    </row>
    <row r="284" s="2" customFormat="1" ht="24.15" customHeight="1">
      <c r="A284" s="40"/>
      <c r="B284" s="41"/>
      <c r="C284" s="246" t="s">
        <v>484</v>
      </c>
      <c r="D284" s="246" t="s">
        <v>172</v>
      </c>
      <c r="E284" s="247" t="s">
        <v>497</v>
      </c>
      <c r="F284" s="248" t="s">
        <v>498</v>
      </c>
      <c r="G284" s="249" t="s">
        <v>412</v>
      </c>
      <c r="H284" s="303"/>
      <c r="I284" s="251"/>
      <c r="J284" s="252">
        <f>ROUND(I284*H284,2)</f>
        <v>0</v>
      </c>
      <c r="K284" s="253"/>
      <c r="L284" s="43"/>
      <c r="M284" s="254" t="s">
        <v>1</v>
      </c>
      <c r="N284" s="255" t="s">
        <v>48</v>
      </c>
      <c r="O284" s="93"/>
      <c r="P284" s="256">
        <f>O284*H284</f>
        <v>0</v>
      </c>
      <c r="Q284" s="256">
        <v>0</v>
      </c>
      <c r="R284" s="256">
        <f>Q284*H284</f>
        <v>0</v>
      </c>
      <c r="S284" s="256">
        <v>0</v>
      </c>
      <c r="T284" s="257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58" t="s">
        <v>241</v>
      </c>
      <c r="AT284" s="258" t="s">
        <v>172</v>
      </c>
      <c r="AU284" s="258" t="s">
        <v>93</v>
      </c>
      <c r="AY284" s="17" t="s">
        <v>169</v>
      </c>
      <c r="BE284" s="145">
        <f>IF(N284="základní",J284,0)</f>
        <v>0</v>
      </c>
      <c r="BF284" s="145">
        <f>IF(N284="snížená",J284,0)</f>
        <v>0</v>
      </c>
      <c r="BG284" s="145">
        <f>IF(N284="zákl. přenesená",J284,0)</f>
        <v>0</v>
      </c>
      <c r="BH284" s="145">
        <f>IF(N284="sníž. přenesená",J284,0)</f>
        <v>0</v>
      </c>
      <c r="BI284" s="145">
        <f>IF(N284="nulová",J284,0)</f>
        <v>0</v>
      </c>
      <c r="BJ284" s="17" t="s">
        <v>91</v>
      </c>
      <c r="BK284" s="145">
        <f>ROUND(I284*H284,2)</f>
        <v>0</v>
      </c>
      <c r="BL284" s="17" t="s">
        <v>241</v>
      </c>
      <c r="BM284" s="258" t="s">
        <v>794</v>
      </c>
    </row>
    <row r="285" s="12" customFormat="1" ht="22.8" customHeight="1">
      <c r="A285" s="12"/>
      <c r="B285" s="230"/>
      <c r="C285" s="231"/>
      <c r="D285" s="232" t="s">
        <v>82</v>
      </c>
      <c r="E285" s="244" t="s">
        <v>531</v>
      </c>
      <c r="F285" s="244" t="s">
        <v>532</v>
      </c>
      <c r="G285" s="231"/>
      <c r="H285" s="231"/>
      <c r="I285" s="234"/>
      <c r="J285" s="245">
        <f>BK285</f>
        <v>0</v>
      </c>
      <c r="K285" s="231"/>
      <c r="L285" s="236"/>
      <c r="M285" s="237"/>
      <c r="N285" s="238"/>
      <c r="O285" s="238"/>
      <c r="P285" s="239">
        <f>SUM(P286:P297)</f>
        <v>0</v>
      </c>
      <c r="Q285" s="238"/>
      <c r="R285" s="239">
        <f>SUM(R286:R297)</f>
        <v>0.47419595978200002</v>
      </c>
      <c r="S285" s="238"/>
      <c r="T285" s="240">
        <f>SUM(T286:T297)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41" t="s">
        <v>93</v>
      </c>
      <c r="AT285" s="242" t="s">
        <v>82</v>
      </c>
      <c r="AU285" s="242" t="s">
        <v>91</v>
      </c>
      <c r="AY285" s="241" t="s">
        <v>169</v>
      </c>
      <c r="BK285" s="243">
        <f>SUM(BK286:BK297)</f>
        <v>0</v>
      </c>
    </row>
    <row r="286" s="2" customFormat="1" ht="24.15" customHeight="1">
      <c r="A286" s="40"/>
      <c r="B286" s="41"/>
      <c r="C286" s="246" t="s">
        <v>488</v>
      </c>
      <c r="D286" s="246" t="s">
        <v>172</v>
      </c>
      <c r="E286" s="247" t="s">
        <v>534</v>
      </c>
      <c r="F286" s="248" t="s">
        <v>535</v>
      </c>
      <c r="G286" s="249" t="s">
        <v>114</v>
      </c>
      <c r="H286" s="250">
        <v>29.408000000000001</v>
      </c>
      <c r="I286" s="251"/>
      <c r="J286" s="252">
        <f>ROUND(I286*H286,2)</f>
        <v>0</v>
      </c>
      <c r="K286" s="253"/>
      <c r="L286" s="43"/>
      <c r="M286" s="254" t="s">
        <v>1</v>
      </c>
      <c r="N286" s="255" t="s">
        <v>48</v>
      </c>
      <c r="O286" s="93"/>
      <c r="P286" s="256">
        <f>O286*H286</f>
        <v>0</v>
      </c>
      <c r="Q286" s="256">
        <v>0</v>
      </c>
      <c r="R286" s="256">
        <f>Q286*H286</f>
        <v>0</v>
      </c>
      <c r="S286" s="256">
        <v>0</v>
      </c>
      <c r="T286" s="257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58" t="s">
        <v>241</v>
      </c>
      <c r="AT286" s="258" t="s">
        <v>172</v>
      </c>
      <c r="AU286" s="258" t="s">
        <v>93</v>
      </c>
      <c r="AY286" s="17" t="s">
        <v>169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7" t="s">
        <v>91</v>
      </c>
      <c r="BK286" s="145">
        <f>ROUND(I286*H286,2)</f>
        <v>0</v>
      </c>
      <c r="BL286" s="17" t="s">
        <v>241</v>
      </c>
      <c r="BM286" s="258" t="s">
        <v>795</v>
      </c>
    </row>
    <row r="287" s="13" customFormat="1">
      <c r="A287" s="13"/>
      <c r="B287" s="259"/>
      <c r="C287" s="260"/>
      <c r="D287" s="261" t="s">
        <v>185</v>
      </c>
      <c r="E287" s="262" t="s">
        <v>1</v>
      </c>
      <c r="F287" s="263" t="s">
        <v>729</v>
      </c>
      <c r="G287" s="260"/>
      <c r="H287" s="264">
        <v>29.408000000000001</v>
      </c>
      <c r="I287" s="265"/>
      <c r="J287" s="260"/>
      <c r="K287" s="260"/>
      <c r="L287" s="266"/>
      <c r="M287" s="267"/>
      <c r="N287" s="268"/>
      <c r="O287" s="268"/>
      <c r="P287" s="268"/>
      <c r="Q287" s="268"/>
      <c r="R287" s="268"/>
      <c r="S287" s="268"/>
      <c r="T287" s="269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70" t="s">
        <v>185</v>
      </c>
      <c r="AU287" s="270" t="s">
        <v>93</v>
      </c>
      <c r="AV287" s="13" t="s">
        <v>93</v>
      </c>
      <c r="AW287" s="13" t="s">
        <v>36</v>
      </c>
      <c r="AX287" s="13" t="s">
        <v>83</v>
      </c>
      <c r="AY287" s="270" t="s">
        <v>169</v>
      </c>
    </row>
    <row r="288" s="14" customFormat="1">
      <c r="A288" s="14"/>
      <c r="B288" s="271"/>
      <c r="C288" s="272"/>
      <c r="D288" s="261" t="s">
        <v>185</v>
      </c>
      <c r="E288" s="273" t="s">
        <v>1</v>
      </c>
      <c r="F288" s="274" t="s">
        <v>217</v>
      </c>
      <c r="G288" s="272"/>
      <c r="H288" s="275">
        <v>29.408000000000001</v>
      </c>
      <c r="I288" s="276"/>
      <c r="J288" s="272"/>
      <c r="K288" s="272"/>
      <c r="L288" s="277"/>
      <c r="M288" s="278"/>
      <c r="N288" s="279"/>
      <c r="O288" s="279"/>
      <c r="P288" s="279"/>
      <c r="Q288" s="279"/>
      <c r="R288" s="279"/>
      <c r="S288" s="279"/>
      <c r="T288" s="280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81" t="s">
        <v>185</v>
      </c>
      <c r="AU288" s="281" t="s">
        <v>93</v>
      </c>
      <c r="AV288" s="14" t="s">
        <v>176</v>
      </c>
      <c r="AW288" s="14" t="s">
        <v>36</v>
      </c>
      <c r="AX288" s="14" t="s">
        <v>91</v>
      </c>
      <c r="AY288" s="281" t="s">
        <v>169</v>
      </c>
    </row>
    <row r="289" s="2" customFormat="1" ht="21.75" customHeight="1">
      <c r="A289" s="40"/>
      <c r="B289" s="41"/>
      <c r="C289" s="282" t="s">
        <v>492</v>
      </c>
      <c r="D289" s="282" t="s">
        <v>286</v>
      </c>
      <c r="E289" s="283" t="s">
        <v>538</v>
      </c>
      <c r="F289" s="284" t="s">
        <v>539</v>
      </c>
      <c r="G289" s="285" t="s">
        <v>114</v>
      </c>
      <c r="H289" s="286">
        <v>30.878</v>
      </c>
      <c r="I289" s="287"/>
      <c r="J289" s="288">
        <f>ROUND(I289*H289,2)</f>
        <v>0</v>
      </c>
      <c r="K289" s="289"/>
      <c r="L289" s="290"/>
      <c r="M289" s="291" t="s">
        <v>1</v>
      </c>
      <c r="N289" s="292" t="s">
        <v>48</v>
      </c>
      <c r="O289" s="93"/>
      <c r="P289" s="256">
        <f>O289*H289</f>
        <v>0</v>
      </c>
      <c r="Q289" s="256">
        <v>0.0149</v>
      </c>
      <c r="R289" s="256">
        <f>Q289*H289</f>
        <v>0.4600822</v>
      </c>
      <c r="S289" s="256">
        <v>0</v>
      </c>
      <c r="T289" s="257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58" t="s">
        <v>289</v>
      </c>
      <c r="AT289" s="258" t="s">
        <v>286</v>
      </c>
      <c r="AU289" s="258" t="s">
        <v>93</v>
      </c>
      <c r="AY289" s="17" t="s">
        <v>169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7" t="s">
        <v>91</v>
      </c>
      <c r="BK289" s="145">
        <f>ROUND(I289*H289,2)</f>
        <v>0</v>
      </c>
      <c r="BL289" s="17" t="s">
        <v>241</v>
      </c>
      <c r="BM289" s="258" t="s">
        <v>796</v>
      </c>
    </row>
    <row r="290" s="15" customFormat="1">
      <c r="A290" s="15"/>
      <c r="B290" s="293"/>
      <c r="C290" s="294"/>
      <c r="D290" s="261" t="s">
        <v>185</v>
      </c>
      <c r="E290" s="295" t="s">
        <v>1</v>
      </c>
      <c r="F290" s="296" t="s">
        <v>344</v>
      </c>
      <c r="G290" s="294"/>
      <c r="H290" s="295" t="s">
        <v>1</v>
      </c>
      <c r="I290" s="297"/>
      <c r="J290" s="294"/>
      <c r="K290" s="294"/>
      <c r="L290" s="298"/>
      <c r="M290" s="299"/>
      <c r="N290" s="300"/>
      <c r="O290" s="300"/>
      <c r="P290" s="300"/>
      <c r="Q290" s="300"/>
      <c r="R290" s="300"/>
      <c r="S290" s="300"/>
      <c r="T290" s="30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302" t="s">
        <v>185</v>
      </c>
      <c r="AU290" s="302" t="s">
        <v>93</v>
      </c>
      <c r="AV290" s="15" t="s">
        <v>91</v>
      </c>
      <c r="AW290" s="15" t="s">
        <v>36</v>
      </c>
      <c r="AX290" s="15" t="s">
        <v>83</v>
      </c>
      <c r="AY290" s="302" t="s">
        <v>169</v>
      </c>
    </row>
    <row r="291" s="13" customFormat="1">
      <c r="A291" s="13"/>
      <c r="B291" s="259"/>
      <c r="C291" s="260"/>
      <c r="D291" s="261" t="s">
        <v>185</v>
      </c>
      <c r="E291" s="262" t="s">
        <v>1</v>
      </c>
      <c r="F291" s="263" t="s">
        <v>797</v>
      </c>
      <c r="G291" s="260"/>
      <c r="H291" s="264">
        <v>30.878</v>
      </c>
      <c r="I291" s="265"/>
      <c r="J291" s="260"/>
      <c r="K291" s="260"/>
      <c r="L291" s="266"/>
      <c r="M291" s="267"/>
      <c r="N291" s="268"/>
      <c r="O291" s="268"/>
      <c r="P291" s="268"/>
      <c r="Q291" s="268"/>
      <c r="R291" s="268"/>
      <c r="S291" s="268"/>
      <c r="T291" s="269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70" t="s">
        <v>185</v>
      </c>
      <c r="AU291" s="270" t="s">
        <v>93</v>
      </c>
      <c r="AV291" s="13" t="s">
        <v>93</v>
      </c>
      <c r="AW291" s="13" t="s">
        <v>36</v>
      </c>
      <c r="AX291" s="13" t="s">
        <v>83</v>
      </c>
      <c r="AY291" s="270" t="s">
        <v>169</v>
      </c>
    </row>
    <row r="292" s="14" customFormat="1">
      <c r="A292" s="14"/>
      <c r="B292" s="271"/>
      <c r="C292" s="272"/>
      <c r="D292" s="261" t="s">
        <v>185</v>
      </c>
      <c r="E292" s="273" t="s">
        <v>1</v>
      </c>
      <c r="F292" s="274" t="s">
        <v>217</v>
      </c>
      <c r="G292" s="272"/>
      <c r="H292" s="275">
        <v>30.878</v>
      </c>
      <c r="I292" s="276"/>
      <c r="J292" s="272"/>
      <c r="K292" s="272"/>
      <c r="L292" s="277"/>
      <c r="M292" s="278"/>
      <c r="N292" s="279"/>
      <c r="O292" s="279"/>
      <c r="P292" s="279"/>
      <c r="Q292" s="279"/>
      <c r="R292" s="279"/>
      <c r="S292" s="279"/>
      <c r="T292" s="28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81" t="s">
        <v>185</v>
      </c>
      <c r="AU292" s="281" t="s">
        <v>93</v>
      </c>
      <c r="AV292" s="14" t="s">
        <v>176</v>
      </c>
      <c r="AW292" s="14" t="s">
        <v>36</v>
      </c>
      <c r="AX292" s="14" t="s">
        <v>91</v>
      </c>
      <c r="AY292" s="281" t="s">
        <v>169</v>
      </c>
    </row>
    <row r="293" s="2" customFormat="1" ht="24.15" customHeight="1">
      <c r="A293" s="40"/>
      <c r="B293" s="41"/>
      <c r="C293" s="246" t="s">
        <v>496</v>
      </c>
      <c r="D293" s="246" t="s">
        <v>172</v>
      </c>
      <c r="E293" s="247" t="s">
        <v>543</v>
      </c>
      <c r="F293" s="248" t="s">
        <v>544</v>
      </c>
      <c r="G293" s="249" t="s">
        <v>201</v>
      </c>
      <c r="H293" s="250">
        <v>0.61799999999999999</v>
      </c>
      <c r="I293" s="251"/>
      <c r="J293" s="252">
        <f>ROUND(I293*H293,2)</f>
        <v>0</v>
      </c>
      <c r="K293" s="253"/>
      <c r="L293" s="43"/>
      <c r="M293" s="254" t="s">
        <v>1</v>
      </c>
      <c r="N293" s="255" t="s">
        <v>48</v>
      </c>
      <c r="O293" s="93"/>
      <c r="P293" s="256">
        <f>O293*H293</f>
        <v>0</v>
      </c>
      <c r="Q293" s="256">
        <v>0.022837798999999999</v>
      </c>
      <c r="R293" s="256">
        <f>Q293*H293</f>
        <v>0.014113759782</v>
      </c>
      <c r="S293" s="256">
        <v>0</v>
      </c>
      <c r="T293" s="257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58" t="s">
        <v>241</v>
      </c>
      <c r="AT293" s="258" t="s">
        <v>172</v>
      </c>
      <c r="AU293" s="258" t="s">
        <v>93</v>
      </c>
      <c r="AY293" s="17" t="s">
        <v>169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7" t="s">
        <v>91</v>
      </c>
      <c r="BK293" s="145">
        <f>ROUND(I293*H293,2)</f>
        <v>0</v>
      </c>
      <c r="BL293" s="17" t="s">
        <v>241</v>
      </c>
      <c r="BM293" s="258" t="s">
        <v>798</v>
      </c>
    </row>
    <row r="294" s="15" customFormat="1">
      <c r="A294" s="15"/>
      <c r="B294" s="293"/>
      <c r="C294" s="294"/>
      <c r="D294" s="261" t="s">
        <v>185</v>
      </c>
      <c r="E294" s="295" t="s">
        <v>1</v>
      </c>
      <c r="F294" s="296" t="s">
        <v>344</v>
      </c>
      <c r="G294" s="294"/>
      <c r="H294" s="295" t="s">
        <v>1</v>
      </c>
      <c r="I294" s="297"/>
      <c r="J294" s="294"/>
      <c r="K294" s="294"/>
      <c r="L294" s="298"/>
      <c r="M294" s="299"/>
      <c r="N294" s="300"/>
      <c r="O294" s="300"/>
      <c r="P294" s="300"/>
      <c r="Q294" s="300"/>
      <c r="R294" s="300"/>
      <c r="S294" s="300"/>
      <c r="T294" s="301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302" t="s">
        <v>185</v>
      </c>
      <c r="AU294" s="302" t="s">
        <v>93</v>
      </c>
      <c r="AV294" s="15" t="s">
        <v>91</v>
      </c>
      <c r="AW294" s="15" t="s">
        <v>36</v>
      </c>
      <c r="AX294" s="15" t="s">
        <v>83</v>
      </c>
      <c r="AY294" s="302" t="s">
        <v>169</v>
      </c>
    </row>
    <row r="295" s="13" customFormat="1">
      <c r="A295" s="13"/>
      <c r="B295" s="259"/>
      <c r="C295" s="260"/>
      <c r="D295" s="261" t="s">
        <v>185</v>
      </c>
      <c r="E295" s="262" t="s">
        <v>1</v>
      </c>
      <c r="F295" s="263" t="s">
        <v>799</v>
      </c>
      <c r="G295" s="260"/>
      <c r="H295" s="264">
        <v>0.61799999999999999</v>
      </c>
      <c r="I295" s="265"/>
      <c r="J295" s="260"/>
      <c r="K295" s="260"/>
      <c r="L295" s="266"/>
      <c r="M295" s="267"/>
      <c r="N295" s="268"/>
      <c r="O295" s="268"/>
      <c r="P295" s="268"/>
      <c r="Q295" s="268"/>
      <c r="R295" s="268"/>
      <c r="S295" s="268"/>
      <c r="T295" s="269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70" t="s">
        <v>185</v>
      </c>
      <c r="AU295" s="270" t="s">
        <v>93</v>
      </c>
      <c r="AV295" s="13" t="s">
        <v>93</v>
      </c>
      <c r="AW295" s="13" t="s">
        <v>36</v>
      </c>
      <c r="AX295" s="13" t="s">
        <v>83</v>
      </c>
      <c r="AY295" s="270" t="s">
        <v>169</v>
      </c>
    </row>
    <row r="296" s="14" customFormat="1">
      <c r="A296" s="14"/>
      <c r="B296" s="271"/>
      <c r="C296" s="272"/>
      <c r="D296" s="261" t="s">
        <v>185</v>
      </c>
      <c r="E296" s="273" t="s">
        <v>1</v>
      </c>
      <c r="F296" s="274" t="s">
        <v>217</v>
      </c>
      <c r="G296" s="272"/>
      <c r="H296" s="275">
        <v>0.61799999999999999</v>
      </c>
      <c r="I296" s="276"/>
      <c r="J296" s="272"/>
      <c r="K296" s="272"/>
      <c r="L296" s="277"/>
      <c r="M296" s="278"/>
      <c r="N296" s="279"/>
      <c r="O296" s="279"/>
      <c r="P296" s="279"/>
      <c r="Q296" s="279"/>
      <c r="R296" s="279"/>
      <c r="S296" s="279"/>
      <c r="T296" s="28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81" t="s">
        <v>185</v>
      </c>
      <c r="AU296" s="281" t="s">
        <v>93</v>
      </c>
      <c r="AV296" s="14" t="s">
        <v>176</v>
      </c>
      <c r="AW296" s="14" t="s">
        <v>36</v>
      </c>
      <c r="AX296" s="14" t="s">
        <v>91</v>
      </c>
      <c r="AY296" s="281" t="s">
        <v>169</v>
      </c>
    </row>
    <row r="297" s="2" customFormat="1" ht="24.15" customHeight="1">
      <c r="A297" s="40"/>
      <c r="B297" s="41"/>
      <c r="C297" s="246" t="s">
        <v>502</v>
      </c>
      <c r="D297" s="246" t="s">
        <v>172</v>
      </c>
      <c r="E297" s="247" t="s">
        <v>548</v>
      </c>
      <c r="F297" s="248" t="s">
        <v>549</v>
      </c>
      <c r="G297" s="249" t="s">
        <v>412</v>
      </c>
      <c r="H297" s="303"/>
      <c r="I297" s="251"/>
      <c r="J297" s="252">
        <f>ROUND(I297*H297,2)</f>
        <v>0</v>
      </c>
      <c r="K297" s="253"/>
      <c r="L297" s="43"/>
      <c r="M297" s="254" t="s">
        <v>1</v>
      </c>
      <c r="N297" s="255" t="s">
        <v>48</v>
      </c>
      <c r="O297" s="93"/>
      <c r="P297" s="256">
        <f>O297*H297</f>
        <v>0</v>
      </c>
      <c r="Q297" s="256">
        <v>0</v>
      </c>
      <c r="R297" s="256">
        <f>Q297*H297</f>
        <v>0</v>
      </c>
      <c r="S297" s="256">
        <v>0</v>
      </c>
      <c r="T297" s="257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58" t="s">
        <v>241</v>
      </c>
      <c r="AT297" s="258" t="s">
        <v>172</v>
      </c>
      <c r="AU297" s="258" t="s">
        <v>93</v>
      </c>
      <c r="AY297" s="17" t="s">
        <v>169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7" t="s">
        <v>91</v>
      </c>
      <c r="BK297" s="145">
        <f>ROUND(I297*H297,2)</f>
        <v>0</v>
      </c>
      <c r="BL297" s="17" t="s">
        <v>241</v>
      </c>
      <c r="BM297" s="258" t="s">
        <v>800</v>
      </c>
    </row>
    <row r="298" s="12" customFormat="1" ht="22.8" customHeight="1">
      <c r="A298" s="12"/>
      <c r="B298" s="230"/>
      <c r="C298" s="231"/>
      <c r="D298" s="232" t="s">
        <v>82</v>
      </c>
      <c r="E298" s="244" t="s">
        <v>551</v>
      </c>
      <c r="F298" s="244" t="s">
        <v>552</v>
      </c>
      <c r="G298" s="231"/>
      <c r="H298" s="231"/>
      <c r="I298" s="234"/>
      <c r="J298" s="245">
        <f>BK298</f>
        <v>0</v>
      </c>
      <c r="K298" s="231"/>
      <c r="L298" s="236"/>
      <c r="M298" s="237"/>
      <c r="N298" s="238"/>
      <c r="O298" s="238"/>
      <c r="P298" s="239">
        <f>SUM(P299:P305)</f>
        <v>0</v>
      </c>
      <c r="Q298" s="238"/>
      <c r="R298" s="239">
        <f>SUM(R299:R305)</f>
        <v>0.29954820000000004</v>
      </c>
      <c r="S298" s="238"/>
      <c r="T298" s="240">
        <f>SUM(T299:T305)</f>
        <v>0.13062490000000002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41" t="s">
        <v>93</v>
      </c>
      <c r="AT298" s="242" t="s">
        <v>82</v>
      </c>
      <c r="AU298" s="242" t="s">
        <v>91</v>
      </c>
      <c r="AY298" s="241" t="s">
        <v>169</v>
      </c>
      <c r="BK298" s="243">
        <f>SUM(BK299:BK305)</f>
        <v>0</v>
      </c>
    </row>
    <row r="299" s="2" customFormat="1" ht="24.15" customHeight="1">
      <c r="A299" s="40"/>
      <c r="B299" s="41"/>
      <c r="C299" s="246" t="s">
        <v>506</v>
      </c>
      <c r="D299" s="246" t="s">
        <v>172</v>
      </c>
      <c r="E299" s="247" t="s">
        <v>554</v>
      </c>
      <c r="F299" s="248" t="s">
        <v>555</v>
      </c>
      <c r="G299" s="249" t="s">
        <v>180</v>
      </c>
      <c r="H299" s="250">
        <v>68.390000000000001</v>
      </c>
      <c r="I299" s="251"/>
      <c r="J299" s="252">
        <f>ROUND(I299*H299,2)</f>
        <v>0</v>
      </c>
      <c r="K299" s="253"/>
      <c r="L299" s="43"/>
      <c r="M299" s="254" t="s">
        <v>1</v>
      </c>
      <c r="N299" s="255" t="s">
        <v>48</v>
      </c>
      <c r="O299" s="93"/>
      <c r="P299" s="256">
        <f>O299*H299</f>
        <v>0</v>
      </c>
      <c r="Q299" s="256">
        <v>0</v>
      </c>
      <c r="R299" s="256">
        <f>Q299*H299</f>
        <v>0</v>
      </c>
      <c r="S299" s="256">
        <v>0.00191</v>
      </c>
      <c r="T299" s="257">
        <f>S299*H299</f>
        <v>0.13062490000000002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58" t="s">
        <v>241</v>
      </c>
      <c r="AT299" s="258" t="s">
        <v>172</v>
      </c>
      <c r="AU299" s="258" t="s">
        <v>93</v>
      </c>
      <c r="AY299" s="17" t="s">
        <v>169</v>
      </c>
      <c r="BE299" s="145">
        <f>IF(N299="základní",J299,0)</f>
        <v>0</v>
      </c>
      <c r="BF299" s="145">
        <f>IF(N299="snížená",J299,0)</f>
        <v>0</v>
      </c>
      <c r="BG299" s="145">
        <f>IF(N299="zákl. přenesená",J299,0)</f>
        <v>0</v>
      </c>
      <c r="BH299" s="145">
        <f>IF(N299="sníž. přenesená",J299,0)</f>
        <v>0</v>
      </c>
      <c r="BI299" s="145">
        <f>IF(N299="nulová",J299,0)</f>
        <v>0</v>
      </c>
      <c r="BJ299" s="17" t="s">
        <v>91</v>
      </c>
      <c r="BK299" s="145">
        <f>ROUND(I299*H299,2)</f>
        <v>0</v>
      </c>
      <c r="BL299" s="17" t="s">
        <v>241</v>
      </c>
      <c r="BM299" s="258" t="s">
        <v>801</v>
      </c>
    </row>
    <row r="300" s="13" customFormat="1">
      <c r="A300" s="13"/>
      <c r="B300" s="259"/>
      <c r="C300" s="260"/>
      <c r="D300" s="261" t="s">
        <v>185</v>
      </c>
      <c r="E300" s="262" t="s">
        <v>1</v>
      </c>
      <c r="F300" s="263" t="s">
        <v>802</v>
      </c>
      <c r="G300" s="260"/>
      <c r="H300" s="264">
        <v>68.390000000000001</v>
      </c>
      <c r="I300" s="265"/>
      <c r="J300" s="260"/>
      <c r="K300" s="260"/>
      <c r="L300" s="266"/>
      <c r="M300" s="267"/>
      <c r="N300" s="268"/>
      <c r="O300" s="268"/>
      <c r="P300" s="268"/>
      <c r="Q300" s="268"/>
      <c r="R300" s="268"/>
      <c r="S300" s="268"/>
      <c r="T300" s="26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70" t="s">
        <v>185</v>
      </c>
      <c r="AU300" s="270" t="s">
        <v>93</v>
      </c>
      <c r="AV300" s="13" t="s">
        <v>93</v>
      </c>
      <c r="AW300" s="13" t="s">
        <v>36</v>
      </c>
      <c r="AX300" s="13" t="s">
        <v>83</v>
      </c>
      <c r="AY300" s="270" t="s">
        <v>169</v>
      </c>
    </row>
    <row r="301" s="14" customFormat="1">
      <c r="A301" s="14"/>
      <c r="B301" s="271"/>
      <c r="C301" s="272"/>
      <c r="D301" s="261" t="s">
        <v>185</v>
      </c>
      <c r="E301" s="273" t="s">
        <v>1</v>
      </c>
      <c r="F301" s="274" t="s">
        <v>217</v>
      </c>
      <c r="G301" s="272"/>
      <c r="H301" s="275">
        <v>68.390000000000001</v>
      </c>
      <c r="I301" s="276"/>
      <c r="J301" s="272"/>
      <c r="K301" s="272"/>
      <c r="L301" s="277"/>
      <c r="M301" s="278"/>
      <c r="N301" s="279"/>
      <c r="O301" s="279"/>
      <c r="P301" s="279"/>
      <c r="Q301" s="279"/>
      <c r="R301" s="279"/>
      <c r="S301" s="279"/>
      <c r="T301" s="28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81" t="s">
        <v>185</v>
      </c>
      <c r="AU301" s="281" t="s">
        <v>93</v>
      </c>
      <c r="AV301" s="14" t="s">
        <v>176</v>
      </c>
      <c r="AW301" s="14" t="s">
        <v>36</v>
      </c>
      <c r="AX301" s="14" t="s">
        <v>91</v>
      </c>
      <c r="AY301" s="281" t="s">
        <v>169</v>
      </c>
    </row>
    <row r="302" s="2" customFormat="1" ht="33" customHeight="1">
      <c r="A302" s="40"/>
      <c r="B302" s="41"/>
      <c r="C302" s="246" t="s">
        <v>518</v>
      </c>
      <c r="D302" s="246" t="s">
        <v>172</v>
      </c>
      <c r="E302" s="247" t="s">
        <v>568</v>
      </c>
      <c r="F302" s="248" t="s">
        <v>569</v>
      </c>
      <c r="G302" s="249" t="s">
        <v>180</v>
      </c>
      <c r="H302" s="250">
        <v>68.390000000000001</v>
      </c>
      <c r="I302" s="251"/>
      <c r="J302" s="252">
        <f>ROUND(I302*H302,2)</f>
        <v>0</v>
      </c>
      <c r="K302" s="253"/>
      <c r="L302" s="43"/>
      <c r="M302" s="254" t="s">
        <v>1</v>
      </c>
      <c r="N302" s="255" t="s">
        <v>48</v>
      </c>
      <c r="O302" s="93"/>
      <c r="P302" s="256">
        <f>O302*H302</f>
        <v>0</v>
      </c>
      <c r="Q302" s="256">
        <v>0.0043800000000000002</v>
      </c>
      <c r="R302" s="256">
        <f>Q302*H302</f>
        <v>0.29954820000000004</v>
      </c>
      <c r="S302" s="256">
        <v>0</v>
      </c>
      <c r="T302" s="257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58" t="s">
        <v>241</v>
      </c>
      <c r="AT302" s="258" t="s">
        <v>172</v>
      </c>
      <c r="AU302" s="258" t="s">
        <v>93</v>
      </c>
      <c r="AY302" s="17" t="s">
        <v>169</v>
      </c>
      <c r="BE302" s="145">
        <f>IF(N302="základní",J302,0)</f>
        <v>0</v>
      </c>
      <c r="BF302" s="145">
        <f>IF(N302="snížená",J302,0)</f>
        <v>0</v>
      </c>
      <c r="BG302" s="145">
        <f>IF(N302="zákl. přenesená",J302,0)</f>
        <v>0</v>
      </c>
      <c r="BH302" s="145">
        <f>IF(N302="sníž. přenesená",J302,0)</f>
        <v>0</v>
      </c>
      <c r="BI302" s="145">
        <f>IF(N302="nulová",J302,0)</f>
        <v>0</v>
      </c>
      <c r="BJ302" s="17" t="s">
        <v>91</v>
      </c>
      <c r="BK302" s="145">
        <f>ROUND(I302*H302,2)</f>
        <v>0</v>
      </c>
      <c r="BL302" s="17" t="s">
        <v>241</v>
      </c>
      <c r="BM302" s="258" t="s">
        <v>803</v>
      </c>
    </row>
    <row r="303" s="13" customFormat="1">
      <c r="A303" s="13"/>
      <c r="B303" s="259"/>
      <c r="C303" s="260"/>
      <c r="D303" s="261" t="s">
        <v>185</v>
      </c>
      <c r="E303" s="262" t="s">
        <v>1</v>
      </c>
      <c r="F303" s="263" t="s">
        <v>802</v>
      </c>
      <c r="G303" s="260"/>
      <c r="H303" s="264">
        <v>68.390000000000001</v>
      </c>
      <c r="I303" s="265"/>
      <c r="J303" s="260"/>
      <c r="K303" s="260"/>
      <c r="L303" s="266"/>
      <c r="M303" s="267"/>
      <c r="N303" s="268"/>
      <c r="O303" s="268"/>
      <c r="P303" s="268"/>
      <c r="Q303" s="268"/>
      <c r="R303" s="268"/>
      <c r="S303" s="268"/>
      <c r="T303" s="269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70" t="s">
        <v>185</v>
      </c>
      <c r="AU303" s="270" t="s">
        <v>93</v>
      </c>
      <c r="AV303" s="13" t="s">
        <v>93</v>
      </c>
      <c r="AW303" s="13" t="s">
        <v>36</v>
      </c>
      <c r="AX303" s="13" t="s">
        <v>91</v>
      </c>
      <c r="AY303" s="270" t="s">
        <v>169</v>
      </c>
    </row>
    <row r="304" s="2" customFormat="1" ht="33" customHeight="1">
      <c r="A304" s="40"/>
      <c r="B304" s="41"/>
      <c r="C304" s="246" t="s">
        <v>523</v>
      </c>
      <c r="D304" s="246" t="s">
        <v>172</v>
      </c>
      <c r="E304" s="247" t="s">
        <v>572</v>
      </c>
      <c r="F304" s="248" t="s">
        <v>573</v>
      </c>
      <c r="G304" s="249" t="s">
        <v>270</v>
      </c>
      <c r="H304" s="250">
        <v>6</v>
      </c>
      <c r="I304" s="251"/>
      <c r="J304" s="252">
        <f>ROUND(I304*H304,2)</f>
        <v>0</v>
      </c>
      <c r="K304" s="253"/>
      <c r="L304" s="43"/>
      <c r="M304" s="254" t="s">
        <v>1</v>
      </c>
      <c r="N304" s="255" t="s">
        <v>48</v>
      </c>
      <c r="O304" s="93"/>
      <c r="P304" s="256">
        <f>O304*H304</f>
        <v>0</v>
      </c>
      <c r="Q304" s="256">
        <v>0</v>
      </c>
      <c r="R304" s="256">
        <f>Q304*H304</f>
        <v>0</v>
      </c>
      <c r="S304" s="256">
        <v>0</v>
      </c>
      <c r="T304" s="257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58" t="s">
        <v>241</v>
      </c>
      <c r="AT304" s="258" t="s">
        <v>172</v>
      </c>
      <c r="AU304" s="258" t="s">
        <v>93</v>
      </c>
      <c r="AY304" s="17" t="s">
        <v>169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7" t="s">
        <v>91</v>
      </c>
      <c r="BK304" s="145">
        <f>ROUND(I304*H304,2)</f>
        <v>0</v>
      </c>
      <c r="BL304" s="17" t="s">
        <v>241</v>
      </c>
      <c r="BM304" s="258" t="s">
        <v>804</v>
      </c>
    </row>
    <row r="305" s="2" customFormat="1" ht="33" customHeight="1">
      <c r="A305" s="40"/>
      <c r="B305" s="41"/>
      <c r="C305" s="246" t="s">
        <v>527</v>
      </c>
      <c r="D305" s="246" t="s">
        <v>172</v>
      </c>
      <c r="E305" s="247" t="s">
        <v>576</v>
      </c>
      <c r="F305" s="248" t="s">
        <v>577</v>
      </c>
      <c r="G305" s="249" t="s">
        <v>412</v>
      </c>
      <c r="H305" s="303"/>
      <c r="I305" s="251"/>
      <c r="J305" s="252">
        <f>ROUND(I305*H305,2)</f>
        <v>0</v>
      </c>
      <c r="K305" s="253"/>
      <c r="L305" s="43"/>
      <c r="M305" s="254" t="s">
        <v>1</v>
      </c>
      <c r="N305" s="255" t="s">
        <v>48</v>
      </c>
      <c r="O305" s="93"/>
      <c r="P305" s="256">
        <f>O305*H305</f>
        <v>0</v>
      </c>
      <c r="Q305" s="256">
        <v>0</v>
      </c>
      <c r="R305" s="256">
        <f>Q305*H305</f>
        <v>0</v>
      </c>
      <c r="S305" s="256">
        <v>0</v>
      </c>
      <c r="T305" s="257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58" t="s">
        <v>241</v>
      </c>
      <c r="AT305" s="258" t="s">
        <v>172</v>
      </c>
      <c r="AU305" s="258" t="s">
        <v>93</v>
      </c>
      <c r="AY305" s="17" t="s">
        <v>169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7" t="s">
        <v>91</v>
      </c>
      <c r="BK305" s="145">
        <f>ROUND(I305*H305,2)</f>
        <v>0</v>
      </c>
      <c r="BL305" s="17" t="s">
        <v>241</v>
      </c>
      <c r="BM305" s="258" t="s">
        <v>805</v>
      </c>
    </row>
    <row r="306" s="12" customFormat="1" ht="22.8" customHeight="1">
      <c r="A306" s="12"/>
      <c r="B306" s="230"/>
      <c r="C306" s="231"/>
      <c r="D306" s="232" t="s">
        <v>82</v>
      </c>
      <c r="E306" s="244" t="s">
        <v>579</v>
      </c>
      <c r="F306" s="244" t="s">
        <v>580</v>
      </c>
      <c r="G306" s="231"/>
      <c r="H306" s="231"/>
      <c r="I306" s="234"/>
      <c r="J306" s="245">
        <f>BK306</f>
        <v>0</v>
      </c>
      <c r="K306" s="231"/>
      <c r="L306" s="236"/>
      <c r="M306" s="237"/>
      <c r="N306" s="238"/>
      <c r="O306" s="238"/>
      <c r="P306" s="239">
        <f>P307</f>
        <v>0</v>
      </c>
      <c r="Q306" s="238"/>
      <c r="R306" s="239">
        <f>R307</f>
        <v>0.068379999999999996</v>
      </c>
      <c r="S306" s="238"/>
      <c r="T306" s="240">
        <f>T307</f>
        <v>0.067599999999999993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241" t="s">
        <v>93</v>
      </c>
      <c r="AT306" s="242" t="s">
        <v>82</v>
      </c>
      <c r="AU306" s="242" t="s">
        <v>91</v>
      </c>
      <c r="AY306" s="241" t="s">
        <v>169</v>
      </c>
      <c r="BK306" s="243">
        <f>BK307</f>
        <v>0</v>
      </c>
    </row>
    <row r="307" s="2" customFormat="1" ht="16.5" customHeight="1">
      <c r="A307" s="40"/>
      <c r="B307" s="41"/>
      <c r="C307" s="246" t="s">
        <v>553</v>
      </c>
      <c r="D307" s="246" t="s">
        <v>172</v>
      </c>
      <c r="E307" s="247" t="s">
        <v>582</v>
      </c>
      <c r="F307" s="248" t="s">
        <v>583</v>
      </c>
      <c r="G307" s="249" t="s">
        <v>114</v>
      </c>
      <c r="H307" s="250">
        <v>260</v>
      </c>
      <c r="I307" s="251"/>
      <c r="J307" s="252">
        <f>ROUND(I307*H307,2)</f>
        <v>0</v>
      </c>
      <c r="K307" s="253"/>
      <c r="L307" s="43"/>
      <c r="M307" s="304" t="s">
        <v>1</v>
      </c>
      <c r="N307" s="305" t="s">
        <v>48</v>
      </c>
      <c r="O307" s="306"/>
      <c r="P307" s="307">
        <f>O307*H307</f>
        <v>0</v>
      </c>
      <c r="Q307" s="307">
        <v>0.000263</v>
      </c>
      <c r="R307" s="307">
        <f>Q307*H307</f>
        <v>0.068379999999999996</v>
      </c>
      <c r="S307" s="307">
        <v>0.00025999999999999998</v>
      </c>
      <c r="T307" s="308">
        <f>S307*H307</f>
        <v>0.067599999999999993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58" t="s">
        <v>241</v>
      </c>
      <c r="AT307" s="258" t="s">
        <v>172</v>
      </c>
      <c r="AU307" s="258" t="s">
        <v>93</v>
      </c>
      <c r="AY307" s="17" t="s">
        <v>169</v>
      </c>
      <c r="BE307" s="145">
        <f>IF(N307="základní",J307,0)</f>
        <v>0</v>
      </c>
      <c r="BF307" s="145">
        <f>IF(N307="snížená",J307,0)</f>
        <v>0</v>
      </c>
      <c r="BG307" s="145">
        <f>IF(N307="zákl. přenesená",J307,0)</f>
        <v>0</v>
      </c>
      <c r="BH307" s="145">
        <f>IF(N307="sníž. přenesená",J307,0)</f>
        <v>0</v>
      </c>
      <c r="BI307" s="145">
        <f>IF(N307="nulová",J307,0)</f>
        <v>0</v>
      </c>
      <c r="BJ307" s="17" t="s">
        <v>91</v>
      </c>
      <c r="BK307" s="145">
        <f>ROUND(I307*H307,2)</f>
        <v>0</v>
      </c>
      <c r="BL307" s="17" t="s">
        <v>241</v>
      </c>
      <c r="BM307" s="258" t="s">
        <v>806</v>
      </c>
    </row>
    <row r="308" s="2" customFormat="1" ht="6.96" customHeight="1">
      <c r="A308" s="40"/>
      <c r="B308" s="68"/>
      <c r="C308" s="69"/>
      <c r="D308" s="69"/>
      <c r="E308" s="69"/>
      <c r="F308" s="69"/>
      <c r="G308" s="69"/>
      <c r="H308" s="69"/>
      <c r="I308" s="69"/>
      <c r="J308" s="69"/>
      <c r="K308" s="69"/>
      <c r="L308" s="43"/>
      <c r="M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</row>
  </sheetData>
  <sheetProtection sheet="1" autoFilter="0" formatColumns="0" formatRows="0" objects="1" scenarios="1" spinCount="100000" saltValue="aU/rdCSfLeYsXC/1312j/rP4fonXTVVsWuB+bz+N95MWLiT5+i8LaKzmGTnLbVMwxc1vH1vq70PQ9mktOqlNDg==" hashValue="5Be6w65Jus+KehsDgEsK+orTlLTkzMRyx72YUGbl/jC5l+gcNblqcEX5twW3dRQ6zrDM0p8dq9QpONybM9EPbA==" algorithmName="SHA-512" password="CC35"/>
  <autoFilter ref="C138:K307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20"/>
      <c r="AT3" s="17" t="s">
        <v>93</v>
      </c>
    </row>
    <row r="4" s="1" customFormat="1" ht="24.96" customHeight="1">
      <c r="B4" s="20"/>
      <c r="D4" s="156" t="s">
        <v>120</v>
      </c>
      <c r="L4" s="20"/>
      <c r="M4" s="157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8" t="s">
        <v>16</v>
      </c>
      <c r="L6" s="20"/>
    </row>
    <row r="7" s="1" customFormat="1" ht="16.5" customHeight="1">
      <c r="B7" s="20"/>
      <c r="E7" s="159" t="str">
        <f>'Rekapitulace stavby'!K6</f>
        <v>STAVEBNÍ ÚPRAVY STŘECHY MŠ JAHODNICE</v>
      </c>
      <c r="F7" s="158"/>
      <c r="G7" s="158"/>
      <c r="H7" s="158"/>
      <c r="L7" s="20"/>
    </row>
    <row r="8" s="2" customFormat="1" ht="12" customHeight="1">
      <c r="A8" s="40"/>
      <c r="B8" s="43"/>
      <c r="C8" s="40"/>
      <c r="D8" s="158" t="s">
        <v>124</v>
      </c>
      <c r="E8" s="40"/>
      <c r="F8" s="40"/>
      <c r="G8" s="40"/>
      <c r="H8" s="40"/>
      <c r="I8" s="40"/>
      <c r="J8" s="40"/>
      <c r="K8" s="40"/>
      <c r="L8" s="65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3"/>
      <c r="C9" s="40"/>
      <c r="D9" s="40"/>
      <c r="E9" s="160" t="s">
        <v>807</v>
      </c>
      <c r="F9" s="40"/>
      <c r="G9" s="40"/>
      <c r="H9" s="40"/>
      <c r="I9" s="40"/>
      <c r="J9" s="40"/>
      <c r="K9" s="40"/>
      <c r="L9" s="65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3"/>
      <c r="C10" s="40"/>
      <c r="D10" s="40"/>
      <c r="E10" s="40"/>
      <c r="F10" s="40"/>
      <c r="G10" s="40"/>
      <c r="H10" s="40"/>
      <c r="I10" s="40"/>
      <c r="J10" s="40"/>
      <c r="K10" s="40"/>
      <c r="L10" s="65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3"/>
      <c r="C11" s="40"/>
      <c r="D11" s="158" t="s">
        <v>18</v>
      </c>
      <c r="E11" s="40"/>
      <c r="F11" s="161" t="s">
        <v>1</v>
      </c>
      <c r="G11" s="40"/>
      <c r="H11" s="40"/>
      <c r="I11" s="158" t="s">
        <v>19</v>
      </c>
      <c r="J11" s="161" t="s">
        <v>1</v>
      </c>
      <c r="K11" s="40"/>
      <c r="L11" s="65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3"/>
      <c r="C12" s="40"/>
      <c r="D12" s="158" t="s">
        <v>20</v>
      </c>
      <c r="E12" s="40"/>
      <c r="F12" s="161" t="s">
        <v>21</v>
      </c>
      <c r="G12" s="40"/>
      <c r="H12" s="40"/>
      <c r="I12" s="158" t="s">
        <v>22</v>
      </c>
      <c r="J12" s="162" t="str">
        <f>'Rekapitulace stavby'!AN8</f>
        <v>26. 5. 2025</v>
      </c>
      <c r="K12" s="40"/>
      <c r="L12" s="65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3"/>
      <c r="C13" s="40"/>
      <c r="D13" s="40"/>
      <c r="E13" s="40"/>
      <c r="F13" s="40"/>
      <c r="G13" s="40"/>
      <c r="H13" s="40"/>
      <c r="I13" s="40"/>
      <c r="J13" s="40"/>
      <c r="K13" s="40"/>
      <c r="L13" s="65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3"/>
      <c r="C14" s="40"/>
      <c r="D14" s="158" t="s">
        <v>24</v>
      </c>
      <c r="E14" s="40"/>
      <c r="F14" s="40"/>
      <c r="G14" s="40"/>
      <c r="H14" s="40"/>
      <c r="I14" s="158" t="s">
        <v>25</v>
      </c>
      <c r="J14" s="161" t="s">
        <v>1</v>
      </c>
      <c r="K14" s="40"/>
      <c r="L14" s="65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3"/>
      <c r="C15" s="40"/>
      <c r="D15" s="40"/>
      <c r="E15" s="161" t="s">
        <v>38</v>
      </c>
      <c r="F15" s="40"/>
      <c r="G15" s="40"/>
      <c r="H15" s="40"/>
      <c r="I15" s="158" t="s">
        <v>28</v>
      </c>
      <c r="J15" s="161" t="s">
        <v>1</v>
      </c>
      <c r="K15" s="40"/>
      <c r="L15" s="65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3"/>
      <c r="C16" s="40"/>
      <c r="D16" s="40"/>
      <c r="E16" s="40"/>
      <c r="F16" s="40"/>
      <c r="G16" s="40"/>
      <c r="H16" s="40"/>
      <c r="I16" s="40"/>
      <c r="J16" s="40"/>
      <c r="K16" s="40"/>
      <c r="L16" s="65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3"/>
      <c r="C17" s="40"/>
      <c r="D17" s="158" t="s">
        <v>30</v>
      </c>
      <c r="E17" s="40"/>
      <c r="F17" s="40"/>
      <c r="G17" s="40"/>
      <c r="H17" s="40"/>
      <c r="I17" s="158" t="s">
        <v>25</v>
      </c>
      <c r="J17" s="33" t="str">
        <f>'Rekapitulace stavby'!AN13</f>
        <v>Vyplň údaj</v>
      </c>
      <c r="K17" s="40"/>
      <c r="L17" s="65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3"/>
      <c r="C18" s="40"/>
      <c r="D18" s="40"/>
      <c r="E18" s="33" t="str">
        <f>'Rekapitulace stavby'!E14</f>
        <v>Vyplň údaj</v>
      </c>
      <c r="F18" s="161"/>
      <c r="G18" s="161"/>
      <c r="H18" s="161"/>
      <c r="I18" s="158" t="s">
        <v>28</v>
      </c>
      <c r="J18" s="33" t="str">
        <f>'Rekapitulace stavby'!AN14</f>
        <v>Vyplň údaj</v>
      </c>
      <c r="K18" s="40"/>
      <c r="L18" s="65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3"/>
      <c r="C19" s="40"/>
      <c r="D19" s="40"/>
      <c r="E19" s="40"/>
      <c r="F19" s="40"/>
      <c r="G19" s="40"/>
      <c r="H19" s="40"/>
      <c r="I19" s="40"/>
      <c r="J19" s="40"/>
      <c r="K19" s="40"/>
      <c r="L19" s="65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3"/>
      <c r="C20" s="40"/>
      <c r="D20" s="158" t="s">
        <v>32</v>
      </c>
      <c r="E20" s="40"/>
      <c r="F20" s="40"/>
      <c r="G20" s="40"/>
      <c r="H20" s="40"/>
      <c r="I20" s="158" t="s">
        <v>25</v>
      </c>
      <c r="J20" s="161" t="s">
        <v>1</v>
      </c>
      <c r="K20" s="40"/>
      <c r="L20" s="65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3"/>
      <c r="C21" s="40"/>
      <c r="D21" s="40"/>
      <c r="E21" s="161" t="s">
        <v>38</v>
      </c>
      <c r="F21" s="40"/>
      <c r="G21" s="40"/>
      <c r="H21" s="40"/>
      <c r="I21" s="158" t="s">
        <v>28</v>
      </c>
      <c r="J21" s="161" t="s">
        <v>1</v>
      </c>
      <c r="K21" s="40"/>
      <c r="L21" s="6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3"/>
      <c r="C22" s="40"/>
      <c r="D22" s="40"/>
      <c r="E22" s="40"/>
      <c r="F22" s="40"/>
      <c r="G22" s="40"/>
      <c r="H22" s="40"/>
      <c r="I22" s="40"/>
      <c r="J22" s="40"/>
      <c r="K22" s="40"/>
      <c r="L22" s="65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3"/>
      <c r="C23" s="40"/>
      <c r="D23" s="158" t="s">
        <v>37</v>
      </c>
      <c r="E23" s="40"/>
      <c r="F23" s="40"/>
      <c r="G23" s="40"/>
      <c r="H23" s="40"/>
      <c r="I23" s="158" t="s">
        <v>25</v>
      </c>
      <c r="J23" s="161" t="s">
        <v>1</v>
      </c>
      <c r="K23" s="40"/>
      <c r="L23" s="65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3"/>
      <c r="C24" s="40"/>
      <c r="D24" s="40"/>
      <c r="E24" s="161" t="s">
        <v>38</v>
      </c>
      <c r="F24" s="40"/>
      <c r="G24" s="40"/>
      <c r="H24" s="40"/>
      <c r="I24" s="158" t="s">
        <v>28</v>
      </c>
      <c r="J24" s="161" t="s">
        <v>1</v>
      </c>
      <c r="K24" s="40"/>
      <c r="L24" s="65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3"/>
      <c r="C25" s="40"/>
      <c r="D25" s="40"/>
      <c r="E25" s="40"/>
      <c r="F25" s="40"/>
      <c r="G25" s="40"/>
      <c r="H25" s="40"/>
      <c r="I25" s="40"/>
      <c r="J25" s="40"/>
      <c r="K25" s="40"/>
      <c r="L25" s="65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3"/>
      <c r="C26" s="40"/>
      <c r="D26" s="158" t="s">
        <v>39</v>
      </c>
      <c r="E26" s="40"/>
      <c r="F26" s="40"/>
      <c r="G26" s="40"/>
      <c r="H26" s="40"/>
      <c r="I26" s="40"/>
      <c r="J26" s="40"/>
      <c r="K26" s="40"/>
      <c r="L26" s="65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63"/>
      <c r="B27" s="164"/>
      <c r="C27" s="163"/>
      <c r="D27" s="163"/>
      <c r="E27" s="165" t="s">
        <v>1</v>
      </c>
      <c r="F27" s="165"/>
      <c r="G27" s="165"/>
      <c r="H27" s="165"/>
      <c r="I27" s="163"/>
      <c r="J27" s="163"/>
      <c r="K27" s="163"/>
      <c r="L27" s="166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</row>
    <row r="28" s="2" customFormat="1" ht="6.96" customHeight="1">
      <c r="A28" s="40"/>
      <c r="B28" s="43"/>
      <c r="C28" s="40"/>
      <c r="D28" s="40"/>
      <c r="E28" s="40"/>
      <c r="F28" s="40"/>
      <c r="G28" s="40"/>
      <c r="H28" s="40"/>
      <c r="I28" s="40"/>
      <c r="J28" s="40"/>
      <c r="K28" s="40"/>
      <c r="L28" s="65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3"/>
      <c r="C29" s="40"/>
      <c r="D29" s="167"/>
      <c r="E29" s="167"/>
      <c r="F29" s="167"/>
      <c r="G29" s="167"/>
      <c r="H29" s="167"/>
      <c r="I29" s="167"/>
      <c r="J29" s="167"/>
      <c r="K29" s="167"/>
      <c r="L29" s="65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3"/>
      <c r="C30" s="40"/>
      <c r="D30" s="161" t="s">
        <v>126</v>
      </c>
      <c r="E30" s="40"/>
      <c r="F30" s="40"/>
      <c r="G30" s="40"/>
      <c r="H30" s="40"/>
      <c r="I30" s="40"/>
      <c r="J30" s="168">
        <f>J96</f>
        <v>0</v>
      </c>
      <c r="K30" s="40"/>
      <c r="L30" s="65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3"/>
      <c r="C31" s="40"/>
      <c r="D31" s="169" t="s">
        <v>106</v>
      </c>
      <c r="E31" s="40"/>
      <c r="F31" s="40"/>
      <c r="G31" s="40"/>
      <c r="H31" s="40"/>
      <c r="I31" s="40"/>
      <c r="J31" s="168">
        <f>J103</f>
        <v>0</v>
      </c>
      <c r="K31" s="40"/>
      <c r="L31" s="65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3"/>
      <c r="C32" s="40"/>
      <c r="D32" s="170" t="s">
        <v>43</v>
      </c>
      <c r="E32" s="40"/>
      <c r="F32" s="40"/>
      <c r="G32" s="40"/>
      <c r="H32" s="40"/>
      <c r="I32" s="40"/>
      <c r="J32" s="171">
        <f>ROUND(J30 + J31, 2)</f>
        <v>0</v>
      </c>
      <c r="K32" s="40"/>
      <c r="L32" s="65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3"/>
      <c r="C33" s="40"/>
      <c r="D33" s="167"/>
      <c r="E33" s="167"/>
      <c r="F33" s="167"/>
      <c r="G33" s="167"/>
      <c r="H33" s="167"/>
      <c r="I33" s="167"/>
      <c r="J33" s="167"/>
      <c r="K33" s="167"/>
      <c r="L33" s="65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3"/>
      <c r="C34" s="40"/>
      <c r="D34" s="40"/>
      <c r="E34" s="40"/>
      <c r="F34" s="172" t="s">
        <v>45</v>
      </c>
      <c r="G34" s="40"/>
      <c r="H34" s="40"/>
      <c r="I34" s="172" t="s">
        <v>44</v>
      </c>
      <c r="J34" s="172" t="s">
        <v>46</v>
      </c>
      <c r="K34" s="40"/>
      <c r="L34" s="65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3"/>
      <c r="C35" s="40"/>
      <c r="D35" s="173" t="s">
        <v>47</v>
      </c>
      <c r="E35" s="158" t="s">
        <v>48</v>
      </c>
      <c r="F35" s="174">
        <f>ROUND((SUM(BE103:BE110) + SUM(BE130:BE138)),  2)</f>
        <v>0</v>
      </c>
      <c r="G35" s="40"/>
      <c r="H35" s="40"/>
      <c r="I35" s="175">
        <v>0.20999999999999999</v>
      </c>
      <c r="J35" s="174">
        <f>ROUND(((SUM(BE103:BE110) + SUM(BE130:BE138))*I35),  2)</f>
        <v>0</v>
      </c>
      <c r="K35" s="40"/>
      <c r="L35" s="65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3"/>
      <c r="C36" s="40"/>
      <c r="D36" s="40"/>
      <c r="E36" s="158" t="s">
        <v>49</v>
      </c>
      <c r="F36" s="174">
        <f>ROUND((SUM(BF103:BF110) + SUM(BF130:BF138)),  2)</f>
        <v>0</v>
      </c>
      <c r="G36" s="40"/>
      <c r="H36" s="40"/>
      <c r="I36" s="175">
        <v>0.12</v>
      </c>
      <c r="J36" s="174">
        <f>ROUND(((SUM(BF103:BF110) + SUM(BF130:BF138))*I36),  2)</f>
        <v>0</v>
      </c>
      <c r="K36" s="40"/>
      <c r="L36" s="65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3"/>
      <c r="C37" s="40"/>
      <c r="D37" s="40"/>
      <c r="E37" s="158" t="s">
        <v>50</v>
      </c>
      <c r="F37" s="174">
        <f>ROUND((SUM(BG103:BG110) + SUM(BG130:BG138)),  2)</f>
        <v>0</v>
      </c>
      <c r="G37" s="40"/>
      <c r="H37" s="40"/>
      <c r="I37" s="175">
        <v>0.20999999999999999</v>
      </c>
      <c r="J37" s="174">
        <f>0</f>
        <v>0</v>
      </c>
      <c r="K37" s="40"/>
      <c r="L37" s="65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3"/>
      <c r="C38" s="40"/>
      <c r="D38" s="40"/>
      <c r="E38" s="158" t="s">
        <v>51</v>
      </c>
      <c r="F38" s="174">
        <f>ROUND((SUM(BH103:BH110) + SUM(BH130:BH138)),  2)</f>
        <v>0</v>
      </c>
      <c r="G38" s="40"/>
      <c r="H38" s="40"/>
      <c r="I38" s="175">
        <v>0.12</v>
      </c>
      <c r="J38" s="174">
        <f>0</f>
        <v>0</v>
      </c>
      <c r="K38" s="40"/>
      <c r="L38" s="65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3"/>
      <c r="C39" s="40"/>
      <c r="D39" s="40"/>
      <c r="E39" s="158" t="s">
        <v>52</v>
      </c>
      <c r="F39" s="174">
        <f>ROUND((SUM(BI103:BI110) + SUM(BI130:BI138)),  2)</f>
        <v>0</v>
      </c>
      <c r="G39" s="40"/>
      <c r="H39" s="40"/>
      <c r="I39" s="175">
        <v>0</v>
      </c>
      <c r="J39" s="174">
        <f>0</f>
        <v>0</v>
      </c>
      <c r="K39" s="40"/>
      <c r="L39" s="65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3"/>
      <c r="C40" s="40"/>
      <c r="D40" s="40"/>
      <c r="E40" s="40"/>
      <c r="F40" s="40"/>
      <c r="G40" s="40"/>
      <c r="H40" s="40"/>
      <c r="I40" s="40"/>
      <c r="J40" s="40"/>
      <c r="K40" s="40"/>
      <c r="L40" s="65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3"/>
      <c r="C41" s="176"/>
      <c r="D41" s="177" t="s">
        <v>53</v>
      </c>
      <c r="E41" s="178"/>
      <c r="F41" s="178"/>
      <c r="G41" s="179" t="s">
        <v>54</v>
      </c>
      <c r="H41" s="180" t="s">
        <v>55</v>
      </c>
      <c r="I41" s="178"/>
      <c r="J41" s="181">
        <f>SUM(J32:J39)</f>
        <v>0</v>
      </c>
      <c r="K41" s="182"/>
      <c r="L41" s="65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43"/>
      <c r="C42" s="40"/>
      <c r="D42" s="40"/>
      <c r="E42" s="40"/>
      <c r="F42" s="40"/>
      <c r="G42" s="40"/>
      <c r="H42" s="40"/>
      <c r="I42" s="40"/>
      <c r="J42" s="40"/>
      <c r="K42" s="40"/>
      <c r="L42" s="65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5"/>
      <c r="D50" s="183" t="s">
        <v>56</v>
      </c>
      <c r="E50" s="184"/>
      <c r="F50" s="184"/>
      <c r="G50" s="183" t="s">
        <v>57</v>
      </c>
      <c r="H50" s="184"/>
      <c r="I50" s="184"/>
      <c r="J50" s="184"/>
      <c r="K50" s="184"/>
      <c r="L50" s="65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40"/>
      <c r="B61" s="43"/>
      <c r="C61" s="40"/>
      <c r="D61" s="185" t="s">
        <v>58</v>
      </c>
      <c r="E61" s="186"/>
      <c r="F61" s="187" t="s">
        <v>59</v>
      </c>
      <c r="G61" s="185" t="s">
        <v>58</v>
      </c>
      <c r="H61" s="186"/>
      <c r="I61" s="186"/>
      <c r="J61" s="188" t="s">
        <v>59</v>
      </c>
      <c r="K61" s="186"/>
      <c r="L61" s="65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40"/>
      <c r="B65" s="43"/>
      <c r="C65" s="40"/>
      <c r="D65" s="183" t="s">
        <v>60</v>
      </c>
      <c r="E65" s="189"/>
      <c r="F65" s="189"/>
      <c r="G65" s="183" t="s">
        <v>61</v>
      </c>
      <c r="H65" s="189"/>
      <c r="I65" s="189"/>
      <c r="J65" s="189"/>
      <c r="K65" s="189"/>
      <c r="L65" s="65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40"/>
      <c r="B76" s="43"/>
      <c r="C76" s="40"/>
      <c r="D76" s="185" t="s">
        <v>58</v>
      </c>
      <c r="E76" s="186"/>
      <c r="F76" s="187" t="s">
        <v>59</v>
      </c>
      <c r="G76" s="185" t="s">
        <v>58</v>
      </c>
      <c r="H76" s="186"/>
      <c r="I76" s="186"/>
      <c r="J76" s="188" t="s">
        <v>59</v>
      </c>
      <c r="K76" s="186"/>
      <c r="L76" s="65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4.4" customHeight="1">
      <c r="A77" s="40"/>
      <c r="B77" s="190"/>
      <c r="C77" s="191"/>
      <c r="D77" s="191"/>
      <c r="E77" s="191"/>
      <c r="F77" s="191"/>
      <c r="G77" s="191"/>
      <c r="H77" s="191"/>
      <c r="I77" s="191"/>
      <c r="J77" s="191"/>
      <c r="K77" s="191"/>
      <c r="L77" s="65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81" s="2" customFormat="1" ht="6.96" customHeight="1">
      <c r="A81" s="40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65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4.96" customHeight="1">
      <c r="A82" s="40"/>
      <c r="B82" s="41"/>
      <c r="C82" s="23" t="s">
        <v>127</v>
      </c>
      <c r="D82" s="42"/>
      <c r="E82" s="42"/>
      <c r="F82" s="42"/>
      <c r="G82" s="42"/>
      <c r="H82" s="42"/>
      <c r="I82" s="42"/>
      <c r="J82" s="42"/>
      <c r="K82" s="42"/>
      <c r="L82" s="65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65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2" t="s">
        <v>16</v>
      </c>
      <c r="D84" s="42"/>
      <c r="E84" s="42"/>
      <c r="F84" s="42"/>
      <c r="G84" s="42"/>
      <c r="H84" s="42"/>
      <c r="I84" s="42"/>
      <c r="J84" s="42"/>
      <c r="K84" s="42"/>
      <c r="L84" s="65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194" t="str">
        <f>E7</f>
        <v>STAVEBNÍ ÚPRAVY STŘECHY MŠ JAHODNICE</v>
      </c>
      <c r="F85" s="32"/>
      <c r="G85" s="32"/>
      <c r="H85" s="32"/>
      <c r="I85" s="42"/>
      <c r="J85" s="42"/>
      <c r="K85" s="42"/>
      <c r="L85" s="65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2" t="s">
        <v>124</v>
      </c>
      <c r="D86" s="42"/>
      <c r="E86" s="42"/>
      <c r="F86" s="42"/>
      <c r="G86" s="42"/>
      <c r="H86" s="42"/>
      <c r="I86" s="42"/>
      <c r="J86" s="42"/>
      <c r="K86" s="42"/>
      <c r="L86" s="65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6.5" customHeight="1">
      <c r="A87" s="40"/>
      <c r="B87" s="41"/>
      <c r="C87" s="42"/>
      <c r="D87" s="42"/>
      <c r="E87" s="78" t="str">
        <f>E9</f>
        <v>57D - Vedlejší rozpočtové náklady</v>
      </c>
      <c r="F87" s="42"/>
      <c r="G87" s="42"/>
      <c r="H87" s="42"/>
      <c r="I87" s="42"/>
      <c r="J87" s="42"/>
      <c r="K87" s="42"/>
      <c r="L87" s="65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65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2" t="s">
        <v>20</v>
      </c>
      <c r="D89" s="42"/>
      <c r="E89" s="42"/>
      <c r="F89" s="27" t="str">
        <f>F12</f>
        <v xml:space="preserve">KOSTLIVÉHO 1218, 198 00 PRAHA – KYJE </v>
      </c>
      <c r="G89" s="42"/>
      <c r="H89" s="42"/>
      <c r="I89" s="32" t="s">
        <v>22</v>
      </c>
      <c r="J89" s="81" t="str">
        <f>IF(J12="","",J12)</f>
        <v>26. 5. 2025</v>
      </c>
      <c r="K89" s="42"/>
      <c r="L89" s="65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6.96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65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2" t="s">
        <v>24</v>
      </c>
      <c r="D91" s="42"/>
      <c r="E91" s="42"/>
      <c r="F91" s="27" t="str">
        <f>E15</f>
        <v xml:space="preserve"> </v>
      </c>
      <c r="G91" s="42"/>
      <c r="H91" s="42"/>
      <c r="I91" s="32" t="s">
        <v>32</v>
      </c>
      <c r="J91" s="36" t="str">
        <f>E21</f>
        <v xml:space="preserve"> </v>
      </c>
      <c r="K91" s="42"/>
      <c r="L91" s="65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2" t="s">
        <v>30</v>
      </c>
      <c r="D92" s="42"/>
      <c r="E92" s="42"/>
      <c r="F92" s="27" t="str">
        <f>IF(E18="","",E18)</f>
        <v>Vyplň údaj</v>
      </c>
      <c r="G92" s="42"/>
      <c r="H92" s="42"/>
      <c r="I92" s="32" t="s">
        <v>37</v>
      </c>
      <c r="J92" s="36" t="str">
        <f>E24</f>
        <v xml:space="preserve"> </v>
      </c>
      <c r="K92" s="42"/>
      <c r="L92" s="65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0.32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65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29.28" customHeight="1">
      <c r="A94" s="40"/>
      <c r="B94" s="41"/>
      <c r="C94" s="195" t="s">
        <v>128</v>
      </c>
      <c r="D94" s="151"/>
      <c r="E94" s="151"/>
      <c r="F94" s="151"/>
      <c r="G94" s="151"/>
      <c r="H94" s="151"/>
      <c r="I94" s="151"/>
      <c r="J94" s="196" t="s">
        <v>129</v>
      </c>
      <c r="K94" s="151"/>
      <c r="L94" s="65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0.32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65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2.8" customHeight="1">
      <c r="A96" s="40"/>
      <c r="B96" s="41"/>
      <c r="C96" s="197" t="s">
        <v>130</v>
      </c>
      <c r="D96" s="42"/>
      <c r="E96" s="42"/>
      <c r="F96" s="42"/>
      <c r="G96" s="42"/>
      <c r="H96" s="42"/>
      <c r="I96" s="42"/>
      <c r="J96" s="112">
        <f>J130</f>
        <v>0</v>
      </c>
      <c r="K96" s="42"/>
      <c r="L96" s="65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U96" s="17" t="s">
        <v>131</v>
      </c>
    </row>
    <row r="97" s="9" customFormat="1" ht="24.96" customHeight="1">
      <c r="A97" s="9"/>
      <c r="B97" s="198"/>
      <c r="C97" s="199"/>
      <c r="D97" s="200" t="s">
        <v>808</v>
      </c>
      <c r="E97" s="201"/>
      <c r="F97" s="201"/>
      <c r="G97" s="201"/>
      <c r="H97" s="201"/>
      <c r="I97" s="201"/>
      <c r="J97" s="202">
        <f>J131</f>
        <v>0</v>
      </c>
      <c r="K97" s="199"/>
      <c r="L97" s="20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204"/>
      <c r="C98" s="205"/>
      <c r="D98" s="206" t="s">
        <v>809</v>
      </c>
      <c r="E98" s="207"/>
      <c r="F98" s="207"/>
      <c r="G98" s="207"/>
      <c r="H98" s="207"/>
      <c r="I98" s="207"/>
      <c r="J98" s="208">
        <f>J132</f>
        <v>0</v>
      </c>
      <c r="K98" s="205"/>
      <c r="L98" s="20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204"/>
      <c r="C99" s="205"/>
      <c r="D99" s="206" t="s">
        <v>810</v>
      </c>
      <c r="E99" s="207"/>
      <c r="F99" s="207"/>
      <c r="G99" s="207"/>
      <c r="H99" s="207"/>
      <c r="I99" s="207"/>
      <c r="J99" s="208">
        <f>J134</f>
        <v>0</v>
      </c>
      <c r="K99" s="205"/>
      <c r="L99" s="20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204"/>
      <c r="C100" s="205"/>
      <c r="D100" s="206" t="s">
        <v>811</v>
      </c>
      <c r="E100" s="207"/>
      <c r="F100" s="207"/>
      <c r="G100" s="207"/>
      <c r="H100" s="207"/>
      <c r="I100" s="207"/>
      <c r="J100" s="208">
        <f>J137</f>
        <v>0</v>
      </c>
      <c r="K100" s="205"/>
      <c r="L100" s="20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65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6.96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65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29.28" customHeight="1">
      <c r="A103" s="40"/>
      <c r="B103" s="41"/>
      <c r="C103" s="197" t="s">
        <v>145</v>
      </c>
      <c r="D103" s="42"/>
      <c r="E103" s="42"/>
      <c r="F103" s="42"/>
      <c r="G103" s="42"/>
      <c r="H103" s="42"/>
      <c r="I103" s="42"/>
      <c r="J103" s="210">
        <f>ROUND(J104 + J105 + J106 + J107 + J108 + J109,2)</f>
        <v>0</v>
      </c>
      <c r="K103" s="42"/>
      <c r="L103" s="65"/>
      <c r="N103" s="211" t="s">
        <v>47</v>
      </c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8" customHeight="1">
      <c r="A104" s="40"/>
      <c r="B104" s="41"/>
      <c r="C104" s="42"/>
      <c r="D104" s="146" t="s">
        <v>146</v>
      </c>
      <c r="E104" s="139"/>
      <c r="F104" s="139"/>
      <c r="G104" s="42"/>
      <c r="H104" s="42"/>
      <c r="I104" s="42"/>
      <c r="J104" s="140">
        <v>0</v>
      </c>
      <c r="K104" s="42"/>
      <c r="L104" s="212"/>
      <c r="M104" s="213"/>
      <c r="N104" s="214" t="s">
        <v>49</v>
      </c>
      <c r="O104" s="213"/>
      <c r="P104" s="213"/>
      <c r="Q104" s="213"/>
      <c r="R104" s="213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6" t="s">
        <v>147</v>
      </c>
      <c r="AZ104" s="213"/>
      <c r="BA104" s="213"/>
      <c r="BB104" s="213"/>
      <c r="BC104" s="213"/>
      <c r="BD104" s="213"/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216" t="s">
        <v>93</v>
      </c>
      <c r="BK104" s="213"/>
      <c r="BL104" s="213"/>
      <c r="BM104" s="213"/>
    </row>
    <row r="105" s="2" customFormat="1" ht="18" customHeight="1">
      <c r="A105" s="40"/>
      <c r="B105" s="41"/>
      <c r="C105" s="42"/>
      <c r="D105" s="146" t="s">
        <v>148</v>
      </c>
      <c r="E105" s="139"/>
      <c r="F105" s="139"/>
      <c r="G105" s="42"/>
      <c r="H105" s="42"/>
      <c r="I105" s="42"/>
      <c r="J105" s="140">
        <v>0</v>
      </c>
      <c r="K105" s="42"/>
      <c r="L105" s="212"/>
      <c r="M105" s="213"/>
      <c r="N105" s="214" t="s">
        <v>49</v>
      </c>
      <c r="O105" s="213"/>
      <c r="P105" s="213"/>
      <c r="Q105" s="213"/>
      <c r="R105" s="213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6" t="s">
        <v>147</v>
      </c>
      <c r="AZ105" s="213"/>
      <c r="BA105" s="213"/>
      <c r="BB105" s="213"/>
      <c r="BC105" s="213"/>
      <c r="BD105" s="213"/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216" t="s">
        <v>93</v>
      </c>
      <c r="BK105" s="213"/>
      <c r="BL105" s="213"/>
      <c r="BM105" s="213"/>
    </row>
    <row r="106" s="2" customFormat="1" ht="18" customHeight="1">
      <c r="A106" s="40"/>
      <c r="B106" s="41"/>
      <c r="C106" s="42"/>
      <c r="D106" s="146" t="s">
        <v>149</v>
      </c>
      <c r="E106" s="139"/>
      <c r="F106" s="139"/>
      <c r="G106" s="42"/>
      <c r="H106" s="42"/>
      <c r="I106" s="42"/>
      <c r="J106" s="140">
        <v>0</v>
      </c>
      <c r="K106" s="42"/>
      <c r="L106" s="212"/>
      <c r="M106" s="213"/>
      <c r="N106" s="214" t="s">
        <v>49</v>
      </c>
      <c r="O106" s="213"/>
      <c r="P106" s="213"/>
      <c r="Q106" s="213"/>
      <c r="R106" s="213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6" t="s">
        <v>147</v>
      </c>
      <c r="AZ106" s="213"/>
      <c r="BA106" s="213"/>
      <c r="BB106" s="213"/>
      <c r="BC106" s="213"/>
      <c r="BD106" s="213"/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216" t="s">
        <v>93</v>
      </c>
      <c r="BK106" s="213"/>
      <c r="BL106" s="213"/>
      <c r="BM106" s="213"/>
    </row>
    <row r="107" s="2" customFormat="1" ht="18" customHeight="1">
      <c r="A107" s="40"/>
      <c r="B107" s="41"/>
      <c r="C107" s="42"/>
      <c r="D107" s="146" t="s">
        <v>150</v>
      </c>
      <c r="E107" s="139"/>
      <c r="F107" s="139"/>
      <c r="G107" s="42"/>
      <c r="H107" s="42"/>
      <c r="I107" s="42"/>
      <c r="J107" s="140">
        <v>0</v>
      </c>
      <c r="K107" s="42"/>
      <c r="L107" s="212"/>
      <c r="M107" s="213"/>
      <c r="N107" s="214" t="s">
        <v>49</v>
      </c>
      <c r="O107" s="213"/>
      <c r="P107" s="213"/>
      <c r="Q107" s="213"/>
      <c r="R107" s="213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6" t="s">
        <v>147</v>
      </c>
      <c r="AZ107" s="213"/>
      <c r="BA107" s="213"/>
      <c r="BB107" s="213"/>
      <c r="BC107" s="213"/>
      <c r="BD107" s="213"/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216" t="s">
        <v>93</v>
      </c>
      <c r="BK107" s="213"/>
      <c r="BL107" s="213"/>
      <c r="BM107" s="213"/>
    </row>
    <row r="108" s="2" customFormat="1" ht="18" customHeight="1">
      <c r="A108" s="40"/>
      <c r="B108" s="41"/>
      <c r="C108" s="42"/>
      <c r="D108" s="146" t="s">
        <v>151</v>
      </c>
      <c r="E108" s="139"/>
      <c r="F108" s="139"/>
      <c r="G108" s="42"/>
      <c r="H108" s="42"/>
      <c r="I108" s="42"/>
      <c r="J108" s="140">
        <v>0</v>
      </c>
      <c r="K108" s="42"/>
      <c r="L108" s="212"/>
      <c r="M108" s="213"/>
      <c r="N108" s="214" t="s">
        <v>49</v>
      </c>
      <c r="O108" s="213"/>
      <c r="P108" s="213"/>
      <c r="Q108" s="213"/>
      <c r="R108" s="213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6" t="s">
        <v>147</v>
      </c>
      <c r="AZ108" s="213"/>
      <c r="BA108" s="213"/>
      <c r="BB108" s="213"/>
      <c r="BC108" s="213"/>
      <c r="BD108" s="213"/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216" t="s">
        <v>93</v>
      </c>
      <c r="BK108" s="213"/>
      <c r="BL108" s="213"/>
      <c r="BM108" s="213"/>
    </row>
    <row r="109" s="2" customFormat="1" ht="18" customHeight="1">
      <c r="A109" s="40"/>
      <c r="B109" s="41"/>
      <c r="C109" s="42"/>
      <c r="D109" s="139" t="s">
        <v>152</v>
      </c>
      <c r="E109" s="42"/>
      <c r="F109" s="42"/>
      <c r="G109" s="42"/>
      <c r="H109" s="42"/>
      <c r="I109" s="42"/>
      <c r="J109" s="140">
        <f>ROUND(J30*T109,2)</f>
        <v>0</v>
      </c>
      <c r="K109" s="42"/>
      <c r="L109" s="212"/>
      <c r="M109" s="213"/>
      <c r="N109" s="214" t="s">
        <v>49</v>
      </c>
      <c r="O109" s="213"/>
      <c r="P109" s="213"/>
      <c r="Q109" s="213"/>
      <c r="R109" s="213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6" t="s">
        <v>153</v>
      </c>
      <c r="AZ109" s="213"/>
      <c r="BA109" s="213"/>
      <c r="BB109" s="213"/>
      <c r="BC109" s="213"/>
      <c r="BD109" s="213"/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216" t="s">
        <v>93</v>
      </c>
      <c r="BK109" s="213"/>
      <c r="BL109" s="213"/>
      <c r="BM109" s="213"/>
    </row>
    <row r="110" s="2" customFormat="1">
      <c r="A110" s="40"/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65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29.28" customHeight="1">
      <c r="A111" s="40"/>
      <c r="B111" s="41"/>
      <c r="C111" s="150" t="s">
        <v>111</v>
      </c>
      <c r="D111" s="151"/>
      <c r="E111" s="151"/>
      <c r="F111" s="151"/>
      <c r="G111" s="151"/>
      <c r="H111" s="151"/>
      <c r="I111" s="151"/>
      <c r="J111" s="152">
        <f>ROUND(J96+J103,2)</f>
        <v>0</v>
      </c>
      <c r="K111" s="151"/>
      <c r="L111" s="65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2" customFormat="1" ht="6.96" customHeight="1">
      <c r="A112" s="40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5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</row>
    <row r="116" s="2" customFormat="1" ht="6.96" customHeight="1">
      <c r="A116" s="40"/>
      <c r="B116" s="70"/>
      <c r="C116" s="71"/>
      <c r="D116" s="71"/>
      <c r="E116" s="71"/>
      <c r="F116" s="71"/>
      <c r="G116" s="71"/>
      <c r="H116" s="71"/>
      <c r="I116" s="71"/>
      <c r="J116" s="71"/>
      <c r="K116" s="71"/>
      <c r="L116" s="65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</row>
    <row r="117" s="2" customFormat="1" ht="24.96" customHeight="1">
      <c r="A117" s="40"/>
      <c r="B117" s="41"/>
      <c r="C117" s="23" t="s">
        <v>154</v>
      </c>
      <c r="D117" s="42"/>
      <c r="E117" s="42"/>
      <c r="F117" s="42"/>
      <c r="G117" s="42"/>
      <c r="H117" s="42"/>
      <c r="I117" s="42"/>
      <c r="J117" s="42"/>
      <c r="K117" s="42"/>
      <c r="L117" s="65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  <row r="118" s="2" customFormat="1" ht="6.96" customHeight="1">
      <c r="A118" s="40"/>
      <c r="B118" s="41"/>
      <c r="C118" s="42"/>
      <c r="D118" s="42"/>
      <c r="E118" s="42"/>
      <c r="F118" s="42"/>
      <c r="G118" s="42"/>
      <c r="H118" s="42"/>
      <c r="I118" s="42"/>
      <c r="J118" s="42"/>
      <c r="K118" s="42"/>
      <c r="L118" s="65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</row>
    <row r="119" s="2" customFormat="1" ht="12" customHeight="1">
      <c r="A119" s="40"/>
      <c r="B119" s="41"/>
      <c r="C119" s="32" t="s">
        <v>16</v>
      </c>
      <c r="D119" s="42"/>
      <c r="E119" s="42"/>
      <c r="F119" s="42"/>
      <c r="G119" s="42"/>
      <c r="H119" s="42"/>
      <c r="I119" s="42"/>
      <c r="J119" s="42"/>
      <c r="K119" s="42"/>
      <c r="L119" s="65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</row>
    <row r="120" s="2" customFormat="1" ht="16.5" customHeight="1">
      <c r="A120" s="40"/>
      <c r="B120" s="41"/>
      <c r="C120" s="42"/>
      <c r="D120" s="42"/>
      <c r="E120" s="194" t="str">
        <f>E7</f>
        <v>STAVEBNÍ ÚPRAVY STŘECHY MŠ JAHODNICE</v>
      </c>
      <c r="F120" s="32"/>
      <c r="G120" s="32"/>
      <c r="H120" s="32"/>
      <c r="I120" s="42"/>
      <c r="J120" s="42"/>
      <c r="K120" s="42"/>
      <c r="L120" s="65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  <row r="121" s="2" customFormat="1" ht="12" customHeight="1">
      <c r="A121" s="40"/>
      <c r="B121" s="41"/>
      <c r="C121" s="32" t="s">
        <v>124</v>
      </c>
      <c r="D121" s="42"/>
      <c r="E121" s="42"/>
      <c r="F121" s="42"/>
      <c r="G121" s="42"/>
      <c r="H121" s="42"/>
      <c r="I121" s="42"/>
      <c r="J121" s="42"/>
      <c r="K121" s="42"/>
      <c r="L121" s="65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</row>
    <row r="122" s="2" customFormat="1" ht="16.5" customHeight="1">
      <c r="A122" s="40"/>
      <c r="B122" s="41"/>
      <c r="C122" s="42"/>
      <c r="D122" s="42"/>
      <c r="E122" s="78" t="str">
        <f>E9</f>
        <v>57D - Vedlejší rozpočtové náklady</v>
      </c>
      <c r="F122" s="42"/>
      <c r="G122" s="42"/>
      <c r="H122" s="42"/>
      <c r="I122" s="42"/>
      <c r="J122" s="42"/>
      <c r="K122" s="42"/>
      <c r="L122" s="65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  <row r="123" s="2" customFormat="1" ht="6.96" customHeight="1">
      <c r="A123" s="40"/>
      <c r="B123" s="41"/>
      <c r="C123" s="42"/>
      <c r="D123" s="42"/>
      <c r="E123" s="42"/>
      <c r="F123" s="42"/>
      <c r="G123" s="42"/>
      <c r="H123" s="42"/>
      <c r="I123" s="42"/>
      <c r="J123" s="42"/>
      <c r="K123" s="42"/>
      <c r="L123" s="65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  <row r="124" s="2" customFormat="1" ht="12" customHeight="1">
      <c r="A124" s="40"/>
      <c r="B124" s="41"/>
      <c r="C124" s="32" t="s">
        <v>20</v>
      </c>
      <c r="D124" s="42"/>
      <c r="E124" s="42"/>
      <c r="F124" s="27" t="str">
        <f>F12</f>
        <v xml:space="preserve">KOSTLIVÉHO 1218, 198 00 PRAHA – KYJE </v>
      </c>
      <c r="G124" s="42"/>
      <c r="H124" s="42"/>
      <c r="I124" s="32" t="s">
        <v>22</v>
      </c>
      <c r="J124" s="81" t="str">
        <f>IF(J12="","",J12)</f>
        <v>26. 5. 2025</v>
      </c>
      <c r="K124" s="42"/>
      <c r="L124" s="65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</row>
    <row r="125" s="2" customFormat="1" ht="6.96" customHeight="1">
      <c r="A125" s="40"/>
      <c r="B125" s="41"/>
      <c r="C125" s="42"/>
      <c r="D125" s="42"/>
      <c r="E125" s="42"/>
      <c r="F125" s="42"/>
      <c r="G125" s="42"/>
      <c r="H125" s="42"/>
      <c r="I125" s="42"/>
      <c r="J125" s="42"/>
      <c r="K125" s="42"/>
      <c r="L125" s="65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</row>
    <row r="126" s="2" customFormat="1" ht="15.15" customHeight="1">
      <c r="A126" s="40"/>
      <c r="B126" s="41"/>
      <c r="C126" s="32" t="s">
        <v>24</v>
      </c>
      <c r="D126" s="42"/>
      <c r="E126" s="42"/>
      <c r="F126" s="27" t="str">
        <f>E15</f>
        <v xml:space="preserve"> </v>
      </c>
      <c r="G126" s="42"/>
      <c r="H126" s="42"/>
      <c r="I126" s="32" t="s">
        <v>32</v>
      </c>
      <c r="J126" s="36" t="str">
        <f>E21</f>
        <v xml:space="preserve"> </v>
      </c>
      <c r="K126" s="42"/>
      <c r="L126" s="65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  <row r="127" s="2" customFormat="1" ht="15.15" customHeight="1">
      <c r="A127" s="40"/>
      <c r="B127" s="41"/>
      <c r="C127" s="32" t="s">
        <v>30</v>
      </c>
      <c r="D127" s="42"/>
      <c r="E127" s="42"/>
      <c r="F127" s="27" t="str">
        <f>IF(E18="","",E18)</f>
        <v>Vyplň údaj</v>
      </c>
      <c r="G127" s="42"/>
      <c r="H127" s="42"/>
      <c r="I127" s="32" t="s">
        <v>37</v>
      </c>
      <c r="J127" s="36" t="str">
        <f>E24</f>
        <v xml:space="preserve"> </v>
      </c>
      <c r="K127" s="42"/>
      <c r="L127" s="65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</row>
    <row r="128" s="2" customFormat="1" ht="10.32" customHeight="1">
      <c r="A128" s="40"/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65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  <row r="129" s="11" customFormat="1" ht="29.28" customHeight="1">
      <c r="A129" s="218"/>
      <c r="B129" s="219"/>
      <c r="C129" s="220" t="s">
        <v>155</v>
      </c>
      <c r="D129" s="221" t="s">
        <v>68</v>
      </c>
      <c r="E129" s="221" t="s">
        <v>64</v>
      </c>
      <c r="F129" s="221" t="s">
        <v>65</v>
      </c>
      <c r="G129" s="221" t="s">
        <v>156</v>
      </c>
      <c r="H129" s="221" t="s">
        <v>157</v>
      </c>
      <c r="I129" s="221" t="s">
        <v>158</v>
      </c>
      <c r="J129" s="222" t="s">
        <v>129</v>
      </c>
      <c r="K129" s="223" t="s">
        <v>159</v>
      </c>
      <c r="L129" s="224"/>
      <c r="M129" s="102" t="s">
        <v>1</v>
      </c>
      <c r="N129" s="103" t="s">
        <v>47</v>
      </c>
      <c r="O129" s="103" t="s">
        <v>160</v>
      </c>
      <c r="P129" s="103" t="s">
        <v>161</v>
      </c>
      <c r="Q129" s="103" t="s">
        <v>162</v>
      </c>
      <c r="R129" s="103" t="s">
        <v>163</v>
      </c>
      <c r="S129" s="103" t="s">
        <v>164</v>
      </c>
      <c r="T129" s="104" t="s">
        <v>165</v>
      </c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</row>
    <row r="130" s="2" customFormat="1" ht="22.8" customHeight="1">
      <c r="A130" s="40"/>
      <c r="B130" s="41"/>
      <c r="C130" s="109" t="s">
        <v>166</v>
      </c>
      <c r="D130" s="42"/>
      <c r="E130" s="42"/>
      <c r="F130" s="42"/>
      <c r="G130" s="42"/>
      <c r="H130" s="42"/>
      <c r="I130" s="42"/>
      <c r="J130" s="225">
        <f>BK130</f>
        <v>0</v>
      </c>
      <c r="K130" s="42"/>
      <c r="L130" s="43"/>
      <c r="M130" s="105"/>
      <c r="N130" s="226"/>
      <c r="O130" s="106"/>
      <c r="P130" s="227">
        <f>P131</f>
        <v>0</v>
      </c>
      <c r="Q130" s="106"/>
      <c r="R130" s="227">
        <f>R131</f>
        <v>0</v>
      </c>
      <c r="S130" s="106"/>
      <c r="T130" s="228">
        <f>T131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7" t="s">
        <v>82</v>
      </c>
      <c r="AU130" s="17" t="s">
        <v>131</v>
      </c>
      <c r="BK130" s="229">
        <f>BK131</f>
        <v>0</v>
      </c>
    </row>
    <row r="131" s="12" customFormat="1" ht="25.92" customHeight="1">
      <c r="A131" s="12"/>
      <c r="B131" s="230"/>
      <c r="C131" s="231"/>
      <c r="D131" s="232" t="s">
        <v>82</v>
      </c>
      <c r="E131" s="233" t="s">
        <v>147</v>
      </c>
      <c r="F131" s="233" t="s">
        <v>101</v>
      </c>
      <c r="G131" s="231"/>
      <c r="H131" s="231"/>
      <c r="I131" s="234"/>
      <c r="J131" s="235">
        <f>BK131</f>
        <v>0</v>
      </c>
      <c r="K131" s="231"/>
      <c r="L131" s="236"/>
      <c r="M131" s="237"/>
      <c r="N131" s="238"/>
      <c r="O131" s="238"/>
      <c r="P131" s="239">
        <f>P132+P134+P137</f>
        <v>0</v>
      </c>
      <c r="Q131" s="238"/>
      <c r="R131" s="239">
        <f>R132+R134+R137</f>
        <v>0</v>
      </c>
      <c r="S131" s="238"/>
      <c r="T131" s="240">
        <f>T132+T134+T137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41" t="s">
        <v>190</v>
      </c>
      <c r="AT131" s="242" t="s">
        <v>82</v>
      </c>
      <c r="AU131" s="242" t="s">
        <v>83</v>
      </c>
      <c r="AY131" s="241" t="s">
        <v>169</v>
      </c>
      <c r="BK131" s="243">
        <f>BK132+BK134+BK137</f>
        <v>0</v>
      </c>
    </row>
    <row r="132" s="12" customFormat="1" ht="22.8" customHeight="1">
      <c r="A132" s="12"/>
      <c r="B132" s="230"/>
      <c r="C132" s="231"/>
      <c r="D132" s="232" t="s">
        <v>82</v>
      </c>
      <c r="E132" s="244" t="s">
        <v>812</v>
      </c>
      <c r="F132" s="244" t="s">
        <v>146</v>
      </c>
      <c r="G132" s="231"/>
      <c r="H132" s="231"/>
      <c r="I132" s="234"/>
      <c r="J132" s="245">
        <f>BK132</f>
        <v>0</v>
      </c>
      <c r="K132" s="231"/>
      <c r="L132" s="236"/>
      <c r="M132" s="237"/>
      <c r="N132" s="238"/>
      <c r="O132" s="238"/>
      <c r="P132" s="239">
        <f>P133</f>
        <v>0</v>
      </c>
      <c r="Q132" s="238"/>
      <c r="R132" s="239">
        <f>R133</f>
        <v>0</v>
      </c>
      <c r="S132" s="238"/>
      <c r="T132" s="240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41" t="s">
        <v>190</v>
      </c>
      <c r="AT132" s="242" t="s">
        <v>82</v>
      </c>
      <c r="AU132" s="242" t="s">
        <v>91</v>
      </c>
      <c r="AY132" s="241" t="s">
        <v>169</v>
      </c>
      <c r="BK132" s="243">
        <f>BK133</f>
        <v>0</v>
      </c>
    </row>
    <row r="133" s="2" customFormat="1" ht="16.5" customHeight="1">
      <c r="A133" s="40"/>
      <c r="B133" s="41"/>
      <c r="C133" s="246" t="s">
        <v>91</v>
      </c>
      <c r="D133" s="246" t="s">
        <v>172</v>
      </c>
      <c r="E133" s="247" t="s">
        <v>813</v>
      </c>
      <c r="F133" s="248" t="s">
        <v>146</v>
      </c>
      <c r="G133" s="249" t="s">
        <v>814</v>
      </c>
      <c r="H133" s="250">
        <v>1</v>
      </c>
      <c r="I133" s="251"/>
      <c r="J133" s="252">
        <f>ROUND(I133*H133,2)</f>
        <v>0</v>
      </c>
      <c r="K133" s="253"/>
      <c r="L133" s="43"/>
      <c r="M133" s="254" t="s">
        <v>1</v>
      </c>
      <c r="N133" s="255" t="s">
        <v>48</v>
      </c>
      <c r="O133" s="93"/>
      <c r="P133" s="256">
        <f>O133*H133</f>
        <v>0</v>
      </c>
      <c r="Q133" s="256">
        <v>0</v>
      </c>
      <c r="R133" s="256">
        <f>Q133*H133</f>
        <v>0</v>
      </c>
      <c r="S133" s="256">
        <v>0</v>
      </c>
      <c r="T133" s="25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58" t="s">
        <v>815</v>
      </c>
      <c r="AT133" s="258" t="s">
        <v>172</v>
      </c>
      <c r="AU133" s="258" t="s">
        <v>93</v>
      </c>
      <c r="AY133" s="17" t="s">
        <v>169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7" t="s">
        <v>91</v>
      </c>
      <c r="BK133" s="145">
        <f>ROUND(I133*H133,2)</f>
        <v>0</v>
      </c>
      <c r="BL133" s="17" t="s">
        <v>815</v>
      </c>
      <c r="BM133" s="258" t="s">
        <v>816</v>
      </c>
    </row>
    <row r="134" s="12" customFormat="1" ht="22.8" customHeight="1">
      <c r="A134" s="12"/>
      <c r="B134" s="230"/>
      <c r="C134" s="231"/>
      <c r="D134" s="232" t="s">
        <v>82</v>
      </c>
      <c r="E134" s="244" t="s">
        <v>817</v>
      </c>
      <c r="F134" s="244" t="s">
        <v>818</v>
      </c>
      <c r="G134" s="231"/>
      <c r="H134" s="231"/>
      <c r="I134" s="234"/>
      <c r="J134" s="245">
        <f>BK134</f>
        <v>0</v>
      </c>
      <c r="K134" s="231"/>
      <c r="L134" s="236"/>
      <c r="M134" s="237"/>
      <c r="N134" s="238"/>
      <c r="O134" s="238"/>
      <c r="P134" s="239">
        <f>SUM(P135:P136)</f>
        <v>0</v>
      </c>
      <c r="Q134" s="238"/>
      <c r="R134" s="239">
        <f>SUM(R135:R136)</f>
        <v>0</v>
      </c>
      <c r="S134" s="238"/>
      <c r="T134" s="240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41" t="s">
        <v>190</v>
      </c>
      <c r="AT134" s="242" t="s">
        <v>82</v>
      </c>
      <c r="AU134" s="242" t="s">
        <v>91</v>
      </c>
      <c r="AY134" s="241" t="s">
        <v>169</v>
      </c>
      <c r="BK134" s="243">
        <f>SUM(BK135:BK136)</f>
        <v>0</v>
      </c>
    </row>
    <row r="135" s="2" customFormat="1" ht="16.5" customHeight="1">
      <c r="A135" s="40"/>
      <c r="B135" s="41"/>
      <c r="C135" s="246" t="s">
        <v>93</v>
      </c>
      <c r="D135" s="246" t="s">
        <v>172</v>
      </c>
      <c r="E135" s="247" t="s">
        <v>819</v>
      </c>
      <c r="F135" s="248" t="s">
        <v>820</v>
      </c>
      <c r="G135" s="249" t="s">
        <v>814</v>
      </c>
      <c r="H135" s="250">
        <v>1</v>
      </c>
      <c r="I135" s="251"/>
      <c r="J135" s="252">
        <f>ROUND(I135*H135,2)</f>
        <v>0</v>
      </c>
      <c r="K135" s="253"/>
      <c r="L135" s="43"/>
      <c r="M135" s="254" t="s">
        <v>1</v>
      </c>
      <c r="N135" s="255" t="s">
        <v>48</v>
      </c>
      <c r="O135" s="93"/>
      <c r="P135" s="256">
        <f>O135*H135</f>
        <v>0</v>
      </c>
      <c r="Q135" s="256">
        <v>0</v>
      </c>
      <c r="R135" s="256">
        <f>Q135*H135</f>
        <v>0</v>
      </c>
      <c r="S135" s="256">
        <v>0</v>
      </c>
      <c r="T135" s="257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58" t="s">
        <v>815</v>
      </c>
      <c r="AT135" s="258" t="s">
        <v>172</v>
      </c>
      <c r="AU135" s="258" t="s">
        <v>93</v>
      </c>
      <c r="AY135" s="17" t="s">
        <v>169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7" t="s">
        <v>91</v>
      </c>
      <c r="BK135" s="145">
        <f>ROUND(I135*H135,2)</f>
        <v>0</v>
      </c>
      <c r="BL135" s="17" t="s">
        <v>815</v>
      </c>
      <c r="BM135" s="258" t="s">
        <v>821</v>
      </c>
    </row>
    <row r="136" s="2" customFormat="1" ht="16.5" customHeight="1">
      <c r="A136" s="40"/>
      <c r="B136" s="41"/>
      <c r="C136" s="246" t="s">
        <v>116</v>
      </c>
      <c r="D136" s="246" t="s">
        <v>172</v>
      </c>
      <c r="E136" s="247" t="s">
        <v>822</v>
      </c>
      <c r="F136" s="248" t="s">
        <v>823</v>
      </c>
      <c r="G136" s="249" t="s">
        <v>814</v>
      </c>
      <c r="H136" s="250">
        <v>1</v>
      </c>
      <c r="I136" s="251"/>
      <c r="J136" s="252">
        <f>ROUND(I136*H136,2)</f>
        <v>0</v>
      </c>
      <c r="K136" s="253"/>
      <c r="L136" s="43"/>
      <c r="M136" s="254" t="s">
        <v>1</v>
      </c>
      <c r="N136" s="255" t="s">
        <v>48</v>
      </c>
      <c r="O136" s="93"/>
      <c r="P136" s="256">
        <f>O136*H136</f>
        <v>0</v>
      </c>
      <c r="Q136" s="256">
        <v>0</v>
      </c>
      <c r="R136" s="256">
        <f>Q136*H136</f>
        <v>0</v>
      </c>
      <c r="S136" s="256">
        <v>0</v>
      </c>
      <c r="T136" s="25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58" t="s">
        <v>815</v>
      </c>
      <c r="AT136" s="258" t="s">
        <v>172</v>
      </c>
      <c r="AU136" s="258" t="s">
        <v>93</v>
      </c>
      <c r="AY136" s="17" t="s">
        <v>169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7" t="s">
        <v>91</v>
      </c>
      <c r="BK136" s="145">
        <f>ROUND(I136*H136,2)</f>
        <v>0</v>
      </c>
      <c r="BL136" s="17" t="s">
        <v>815</v>
      </c>
      <c r="BM136" s="258" t="s">
        <v>824</v>
      </c>
    </row>
    <row r="137" s="12" customFormat="1" ht="22.8" customHeight="1">
      <c r="A137" s="12"/>
      <c r="B137" s="230"/>
      <c r="C137" s="231"/>
      <c r="D137" s="232" t="s">
        <v>82</v>
      </c>
      <c r="E137" s="244" t="s">
        <v>825</v>
      </c>
      <c r="F137" s="244" t="s">
        <v>150</v>
      </c>
      <c r="G137" s="231"/>
      <c r="H137" s="231"/>
      <c r="I137" s="234"/>
      <c r="J137" s="245">
        <f>BK137</f>
        <v>0</v>
      </c>
      <c r="K137" s="231"/>
      <c r="L137" s="236"/>
      <c r="M137" s="237"/>
      <c r="N137" s="238"/>
      <c r="O137" s="238"/>
      <c r="P137" s="239">
        <f>P138</f>
        <v>0</v>
      </c>
      <c r="Q137" s="238"/>
      <c r="R137" s="239">
        <f>R138</f>
        <v>0</v>
      </c>
      <c r="S137" s="238"/>
      <c r="T137" s="240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41" t="s">
        <v>190</v>
      </c>
      <c r="AT137" s="242" t="s">
        <v>82</v>
      </c>
      <c r="AU137" s="242" t="s">
        <v>91</v>
      </c>
      <c r="AY137" s="241" t="s">
        <v>169</v>
      </c>
      <c r="BK137" s="243">
        <f>BK138</f>
        <v>0</v>
      </c>
    </row>
    <row r="138" s="2" customFormat="1" ht="16.5" customHeight="1">
      <c r="A138" s="40"/>
      <c r="B138" s="41"/>
      <c r="C138" s="246" t="s">
        <v>176</v>
      </c>
      <c r="D138" s="246" t="s">
        <v>172</v>
      </c>
      <c r="E138" s="247" t="s">
        <v>826</v>
      </c>
      <c r="F138" s="248" t="s">
        <v>827</v>
      </c>
      <c r="G138" s="249" t="s">
        <v>814</v>
      </c>
      <c r="H138" s="250">
        <v>1</v>
      </c>
      <c r="I138" s="251"/>
      <c r="J138" s="252">
        <f>ROUND(I138*H138,2)</f>
        <v>0</v>
      </c>
      <c r="K138" s="253"/>
      <c r="L138" s="43"/>
      <c r="M138" s="304" t="s">
        <v>1</v>
      </c>
      <c r="N138" s="305" t="s">
        <v>48</v>
      </c>
      <c r="O138" s="306"/>
      <c r="P138" s="307">
        <f>O138*H138</f>
        <v>0</v>
      </c>
      <c r="Q138" s="307">
        <v>0</v>
      </c>
      <c r="R138" s="307">
        <f>Q138*H138</f>
        <v>0</v>
      </c>
      <c r="S138" s="307">
        <v>0</v>
      </c>
      <c r="T138" s="308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58" t="s">
        <v>815</v>
      </c>
      <c r="AT138" s="258" t="s">
        <v>172</v>
      </c>
      <c r="AU138" s="258" t="s">
        <v>93</v>
      </c>
      <c r="AY138" s="17" t="s">
        <v>169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7" t="s">
        <v>91</v>
      </c>
      <c r="BK138" s="145">
        <f>ROUND(I138*H138,2)</f>
        <v>0</v>
      </c>
      <c r="BL138" s="17" t="s">
        <v>815</v>
      </c>
      <c r="BM138" s="258" t="s">
        <v>828</v>
      </c>
    </row>
    <row r="139" s="2" customFormat="1" ht="6.96" customHeight="1">
      <c r="A139" s="40"/>
      <c r="B139" s="68"/>
      <c r="C139" s="69"/>
      <c r="D139" s="69"/>
      <c r="E139" s="69"/>
      <c r="F139" s="69"/>
      <c r="G139" s="69"/>
      <c r="H139" s="69"/>
      <c r="I139" s="69"/>
      <c r="J139" s="69"/>
      <c r="K139" s="69"/>
      <c r="L139" s="43"/>
      <c r="M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</row>
  </sheetData>
  <sheetProtection sheet="1" autoFilter="0" formatColumns="0" formatRows="0" objects="1" scenarios="1" spinCount="100000" saltValue="Pzc1Zx20MXYGDFnjuIfsyxpYsw6+06/0jteVB4DMq8B9SmTL/v3YyqukBRSeT4BQ54rw5QoeHrgJBjhH3SYyXA==" hashValue="EyiZLI6R9jfa3C/Axg92OLGuXsLJUzpiGhule9JqFYMPDOxzRLCd1vPKI3l2w5T6E5isERn0rrHVCnyQEguLMA==" algorithmName="SHA-512" password="CC35"/>
  <autoFilter ref="C129:K138"/>
  <mergeCells count="14">
    <mergeCell ref="E7:H7"/>
    <mergeCell ref="E9:H9"/>
    <mergeCell ref="E18:H18"/>
    <mergeCell ref="E27:H27"/>
    <mergeCell ref="E85:H85"/>
    <mergeCell ref="E87:H87"/>
    <mergeCell ref="D104:F104"/>
    <mergeCell ref="D105:F105"/>
    <mergeCell ref="D106:F106"/>
    <mergeCell ref="D107:F107"/>
    <mergeCell ref="D108:F10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54"/>
      <c r="C3" s="155"/>
      <c r="D3" s="155"/>
      <c r="E3" s="155"/>
      <c r="F3" s="155"/>
      <c r="G3" s="155"/>
      <c r="H3" s="20"/>
    </row>
    <row r="4" s="1" customFormat="1" ht="24.96" customHeight="1">
      <c r="B4" s="20"/>
      <c r="C4" s="156" t="s">
        <v>829</v>
      </c>
      <c r="H4" s="20"/>
    </row>
    <row r="5" s="1" customFormat="1" ht="12" customHeight="1">
      <c r="B5" s="20"/>
      <c r="C5" s="309" t="s">
        <v>13</v>
      </c>
      <c r="D5" s="165" t="s">
        <v>14</v>
      </c>
      <c r="E5" s="1"/>
      <c r="F5" s="1"/>
      <c r="H5" s="20"/>
    </row>
    <row r="6" s="1" customFormat="1" ht="36.96" customHeight="1">
      <c r="B6" s="20"/>
      <c r="C6" s="310" t="s">
        <v>16</v>
      </c>
      <c r="D6" s="311" t="s">
        <v>17</v>
      </c>
      <c r="E6" s="1"/>
      <c r="F6" s="1"/>
      <c r="H6" s="20"/>
    </row>
    <row r="7" s="1" customFormat="1" ht="16.5" customHeight="1">
      <c r="B7" s="20"/>
      <c r="C7" s="158" t="s">
        <v>22</v>
      </c>
      <c r="D7" s="162" t="str">
        <f>'Rekapitulace stavby'!AN8</f>
        <v>26. 5. 2025</v>
      </c>
      <c r="H7" s="20"/>
    </row>
    <row r="8" s="2" customFormat="1" ht="10.8" customHeight="1">
      <c r="A8" s="40"/>
      <c r="B8" s="43"/>
      <c r="C8" s="40"/>
      <c r="D8" s="40"/>
      <c r="E8" s="40"/>
      <c r="F8" s="40"/>
      <c r="G8" s="40"/>
      <c r="H8" s="43"/>
    </row>
    <row r="9" s="11" customFormat="1" ht="29.28" customHeight="1">
      <c r="A9" s="218"/>
      <c r="B9" s="312"/>
      <c r="C9" s="313" t="s">
        <v>64</v>
      </c>
      <c r="D9" s="314" t="s">
        <v>65</v>
      </c>
      <c r="E9" s="314" t="s">
        <v>156</v>
      </c>
      <c r="F9" s="315" t="s">
        <v>830</v>
      </c>
      <c r="G9" s="218"/>
      <c r="H9" s="312"/>
    </row>
    <row r="10" s="2" customFormat="1" ht="26.4" customHeight="1">
      <c r="A10" s="40"/>
      <c r="B10" s="43"/>
      <c r="C10" s="316" t="s">
        <v>88</v>
      </c>
      <c r="D10" s="316" t="s">
        <v>89</v>
      </c>
      <c r="E10" s="40"/>
      <c r="F10" s="40"/>
      <c r="G10" s="40"/>
      <c r="H10" s="43"/>
    </row>
    <row r="11" s="2" customFormat="1" ht="16.8" customHeight="1">
      <c r="A11" s="40"/>
      <c r="B11" s="43"/>
      <c r="C11" s="317" t="s">
        <v>112</v>
      </c>
      <c r="D11" s="318" t="s">
        <v>113</v>
      </c>
      <c r="E11" s="319" t="s">
        <v>114</v>
      </c>
      <c r="F11" s="320">
        <v>530.63999999999999</v>
      </c>
      <c r="G11" s="40"/>
      <c r="H11" s="43"/>
    </row>
    <row r="12" s="2" customFormat="1" ht="16.8" customHeight="1">
      <c r="A12" s="40"/>
      <c r="B12" s="43"/>
      <c r="C12" s="321" t="s">
        <v>831</v>
      </c>
      <c r="D12" s="40"/>
      <c r="E12" s="40"/>
      <c r="F12" s="40"/>
      <c r="G12" s="40"/>
      <c r="H12" s="43"/>
    </row>
    <row r="13" s="2" customFormat="1">
      <c r="A13" s="40"/>
      <c r="B13" s="43"/>
      <c r="C13" s="322" t="s">
        <v>341</v>
      </c>
      <c r="D13" s="322" t="s">
        <v>342</v>
      </c>
      <c r="E13" s="17" t="s">
        <v>114</v>
      </c>
      <c r="F13" s="323">
        <v>424.512</v>
      </c>
      <c r="G13" s="40"/>
      <c r="H13" s="43"/>
    </row>
    <row r="14" s="2" customFormat="1">
      <c r="A14" s="40"/>
      <c r="B14" s="43"/>
      <c r="C14" s="322" t="s">
        <v>352</v>
      </c>
      <c r="D14" s="322" t="s">
        <v>353</v>
      </c>
      <c r="E14" s="17" t="s">
        <v>114</v>
      </c>
      <c r="F14" s="323">
        <v>53.064</v>
      </c>
      <c r="G14" s="40"/>
      <c r="H14" s="43"/>
    </row>
    <row r="15" s="2" customFormat="1">
      <c r="A15" s="40"/>
      <c r="B15" s="43"/>
      <c r="C15" s="322" t="s">
        <v>357</v>
      </c>
      <c r="D15" s="322" t="s">
        <v>358</v>
      </c>
      <c r="E15" s="17" t="s">
        <v>114</v>
      </c>
      <c r="F15" s="323">
        <v>53.064</v>
      </c>
      <c r="G15" s="40"/>
      <c r="H15" s="43"/>
    </row>
    <row r="16" s="2" customFormat="1" ht="16.8" customHeight="1">
      <c r="A16" s="40"/>
      <c r="B16" s="43"/>
      <c r="C16" s="322" t="s">
        <v>406</v>
      </c>
      <c r="D16" s="322" t="s">
        <v>407</v>
      </c>
      <c r="E16" s="17" t="s">
        <v>114</v>
      </c>
      <c r="F16" s="323">
        <v>530.63999999999999</v>
      </c>
      <c r="G16" s="40"/>
      <c r="H16" s="43"/>
    </row>
    <row r="17" s="2" customFormat="1" ht="16.8" customHeight="1">
      <c r="A17" s="40"/>
      <c r="B17" s="43"/>
      <c r="C17" s="322" t="s">
        <v>347</v>
      </c>
      <c r="D17" s="322" t="s">
        <v>348</v>
      </c>
      <c r="E17" s="17" t="s">
        <v>114</v>
      </c>
      <c r="F17" s="323">
        <v>583.70399999999995</v>
      </c>
      <c r="G17" s="40"/>
      <c r="H17" s="43"/>
    </row>
    <row r="18" s="2" customFormat="1" ht="16.8" customHeight="1">
      <c r="A18" s="40"/>
      <c r="B18" s="43"/>
      <c r="C18" s="317" t="s">
        <v>117</v>
      </c>
      <c r="D18" s="318" t="s">
        <v>118</v>
      </c>
      <c r="E18" s="319" t="s">
        <v>114</v>
      </c>
      <c r="F18" s="320">
        <v>43.137999999999998</v>
      </c>
      <c r="G18" s="40"/>
      <c r="H18" s="43"/>
    </row>
    <row r="19" s="2" customFormat="1" ht="16.8" customHeight="1">
      <c r="A19" s="40"/>
      <c r="B19" s="43"/>
      <c r="C19" s="321" t="s">
        <v>831</v>
      </c>
      <c r="D19" s="40"/>
      <c r="E19" s="40"/>
      <c r="F19" s="40"/>
      <c r="G19" s="40"/>
      <c r="H19" s="43"/>
    </row>
    <row r="20" s="2" customFormat="1" ht="16.8" customHeight="1">
      <c r="A20" s="40"/>
      <c r="B20" s="43"/>
      <c r="C20" s="322" t="s">
        <v>378</v>
      </c>
      <c r="D20" s="322" t="s">
        <v>379</v>
      </c>
      <c r="E20" s="17" t="s">
        <v>114</v>
      </c>
      <c r="F20" s="323">
        <v>43.137999999999998</v>
      </c>
      <c r="G20" s="40"/>
      <c r="H20" s="43"/>
    </row>
    <row r="21" s="2" customFormat="1" ht="16.8" customHeight="1">
      <c r="A21" s="40"/>
      <c r="B21" s="43"/>
      <c r="C21" s="322" t="s">
        <v>347</v>
      </c>
      <c r="D21" s="322" t="s">
        <v>348</v>
      </c>
      <c r="E21" s="17" t="s">
        <v>114</v>
      </c>
      <c r="F21" s="323">
        <v>47.451999999999998</v>
      </c>
      <c r="G21" s="40"/>
      <c r="H21" s="43"/>
    </row>
    <row r="22" s="2" customFormat="1" ht="16.8" customHeight="1">
      <c r="A22" s="40"/>
      <c r="B22" s="43"/>
      <c r="C22" s="317" t="s">
        <v>121</v>
      </c>
      <c r="D22" s="318" t="s">
        <v>122</v>
      </c>
      <c r="E22" s="319" t="s">
        <v>114</v>
      </c>
      <c r="F22" s="320">
        <v>113.539</v>
      </c>
      <c r="G22" s="40"/>
      <c r="H22" s="43"/>
    </row>
    <row r="23" s="2" customFormat="1" ht="16.8" customHeight="1">
      <c r="A23" s="40"/>
      <c r="B23" s="43"/>
      <c r="C23" s="321" t="s">
        <v>831</v>
      </c>
      <c r="D23" s="40"/>
      <c r="E23" s="40"/>
      <c r="F23" s="40"/>
      <c r="G23" s="40"/>
      <c r="H23" s="43"/>
    </row>
    <row r="24" s="2" customFormat="1" ht="16.8" customHeight="1">
      <c r="A24" s="40"/>
      <c r="B24" s="43"/>
      <c r="C24" s="322" t="s">
        <v>378</v>
      </c>
      <c r="D24" s="322" t="s">
        <v>379</v>
      </c>
      <c r="E24" s="17" t="s">
        <v>114</v>
      </c>
      <c r="F24" s="323">
        <v>113.539</v>
      </c>
      <c r="G24" s="40"/>
      <c r="H24" s="43"/>
    </row>
    <row r="25" s="2" customFormat="1" ht="16.8" customHeight="1">
      <c r="A25" s="40"/>
      <c r="B25" s="43"/>
      <c r="C25" s="322" t="s">
        <v>347</v>
      </c>
      <c r="D25" s="322" t="s">
        <v>348</v>
      </c>
      <c r="E25" s="17" t="s">
        <v>114</v>
      </c>
      <c r="F25" s="323">
        <v>124.893</v>
      </c>
      <c r="G25" s="40"/>
      <c r="H25" s="43"/>
    </row>
    <row r="26" s="2" customFormat="1" ht="26.4" customHeight="1">
      <c r="A26" s="40"/>
      <c r="B26" s="43"/>
      <c r="C26" s="316" t="s">
        <v>94</v>
      </c>
      <c r="D26" s="316" t="s">
        <v>95</v>
      </c>
      <c r="E26" s="40"/>
      <c r="F26" s="40"/>
      <c r="G26" s="40"/>
      <c r="H26" s="43"/>
    </row>
    <row r="27" s="2" customFormat="1" ht="16.8" customHeight="1">
      <c r="A27" s="40"/>
      <c r="B27" s="43"/>
      <c r="C27" s="317" t="s">
        <v>112</v>
      </c>
      <c r="D27" s="318" t="s">
        <v>113</v>
      </c>
      <c r="E27" s="319" t="s">
        <v>114</v>
      </c>
      <c r="F27" s="320">
        <v>336.35000000000002</v>
      </c>
      <c r="G27" s="40"/>
      <c r="H27" s="43"/>
    </row>
    <row r="28" s="2" customFormat="1" ht="16.8" customHeight="1">
      <c r="A28" s="40"/>
      <c r="B28" s="43"/>
      <c r="C28" s="321" t="s">
        <v>831</v>
      </c>
      <c r="D28" s="40"/>
      <c r="E28" s="40"/>
      <c r="F28" s="40"/>
      <c r="G28" s="40"/>
      <c r="H28" s="43"/>
    </row>
    <row r="29" s="2" customFormat="1">
      <c r="A29" s="40"/>
      <c r="B29" s="43"/>
      <c r="C29" s="322" t="s">
        <v>341</v>
      </c>
      <c r="D29" s="322" t="s">
        <v>342</v>
      </c>
      <c r="E29" s="17" t="s">
        <v>114</v>
      </c>
      <c r="F29" s="323">
        <v>269.07999999999998</v>
      </c>
      <c r="G29" s="40"/>
      <c r="H29" s="43"/>
    </row>
    <row r="30" s="2" customFormat="1">
      <c r="A30" s="40"/>
      <c r="B30" s="43"/>
      <c r="C30" s="322" t="s">
        <v>352</v>
      </c>
      <c r="D30" s="322" t="s">
        <v>353</v>
      </c>
      <c r="E30" s="17" t="s">
        <v>114</v>
      </c>
      <c r="F30" s="323">
        <v>33.634999999999998</v>
      </c>
      <c r="G30" s="40"/>
      <c r="H30" s="43"/>
    </row>
    <row r="31" s="2" customFormat="1">
      <c r="A31" s="40"/>
      <c r="B31" s="43"/>
      <c r="C31" s="322" t="s">
        <v>357</v>
      </c>
      <c r="D31" s="322" t="s">
        <v>358</v>
      </c>
      <c r="E31" s="17" t="s">
        <v>114</v>
      </c>
      <c r="F31" s="323">
        <v>33.634999999999998</v>
      </c>
      <c r="G31" s="40"/>
      <c r="H31" s="43"/>
    </row>
    <row r="32" s="2" customFormat="1" ht="16.8" customHeight="1">
      <c r="A32" s="40"/>
      <c r="B32" s="43"/>
      <c r="C32" s="322" t="s">
        <v>406</v>
      </c>
      <c r="D32" s="322" t="s">
        <v>407</v>
      </c>
      <c r="E32" s="17" t="s">
        <v>114</v>
      </c>
      <c r="F32" s="323">
        <v>336.35000000000002</v>
      </c>
      <c r="G32" s="40"/>
      <c r="H32" s="43"/>
    </row>
    <row r="33" s="2" customFormat="1" ht="16.8" customHeight="1">
      <c r="A33" s="40"/>
      <c r="B33" s="43"/>
      <c r="C33" s="322" t="s">
        <v>347</v>
      </c>
      <c r="D33" s="322" t="s">
        <v>348</v>
      </c>
      <c r="E33" s="17" t="s">
        <v>114</v>
      </c>
      <c r="F33" s="323">
        <v>369.98500000000001</v>
      </c>
      <c r="G33" s="40"/>
      <c r="H33" s="43"/>
    </row>
    <row r="34" s="2" customFormat="1" ht="16.8" customHeight="1">
      <c r="A34" s="40"/>
      <c r="B34" s="43"/>
      <c r="C34" s="317" t="s">
        <v>117</v>
      </c>
      <c r="D34" s="318" t="s">
        <v>118</v>
      </c>
      <c r="E34" s="319" t="s">
        <v>114</v>
      </c>
      <c r="F34" s="320">
        <v>41.859999999999999</v>
      </c>
      <c r="G34" s="40"/>
      <c r="H34" s="43"/>
    </row>
    <row r="35" s="2" customFormat="1" ht="16.8" customHeight="1">
      <c r="A35" s="40"/>
      <c r="B35" s="43"/>
      <c r="C35" s="321" t="s">
        <v>831</v>
      </c>
      <c r="D35" s="40"/>
      <c r="E35" s="40"/>
      <c r="F35" s="40"/>
      <c r="G35" s="40"/>
      <c r="H35" s="43"/>
    </row>
    <row r="36" s="2" customFormat="1" ht="16.8" customHeight="1">
      <c r="A36" s="40"/>
      <c r="B36" s="43"/>
      <c r="C36" s="322" t="s">
        <v>378</v>
      </c>
      <c r="D36" s="322" t="s">
        <v>379</v>
      </c>
      <c r="E36" s="17" t="s">
        <v>114</v>
      </c>
      <c r="F36" s="323">
        <v>41.859999999999999</v>
      </c>
      <c r="G36" s="40"/>
      <c r="H36" s="43"/>
    </row>
    <row r="37" s="2" customFormat="1" ht="16.8" customHeight="1">
      <c r="A37" s="40"/>
      <c r="B37" s="43"/>
      <c r="C37" s="322" t="s">
        <v>347</v>
      </c>
      <c r="D37" s="322" t="s">
        <v>348</v>
      </c>
      <c r="E37" s="17" t="s">
        <v>114</v>
      </c>
      <c r="F37" s="323">
        <v>46.045999999999999</v>
      </c>
      <c r="G37" s="40"/>
      <c r="H37" s="43"/>
    </row>
    <row r="38" s="2" customFormat="1" ht="16.8" customHeight="1">
      <c r="A38" s="40"/>
      <c r="B38" s="43"/>
      <c r="C38" s="317" t="s">
        <v>121</v>
      </c>
      <c r="D38" s="318" t="s">
        <v>122</v>
      </c>
      <c r="E38" s="319" t="s">
        <v>114</v>
      </c>
      <c r="F38" s="320">
        <v>74.305000000000007</v>
      </c>
      <c r="G38" s="40"/>
      <c r="H38" s="43"/>
    </row>
    <row r="39" s="2" customFormat="1" ht="16.8" customHeight="1">
      <c r="A39" s="40"/>
      <c r="B39" s="43"/>
      <c r="C39" s="321" t="s">
        <v>831</v>
      </c>
      <c r="D39" s="40"/>
      <c r="E39" s="40"/>
      <c r="F39" s="40"/>
      <c r="G39" s="40"/>
      <c r="H39" s="43"/>
    </row>
    <row r="40" s="2" customFormat="1" ht="16.8" customHeight="1">
      <c r="A40" s="40"/>
      <c r="B40" s="43"/>
      <c r="C40" s="322" t="s">
        <v>378</v>
      </c>
      <c r="D40" s="322" t="s">
        <v>379</v>
      </c>
      <c r="E40" s="17" t="s">
        <v>114</v>
      </c>
      <c r="F40" s="323">
        <v>74.305000000000007</v>
      </c>
      <c r="G40" s="40"/>
      <c r="H40" s="43"/>
    </row>
    <row r="41" s="2" customFormat="1" ht="16.8" customHeight="1">
      <c r="A41" s="40"/>
      <c r="B41" s="43"/>
      <c r="C41" s="322" t="s">
        <v>347</v>
      </c>
      <c r="D41" s="322" t="s">
        <v>348</v>
      </c>
      <c r="E41" s="17" t="s">
        <v>114</v>
      </c>
      <c r="F41" s="323">
        <v>81.736000000000004</v>
      </c>
      <c r="G41" s="40"/>
      <c r="H41" s="43"/>
    </row>
    <row r="42" s="2" customFormat="1" ht="26.4" customHeight="1">
      <c r="A42" s="40"/>
      <c r="B42" s="43"/>
      <c r="C42" s="316" t="s">
        <v>97</v>
      </c>
      <c r="D42" s="316" t="s">
        <v>98</v>
      </c>
      <c r="E42" s="40"/>
      <c r="F42" s="40"/>
      <c r="G42" s="40"/>
      <c r="H42" s="43"/>
    </row>
    <row r="43" s="2" customFormat="1" ht="16.8" customHeight="1">
      <c r="A43" s="40"/>
      <c r="B43" s="43"/>
      <c r="C43" s="317" t="s">
        <v>112</v>
      </c>
      <c r="D43" s="318" t="s">
        <v>113</v>
      </c>
      <c r="E43" s="319" t="s">
        <v>114</v>
      </c>
      <c r="F43" s="320">
        <v>182.68000000000001</v>
      </c>
      <c r="G43" s="40"/>
      <c r="H43" s="43"/>
    </row>
    <row r="44" s="2" customFormat="1" ht="16.8" customHeight="1">
      <c r="A44" s="40"/>
      <c r="B44" s="43"/>
      <c r="C44" s="321" t="s">
        <v>831</v>
      </c>
      <c r="D44" s="40"/>
      <c r="E44" s="40"/>
      <c r="F44" s="40"/>
      <c r="G44" s="40"/>
      <c r="H44" s="43"/>
    </row>
    <row r="45" s="2" customFormat="1">
      <c r="A45" s="40"/>
      <c r="B45" s="43"/>
      <c r="C45" s="322" t="s">
        <v>341</v>
      </c>
      <c r="D45" s="322" t="s">
        <v>342</v>
      </c>
      <c r="E45" s="17" t="s">
        <v>114</v>
      </c>
      <c r="F45" s="323">
        <v>146.14400000000001</v>
      </c>
      <c r="G45" s="40"/>
      <c r="H45" s="43"/>
    </row>
    <row r="46" s="2" customFormat="1">
      <c r="A46" s="40"/>
      <c r="B46" s="43"/>
      <c r="C46" s="322" t="s">
        <v>352</v>
      </c>
      <c r="D46" s="322" t="s">
        <v>353</v>
      </c>
      <c r="E46" s="17" t="s">
        <v>114</v>
      </c>
      <c r="F46" s="323">
        <v>18.268000000000001</v>
      </c>
      <c r="G46" s="40"/>
      <c r="H46" s="43"/>
    </row>
    <row r="47" s="2" customFormat="1">
      <c r="A47" s="40"/>
      <c r="B47" s="43"/>
      <c r="C47" s="322" t="s">
        <v>357</v>
      </c>
      <c r="D47" s="322" t="s">
        <v>358</v>
      </c>
      <c r="E47" s="17" t="s">
        <v>114</v>
      </c>
      <c r="F47" s="323">
        <v>18.268000000000001</v>
      </c>
      <c r="G47" s="40"/>
      <c r="H47" s="43"/>
    </row>
    <row r="48" s="2" customFormat="1" ht="16.8" customHeight="1">
      <c r="A48" s="40"/>
      <c r="B48" s="43"/>
      <c r="C48" s="322" t="s">
        <v>406</v>
      </c>
      <c r="D48" s="322" t="s">
        <v>407</v>
      </c>
      <c r="E48" s="17" t="s">
        <v>114</v>
      </c>
      <c r="F48" s="323">
        <v>182.68000000000001</v>
      </c>
      <c r="G48" s="40"/>
      <c r="H48" s="43"/>
    </row>
    <row r="49" s="2" customFormat="1" ht="16.8" customHeight="1">
      <c r="A49" s="40"/>
      <c r="B49" s="43"/>
      <c r="C49" s="322" t="s">
        <v>347</v>
      </c>
      <c r="D49" s="322" t="s">
        <v>348</v>
      </c>
      <c r="E49" s="17" t="s">
        <v>114</v>
      </c>
      <c r="F49" s="323">
        <v>200.94800000000001</v>
      </c>
      <c r="G49" s="40"/>
      <c r="H49" s="43"/>
    </row>
    <row r="50" s="2" customFormat="1" ht="16.8" customHeight="1">
      <c r="A50" s="40"/>
      <c r="B50" s="43"/>
      <c r="C50" s="317" t="s">
        <v>117</v>
      </c>
      <c r="D50" s="318" t="s">
        <v>118</v>
      </c>
      <c r="E50" s="319" t="s">
        <v>114</v>
      </c>
      <c r="F50" s="320">
        <v>29.408000000000001</v>
      </c>
      <c r="G50" s="40"/>
      <c r="H50" s="43"/>
    </row>
    <row r="51" s="2" customFormat="1" ht="16.8" customHeight="1">
      <c r="A51" s="40"/>
      <c r="B51" s="43"/>
      <c r="C51" s="321" t="s">
        <v>831</v>
      </c>
      <c r="D51" s="40"/>
      <c r="E51" s="40"/>
      <c r="F51" s="40"/>
      <c r="G51" s="40"/>
      <c r="H51" s="43"/>
    </row>
    <row r="52" s="2" customFormat="1" ht="16.8" customHeight="1">
      <c r="A52" s="40"/>
      <c r="B52" s="43"/>
      <c r="C52" s="322" t="s">
        <v>378</v>
      </c>
      <c r="D52" s="322" t="s">
        <v>379</v>
      </c>
      <c r="E52" s="17" t="s">
        <v>114</v>
      </c>
      <c r="F52" s="323">
        <v>29.408000000000001</v>
      </c>
      <c r="G52" s="40"/>
      <c r="H52" s="43"/>
    </row>
    <row r="53" s="2" customFormat="1" ht="16.8" customHeight="1">
      <c r="A53" s="40"/>
      <c r="B53" s="43"/>
      <c r="C53" s="322" t="s">
        <v>347</v>
      </c>
      <c r="D53" s="322" t="s">
        <v>348</v>
      </c>
      <c r="E53" s="17" t="s">
        <v>114</v>
      </c>
      <c r="F53" s="323">
        <v>32.348999999999997</v>
      </c>
      <c r="G53" s="40"/>
      <c r="H53" s="43"/>
    </row>
    <row r="54" s="2" customFormat="1" ht="16.8" customHeight="1">
      <c r="A54" s="40"/>
      <c r="B54" s="43"/>
      <c r="C54" s="317" t="s">
        <v>121</v>
      </c>
      <c r="D54" s="318" t="s">
        <v>122</v>
      </c>
      <c r="E54" s="319" t="s">
        <v>114</v>
      </c>
      <c r="F54" s="320">
        <v>41.063000000000002</v>
      </c>
      <c r="G54" s="40"/>
      <c r="H54" s="43"/>
    </row>
    <row r="55" s="2" customFormat="1" ht="16.8" customHeight="1">
      <c r="A55" s="40"/>
      <c r="B55" s="43"/>
      <c r="C55" s="321" t="s">
        <v>831</v>
      </c>
      <c r="D55" s="40"/>
      <c r="E55" s="40"/>
      <c r="F55" s="40"/>
      <c r="G55" s="40"/>
      <c r="H55" s="43"/>
    </row>
    <row r="56" s="2" customFormat="1" ht="16.8" customHeight="1">
      <c r="A56" s="40"/>
      <c r="B56" s="43"/>
      <c r="C56" s="322" t="s">
        <v>378</v>
      </c>
      <c r="D56" s="322" t="s">
        <v>379</v>
      </c>
      <c r="E56" s="17" t="s">
        <v>114</v>
      </c>
      <c r="F56" s="323">
        <v>41.063000000000002</v>
      </c>
      <c r="G56" s="40"/>
      <c r="H56" s="43"/>
    </row>
    <row r="57" s="2" customFormat="1" ht="16.8" customHeight="1">
      <c r="A57" s="40"/>
      <c r="B57" s="43"/>
      <c r="C57" s="322" t="s">
        <v>347</v>
      </c>
      <c r="D57" s="322" t="s">
        <v>348</v>
      </c>
      <c r="E57" s="17" t="s">
        <v>114</v>
      </c>
      <c r="F57" s="323">
        <v>45.168999999999997</v>
      </c>
      <c r="G57" s="40"/>
      <c r="H57" s="43"/>
    </row>
    <row r="58" s="2" customFormat="1" ht="7.44" customHeight="1">
      <c r="A58" s="40"/>
      <c r="B58" s="190"/>
      <c r="C58" s="191"/>
      <c r="D58" s="191"/>
      <c r="E58" s="191"/>
      <c r="F58" s="191"/>
      <c r="G58" s="191"/>
      <c r="H58" s="43"/>
    </row>
    <row r="59" s="2" customFormat="1">
      <c r="A59" s="40"/>
      <c r="B59" s="40"/>
      <c r="C59" s="40"/>
      <c r="D59" s="40"/>
      <c r="E59" s="40"/>
      <c r="F59" s="40"/>
      <c r="G59" s="40"/>
      <c r="H59" s="40"/>
    </row>
  </sheetData>
  <sheetProtection sheet="1" formatColumns="0" formatRows="0" objects="1" scenarios="1" spinCount="100000" saltValue="Lp2epb+jyX5K3YeTdgZjhB+3/WDEoASnhBp97PQmiHWacncyZvRKt5o1S045JXlx90mDF6TxyIG7v6G1NZavvw==" hashValue="VlLgEITatcti5PreLU15Fj750KSIgYkf86OftJ6537cX5uSjapsLXLFPcFA6ptXpfDUI/Ziop23xmYYZXl8vz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Marek Košarišťan</dc:creator>
  <cp:lastModifiedBy>Marek Košarišťan</cp:lastModifiedBy>
  <dcterms:created xsi:type="dcterms:W3CDTF">2025-05-28T12:58:38Z</dcterms:created>
  <dcterms:modified xsi:type="dcterms:W3CDTF">2025-05-28T12:58:42Z</dcterms:modified>
</cp:coreProperties>
</file>