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kosaristan\Desktop\Export\"/>
    </mc:Choice>
  </mc:AlternateContent>
  <bookViews>
    <workbookView xWindow="0" yWindow="0" windowWidth="0" windowHeight="0"/>
  </bookViews>
  <sheets>
    <sheet name="Rekapitulace stavby" sheetId="1" r:id="rId1"/>
    <sheet name="91-2025 - Demolice stávaj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'91-2025 - Demolice stávaj...'!$C$142:$K$298</definedName>
    <definedName name="_xlnm.Print_Area" localSheetId="1">'91-2025 - Demolice stávaj...'!$C$4:$J$76,'91-2025 - Demolice stávaj...'!$C$82:$J$126,'91-2025 - Demolice stávaj...'!$C$132:$J$298</definedName>
    <definedName name="_xlnm.Print_Titles" localSheetId="1">'91-2025 - Demolice stávaj...'!$142:$142</definedName>
  </definedNames>
  <calcPr/>
</workbook>
</file>

<file path=xl/calcChain.xml><?xml version="1.0" encoding="utf-8"?>
<calcChain xmlns="http://schemas.openxmlformats.org/spreadsheetml/2006/main">
  <c i="1" l="1" r="AY95"/>
  <c r="AX95"/>
  <c i="2" r="J37"/>
  <c r="J36"/>
  <c r="J35"/>
  <c r="BI298"/>
  <c r="BH298"/>
  <c r="BG298"/>
  <c r="BF298"/>
  <c r="T298"/>
  <c r="T297"/>
  <c r="R298"/>
  <c r="R297"/>
  <c r="P298"/>
  <c r="P297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T289"/>
  <c r="R290"/>
  <c r="R289"/>
  <c r="P290"/>
  <c r="P289"/>
  <c r="BI287"/>
  <c r="BH287"/>
  <c r="BG287"/>
  <c r="BF287"/>
  <c r="T287"/>
  <c r="T286"/>
  <c r="R287"/>
  <c r="R286"/>
  <c r="P287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T248"/>
  <c r="R249"/>
  <c r="R248"/>
  <c r="P249"/>
  <c r="P248"/>
  <c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8"/>
  <c r="BH238"/>
  <c r="BG238"/>
  <c r="BF238"/>
  <c r="T238"/>
  <c r="T237"/>
  <c r="R238"/>
  <c r="R237"/>
  <c r="P238"/>
  <c r="P237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08"/>
  <c r="BH208"/>
  <c r="BG208"/>
  <c r="BF208"/>
  <c r="T208"/>
  <c r="R208"/>
  <c r="P208"/>
  <c r="BI203"/>
  <c r="BH203"/>
  <c r="BG203"/>
  <c r="BF203"/>
  <c r="T203"/>
  <c r="R203"/>
  <c r="P203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J140"/>
  <c r="J139"/>
  <c r="F139"/>
  <c r="F137"/>
  <c r="E135"/>
  <c r="BI124"/>
  <c r="BH124"/>
  <c r="BG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J90"/>
  <c r="J89"/>
  <c r="F89"/>
  <c r="F87"/>
  <c r="E85"/>
  <c r="J16"/>
  <c r="E16"/>
  <c r="F90"/>
  <c r="J15"/>
  <c r="J10"/>
  <c r="J137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252"/>
  <c r="BK190"/>
  <c r="BK151"/>
  <c r="J296"/>
  <c r="J274"/>
  <c r="J235"/>
  <c r="BK203"/>
  <c r="J149"/>
  <c r="BK272"/>
  <c r="J215"/>
  <c r="J159"/>
  <c r="BK293"/>
  <c r="BK295"/>
  <c r="J252"/>
  <c r="BK244"/>
  <c r="BK235"/>
  <c r="BK222"/>
  <c r="J186"/>
  <c r="BK162"/>
  <c r="BK148"/>
  <c r="BK263"/>
  <c r="J225"/>
  <c r="BK212"/>
  <c r="BK179"/>
  <c r="BK147"/>
  <c r="J279"/>
  <c r="BK249"/>
  <c r="BK228"/>
  <c r="BK186"/>
  <c r="J298"/>
  <c r="J263"/>
  <c r="J224"/>
  <c r="J171"/>
  <c r="BK292"/>
  <c r="J264"/>
  <c r="J249"/>
  <c r="J240"/>
  <c r="BK231"/>
  <c r="J219"/>
  <c r="J168"/>
  <c r="BK149"/>
  <c r="J270"/>
  <c r="J222"/>
  <c r="J208"/>
  <c r="BK164"/>
  <c r="BK282"/>
  <c r="J278"/>
  <c r="BK254"/>
  <c r="J221"/>
  <c r="BK168"/>
  <c r="J146"/>
  <c r="BK195"/>
  <c r="J165"/>
  <c r="BK154"/>
  <c r="BK146"/>
  <c r="BK259"/>
  <c r="BK221"/>
  <c r="J213"/>
  <c r="J195"/>
  <c r="BK171"/>
  <c r="BK284"/>
  <c r="BK278"/>
  <c r="J272"/>
  <c r="J247"/>
  <c r="J231"/>
  <c r="J190"/>
  <c r="BK155"/>
  <c r="J295"/>
  <c r="F35"/>
  <c r="J164"/>
  <c r="J293"/>
  <c r="BK261"/>
  <c r="BK247"/>
  <c r="J233"/>
  <c r="BK224"/>
  <c r="BK197"/>
  <c r="BK170"/>
  <c r="J155"/>
  <c r="J284"/>
  <c r="J251"/>
  <c r="BK215"/>
  <c r="J176"/>
  <c r="BK298"/>
  <c r="BK281"/>
  <c r="BK264"/>
  <c r="BK233"/>
  <c r="J212"/>
  <c r="F37"/>
  <c r="BK176"/>
  <c r="J148"/>
  <c r="BK287"/>
  <c r="J258"/>
  <c r="J245"/>
  <c r="BK232"/>
  <c r="BK220"/>
  <c r="J181"/>
  <c r="J156"/>
  <c r="J268"/>
  <c r="J220"/>
  <c r="J203"/>
  <c r="J162"/>
  <c r="J287"/>
  <c r="BK268"/>
  <c r="BK245"/>
  <c r="BK225"/>
  <c r="J151"/>
  <c i="1" r="AS94"/>
  <c i="2" r="J282"/>
  <c r="BK274"/>
  <c r="J259"/>
  <c r="BK240"/>
  <c r="J232"/>
  <c r="J194"/>
  <c r="J154"/>
  <c r="BK296"/>
  <c r="BK251"/>
  <c r="BK238"/>
  <c r="J228"/>
  <c r="BK208"/>
  <c r="J179"/>
  <c r="BK159"/>
  <c r="J292"/>
  <c r="BK258"/>
  <c r="BK219"/>
  <c r="J197"/>
  <c r="J170"/>
  <c r="BK290"/>
  <c r="J281"/>
  <c r="J261"/>
  <c r="J238"/>
  <c r="BK213"/>
  <c r="BK165"/>
  <c r="J254"/>
  <c r="BK194"/>
  <c r="BK156"/>
  <c r="J290"/>
  <c r="BK279"/>
  <c r="BK270"/>
  <c r="J244"/>
  <c r="BK181"/>
  <c r="J147"/>
  <c r="F36"/>
  <c l="1" r="BK145"/>
  <c r="J145"/>
  <c r="J96"/>
  <c r="R158"/>
  <c r="T158"/>
  <c r="BK250"/>
  <c r="J250"/>
  <c r="J106"/>
  <c r="T269"/>
  <c r="P214"/>
  <c r="P262"/>
  <c r="T214"/>
  <c r="P243"/>
  <c r="P236"/>
  <c r="P269"/>
  <c r="BK291"/>
  <c r="J291"/>
  <c r="J113"/>
  <c r="P145"/>
  <c r="BK243"/>
  <c r="J243"/>
  <c r="J103"/>
  <c r="R262"/>
  <c r="R291"/>
  <c r="R288"/>
  <c r="R145"/>
  <c r="T250"/>
  <c r="T291"/>
  <c r="T288"/>
  <c r="BK158"/>
  <c r="J158"/>
  <c r="J97"/>
  <c r="T262"/>
  <c r="P294"/>
  <c r="P158"/>
  <c r="BK269"/>
  <c r="J269"/>
  <c r="J109"/>
  <c r="BK294"/>
  <c r="J294"/>
  <c r="J114"/>
  <c r="T145"/>
  <c r="T144"/>
  <c r="R243"/>
  <c r="R236"/>
  <c r="P250"/>
  <c r="BK262"/>
  <c r="J262"/>
  <c r="J108"/>
  <c r="R294"/>
  <c r="R214"/>
  <c r="R269"/>
  <c r="P291"/>
  <c r="P288"/>
  <c r="BK214"/>
  <c r="J214"/>
  <c r="J98"/>
  <c r="T243"/>
  <c r="T236"/>
  <c r="R250"/>
  <c r="T294"/>
  <c r="BK239"/>
  <c r="J239"/>
  <c r="J102"/>
  <c r="BK248"/>
  <c r="J248"/>
  <c r="J105"/>
  <c r="BK289"/>
  <c r="J289"/>
  <c r="J112"/>
  <c r="BK237"/>
  <c r="J237"/>
  <c r="J101"/>
  <c r="BK234"/>
  <c r="J234"/>
  <c r="J99"/>
  <c r="BK246"/>
  <c r="J246"/>
  <c r="J104"/>
  <c r="BK260"/>
  <c r="J260"/>
  <c r="J107"/>
  <c r="BK297"/>
  <c r="J297"/>
  <c r="J115"/>
  <c r="BK286"/>
  <c r="J286"/>
  <c r="J110"/>
  <c r="BE293"/>
  <c r="BE298"/>
  <c r="J87"/>
  <c r="F140"/>
  <c r="BE149"/>
  <c r="BE154"/>
  <c r="BE156"/>
  <c r="BE162"/>
  <c r="BE164"/>
  <c r="BE171"/>
  <c r="BE179"/>
  <c r="BE181"/>
  <c r="BE186"/>
  <c r="BE197"/>
  <c r="BE212"/>
  <c r="BE221"/>
  <c r="BE238"/>
  <c r="BE245"/>
  <c r="BE252"/>
  <c r="BE258"/>
  <c r="BE259"/>
  <c r="BE263"/>
  <c r="BE268"/>
  <c r="BE272"/>
  <c r="BE274"/>
  <c r="BE278"/>
  <c r="BE279"/>
  <c r="BE281"/>
  <c r="BE282"/>
  <c r="BE296"/>
  <c i="1" r="BB95"/>
  <c i="2" r="BE287"/>
  <c i="1" r="BC95"/>
  <c i="2" r="BE290"/>
  <c r="BE146"/>
  <c r="BE151"/>
  <c r="BE155"/>
  <c r="BE165"/>
  <c r="BE170"/>
  <c r="BE176"/>
  <c r="BE190"/>
  <c r="BE195"/>
  <c r="BE203"/>
  <c r="BE208"/>
  <c r="BE213"/>
  <c r="BE224"/>
  <c r="BE232"/>
  <c r="BE233"/>
  <c r="BE235"/>
  <c r="BE249"/>
  <c r="BE261"/>
  <c r="BE264"/>
  <c r="BE270"/>
  <c r="BE284"/>
  <c r="BE147"/>
  <c r="BE148"/>
  <c r="BE159"/>
  <c r="BE168"/>
  <c r="BE194"/>
  <c r="BE215"/>
  <c r="BE219"/>
  <c r="BE220"/>
  <c r="BE222"/>
  <c r="BE225"/>
  <c r="BE228"/>
  <c r="BE231"/>
  <c r="BE240"/>
  <c r="BE244"/>
  <c r="BE247"/>
  <c r="BE251"/>
  <c r="BE254"/>
  <c r="BE292"/>
  <c r="BE295"/>
  <c i="1" r="BD95"/>
  <c r="BB94"/>
  <c r="AX94"/>
  <c r="BC94"/>
  <c r="AY94"/>
  <c r="BD94"/>
  <c r="W36"/>
  <c i="2" l="1" r="R144"/>
  <c r="R143"/>
  <c r="P144"/>
  <c r="P143"/>
  <c i="1" r="AU95"/>
  <c i="2" r="T143"/>
  <c r="BK236"/>
  <c r="J236"/>
  <c r="J100"/>
  <c r="BK144"/>
  <c r="J144"/>
  <c r="J95"/>
  <c r="BK288"/>
  <c r="J288"/>
  <c r="J111"/>
  <c i="1" r="AU94"/>
  <c i="2" r="J33"/>
  <c i="1" r="AV95"/>
  <c r="W35"/>
  <c r="W34"/>
  <c i="2" r="F33"/>
  <c i="1" r="AZ95"/>
  <c r="AZ94"/>
  <c r="AV94"/>
  <c i="2" l="1" r="BK143"/>
  <c r="J143"/>
  <c r="J94"/>
  <c r="J28"/>
  <c r="J124"/>
  <c r="BF124"/>
  <c r="F34"/>
  <c i="1" r="BA95"/>
  <c r="BA94"/>
  <c r="AW94"/>
  <c r="AK33"/>
  <c l="1" r="AT94"/>
  <c i="2" r="J34"/>
  <c i="1" r="AW95"/>
  <c i="2" r="J118"/>
  <c r="J29"/>
  <c r="J30"/>
  <c i="1" r="AG95"/>
  <c r="AG94"/>
  <c r="AG101"/>
  <c r="CD101"/>
  <c r="W33"/>
  <c l="1" r="AN94"/>
  <c i="2" r="J39"/>
  <c i="1" r="AT95"/>
  <c r="AG100"/>
  <c r="CD100"/>
  <c r="AK26"/>
  <c i="2" r="J126"/>
  <c i="1" r="AG98"/>
  <c r="AV98"/>
  <c r="BY98"/>
  <c r="AG99"/>
  <c r="CD99"/>
  <c r="AV101"/>
  <c r="BY101"/>
  <c l="1" r="AN95"/>
  <c r="CD98"/>
  <c r="AN98"/>
  <c r="AN101"/>
  <c r="W32"/>
  <c r="AV100"/>
  <c r="BY100"/>
  <c r="AV99"/>
  <c r="BY99"/>
  <c r="AG97"/>
  <c r="AK27"/>
  <c r="AK29"/>
  <c l="1" r="AN99"/>
  <c r="AN100"/>
  <c r="AG103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<sst xmlns="http://schemas.openxmlformats.org/spreadsheetml/2006/main">
  <si>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</si>
  <si>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</si>
  <si>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</si>
  <si>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</si>
  <si>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</si>
  <si>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{d5637c1c-4e19-4603-ad81-2e473bca3c9e}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</si>
  <si>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</si>
  <si>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</si>
  <si>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</si>
  <si>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</si>
  <si>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</si>
  <si>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</si>
  <si>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</si>
  <si>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</si>
  <si>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91/2025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</si>
  <si>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</si>
  <si>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</si>
  <si>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stávajícího objektu Splavná 652</t>
  </si>
  <si>
    <t>KSO:</t>
  </si>
  <si>
    <t>CC-CZ:</t>
  </si>
  <si>
    <t>Místo:</t>
  </si>
  <si>
    <t>Splavná 652, 198 00 Praha 14</t>
  </si>
  <si>
    <t>Datum:</t>
  </si>
  <si>
    <t>10. 8. 2025</t>
  </si>
  <si>
    <t>Zadavatel:</t>
  </si>
  <si>
    <t>IČ:</t>
  </si>
  <si>
    <t>00231312</t>
  </si>
  <si>
    <t xml:space="preserve"> Městská část Praha 14</t>
  </si>
  <si>
    <t>DIČ:</t>
  </si>
  <si>
    <t>CZ00231312</t>
  </si>
  <si>
    <t>Uchazeč:</t>
  </si>
  <si>
    <t>Vyplň údaj</t>
  </si>
  <si>
    <t>Projektant:</t>
  </si>
  <si>
    <t>29267170</t>
  </si>
  <si>
    <t xml:space="preserve"> SILVAPLANA SE, Jaurisova 1500/21, Nusle (Praha 4)</t>
  </si>
  <si>
    <t>CZ29267170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</si>
  <si>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</si>
  <si>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</si>
  <si>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</si>
  <si>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</si>
  <si>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</si>
  <si>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</si>
  <si>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</si>
  <si>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</si>
  <si>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</si>
  <si>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</si>
  <si>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</si>
  <si>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</si>
  <si>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</si>
  <si>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</si>
  <si>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</si>
  <si>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</si>
  <si>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</si>
  <si>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</si>
  <si>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</si>
  <si>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</si>
  <si>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</si>
  <si>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</si>
  <si>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</si>
  <si>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</si>
  <si>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</si>
  <si>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</si>
  <si>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</si>
  <si>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</si>
  <si>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</si>
  <si>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</si>
  <si>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</si>
  <si>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</si>
  <si>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</si>
  <si>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</si>
  <si>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</si>
  <si>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</si>
  <si>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</si>
  <si>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</si>
  <si>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</si>
  <si>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</si>
  <si>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</si>
  <si>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</si>
  <si>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</si>
  <si>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</si>
  <si>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</si>
  <si>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</si>
  <si>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</si>
  <si>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</si>
  <si>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</si>
  <si>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</si>
  <si>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</si>
  <si>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</si>
  <si>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</si>
  <si>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</si>
  <si>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</si>
  <si>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</si>
  <si>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</si>
  <si>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</si>
  <si>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</si>
  <si>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</si>
  <si>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</si>
  <si>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</si>
  <si>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</si>
  <si>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</si>
  <si>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</si>
  <si>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</si>
  <si>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</si>
  <si>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</si>
  <si>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</si>
  <si>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</si>
  <si>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</si>
  <si>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</si>
  <si>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</si>
  <si>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</si>
  <si>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</si>
  <si>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</si>
  <si>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</si>
  <si>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</si>
  <si>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</si>
  <si>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</si>
  <si>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</si>
  <si>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</si>
  <si>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</si>
  <si>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</si>
  <si>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</si>
  <si>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</si>
  <si>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</si>
  <si>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</si>
  <si>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</si>
  <si>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</si>
  <si>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</si>
  <si>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</si>
  <si>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</si>
  <si>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</si>
  <si>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</si>
  <si>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</si>
  <si>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</si>
  <si>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</si>
  <si>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</si>
  <si>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</si>
  <si>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</si>
  <si>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</si>
  <si>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</si>
  <si>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</si>
  <si>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</si>
  <si>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</si>
  <si>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</si>
  <si>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</si>
  <si>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</si>
  <si>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</si>
  <si>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</si>
  <si>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</si>
  <si>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</si>
  <si>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</si>
  <si>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</si>
  <si>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</si>
  <si>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</si>
  <si>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</si>
  <si>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</si>
  <si>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119003227</t>
  </si>
  <si>
    <t>Mobilní plotová zábrana vyplněná dráty výšky přes 1,5 do 2,2 m pro zabezpečení výkopu zřízení</t>
  </si>
  <si>
    <t>m</t>
  </si>
  <si>
    <t>4</t>
  </si>
  <si>
    <t>-1824207564</t>
  </si>
  <si>
    <t>119003228</t>
  </si>
  <si>
    <t>Mobilní plotová zábrana vyplněná dráty výšky přes 1,5 do 2,2 m pro zabezpečení výkopu odstranění</t>
  </si>
  <si>
    <t>95505433</t>
  </si>
  <si>
    <t>3</t>
  </si>
  <si>
    <t>M</t>
  </si>
  <si>
    <t>95110121</t>
  </si>
  <si>
    <t>nájem mobilního oplocení</t>
  </si>
  <si>
    <t>den</t>
  </si>
  <si>
    <t>8</t>
  </si>
  <si>
    <t>-1654257656</t>
  </si>
  <si>
    <t>162751117</t>
  </si>
  <si>
    <t>Vodorovné přemístění přes 9 000 do 10000 m - dovoz zeminy</t>
  </si>
  <si>
    <t>m3</t>
  </si>
  <si>
    <t>-1731290584</t>
  </si>
  <si>
    <t>VV</t>
  </si>
  <si>
    <t>160,000*0,6</t>
  </si>
  <si>
    <t>5</t>
  </si>
  <si>
    <t>174151101</t>
  </si>
  <si>
    <t>Zásyp jam, šachet rýh nebo kolem objektů sypaninou se zhutněním</t>
  </si>
  <si>
    <t>1618859615</t>
  </si>
  <si>
    <t>160*0,6</t>
  </si>
  <si>
    <t>Součet</t>
  </si>
  <si>
    <t>6</t>
  </si>
  <si>
    <t>181951111</t>
  </si>
  <si>
    <t>Úprava pláně v hornině třídy těžitelnosti I skupiny 1 až 3 bez zhutnění strojně</t>
  </si>
  <si>
    <t>m2</t>
  </si>
  <si>
    <t>-1590798868</t>
  </si>
  <si>
    <t>7</t>
  </si>
  <si>
    <t>182303111</t>
  </si>
  <si>
    <t xml:space="preserve">Doplnění zeminy </t>
  </si>
  <si>
    <t>1979069291</t>
  </si>
  <si>
    <t>10364100</t>
  </si>
  <si>
    <t>zemina pro terénní úpravy - tříděná</t>
  </si>
  <si>
    <t>t</t>
  </si>
  <si>
    <t>332331944</t>
  </si>
  <si>
    <t>160*0,0725 "Přepočtené koeficientem množství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</si>
  <si>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</si>
  <si>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</si>
  <si>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</si>
  <si>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</si>
  <si>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-398183329</t>
  </si>
  <si>
    <t>"kolem objektu"52*4</t>
  </si>
  <si>
    <t>10</t>
  </si>
  <si>
    <t>941211211</t>
  </si>
  <si>
    <t>Příplatek k lešení řadovému rámovému lehkému do 200 kg/m2 š od 0,6 do 0,9 m v do 10 m za každý den použití</t>
  </si>
  <si>
    <t>1238181743</t>
  </si>
  <si>
    <t>208,000*30</t>
  </si>
  <si>
    <t>11</t>
  </si>
  <si>
    <t>941211811</t>
  </si>
  <si>
    <t>Demontáž lešení řadového rámového lehkého zatížení do 200 kg/m2 š od 0,6 do 0,9 m v do 10 m</t>
  </si>
  <si>
    <t>1800887591</t>
  </si>
  <si>
    <t>949321111</t>
  </si>
  <si>
    <t>Montáž lešení dílcového o půdorysné ploše do 6 m2 v do 10 m</t>
  </si>
  <si>
    <t>-1253597271</t>
  </si>
  <si>
    <t>"pro bourání komína"3,9</t>
  </si>
  <si>
    <t>13</t>
  </si>
  <si>
    <t>949321211</t>
  </si>
  <si>
    <t>Příplatek k lešení dílcovému do šachet do 6 m2 v do 10 m za každý den použití</t>
  </si>
  <si>
    <t>1253217752</t>
  </si>
  <si>
    <t>3,900*3</t>
  </si>
  <si>
    <t>14</t>
  </si>
  <si>
    <t>949321811</t>
  </si>
  <si>
    <t>Demontáž lešení dílcového do šachet o půdorysné ploše do 6 m2 v do 10 m</t>
  </si>
  <si>
    <t>-509840711</t>
  </si>
  <si>
    <t>15</t>
  </si>
  <si>
    <t>962031013</t>
  </si>
  <si>
    <t>Bourání příček nebo přizdívek z cihel děrovaných tl přes 100 do 150 mm</t>
  </si>
  <si>
    <t>-104136164</t>
  </si>
  <si>
    <t>"příčky"27,416*3,143</t>
  </si>
  <si>
    <t>"odpočet otvory"-((0,9*2)+(0,6*2*7))</t>
  </si>
  <si>
    <t>Mezisoučet</t>
  </si>
  <si>
    <t>16</t>
  </si>
  <si>
    <t>962032631</t>
  </si>
  <si>
    <t>Bourání zdiva komínového z cihel pálených, šamotových nebo vápenopískových na MV nebo MVC</t>
  </si>
  <si>
    <t>92014004</t>
  </si>
  <si>
    <t>"nadstřešní část"0,6*0,55*2,93</t>
  </si>
  <si>
    <t>17</t>
  </si>
  <si>
    <t>963054949</t>
  </si>
  <si>
    <t>Bourání ŽB schodnic jakékoli délky</t>
  </si>
  <si>
    <t>-1571542393</t>
  </si>
  <si>
    <t>1,9*3</t>
  </si>
  <si>
    <t>18</t>
  </si>
  <si>
    <t>964011211</t>
  </si>
  <si>
    <t>Vybourání ŽB překladů prefabrikovaných dl do 3 m hmotnosti do 50 kg/m</t>
  </si>
  <si>
    <t>2055881233</t>
  </si>
  <si>
    <t>23*0,15*0,2</t>
  </si>
  <si>
    <t>1,75*5*2*0,15*0,2</t>
  </si>
  <si>
    <t>1,5*2*0,15*0,2</t>
  </si>
  <si>
    <t>19</t>
  </si>
  <si>
    <t>965042241</t>
  </si>
  <si>
    <t>Bourání podkladů pod dlažby nebo mazanin betonových nebo z litého asfaltu tl přes 100 mm pl přes 4 m2</t>
  </si>
  <si>
    <t>-1421975976</t>
  </si>
  <si>
    <t>Deska</t>
  </si>
  <si>
    <t>146,17*0,15</t>
  </si>
  <si>
    <t>20</t>
  </si>
  <si>
    <t>965043441</t>
  </si>
  <si>
    <t xml:space="preserve">Bourání podkladů betonových  tl do 150 mm pl přes 4 m2</t>
  </si>
  <si>
    <t>1716863447</t>
  </si>
  <si>
    <t>Podlahy</t>
  </si>
  <si>
    <t>119,82*0,15</t>
  </si>
  <si>
    <t>965049112</t>
  </si>
  <si>
    <t>Příplatek k bourání betonových mazanin za bourání mazanin se svařovanou sítí tl přes 100 mm</t>
  </si>
  <si>
    <t>394654916</t>
  </si>
  <si>
    <t>22</t>
  </si>
  <si>
    <t>965082933</t>
  </si>
  <si>
    <t>Odstranění násypů pod podlahami tl do 200 mm pl přes 2 m2</t>
  </si>
  <si>
    <t>-1667691855</t>
  </si>
  <si>
    <t>123,11*0,3</t>
  </si>
  <si>
    <t>23</t>
  </si>
  <si>
    <t>968062376</t>
  </si>
  <si>
    <t xml:space="preserve">Vybourání dřevěných rámů oken zdvojených včetně křídel </t>
  </si>
  <si>
    <t>129516483</t>
  </si>
  <si>
    <t>1,5*1,5*5</t>
  </si>
  <si>
    <t>0,6*0,9*3</t>
  </si>
  <si>
    <t>0,6*0,6*5</t>
  </si>
  <si>
    <t>0,6*0,88</t>
  </si>
  <si>
    <t>24</t>
  </si>
  <si>
    <t>968072455</t>
  </si>
  <si>
    <t>Vybourání kovových dveřních zárubní pl do 2 m2</t>
  </si>
  <si>
    <t>1221556562</t>
  </si>
  <si>
    <t>0,9*2*2</t>
  </si>
  <si>
    <t>0,8*2*4</t>
  </si>
  <si>
    <t>0,6*2*5</t>
  </si>
  <si>
    <t>25</t>
  </si>
  <si>
    <t>968072456</t>
  </si>
  <si>
    <t>Vybourání kovových dveřních zárubní pl přes 2 m2</t>
  </si>
  <si>
    <t>-1089226855</t>
  </si>
  <si>
    <t>1,1*2</t>
  </si>
  <si>
    <t>1,25*2</t>
  </si>
  <si>
    <t>26</t>
  </si>
  <si>
    <t>981511112</t>
  </si>
  <si>
    <t>Demolice konstrukcí objektů zděných na MC postupným rozebíráním</t>
  </si>
  <si>
    <t>1367212915</t>
  </si>
  <si>
    <t>27</t>
  </si>
  <si>
    <t>981511114</t>
  </si>
  <si>
    <t>Demolice konstrukcí objektů z betonu železového postupným rozebíráním</t>
  </si>
  <si>
    <t>1296757759</t>
  </si>
  <si>
    <t>997</t>
  </si>
  <si>
    <t>Doprava suti a vybouraných hmot</t>
  </si>
  <si>
    <t>28</t>
  </si>
  <si>
    <t>997006012</t>
  </si>
  <si>
    <t>Ruční třídění stavebního odpadu</t>
  </si>
  <si>
    <t>-958450527</t>
  </si>
  <si>
    <t xml:space="preserve">Třídění </t>
  </si>
  <si>
    <t>534,045/2</t>
  </si>
  <si>
    <t>29</t>
  </si>
  <si>
    <t>997013151</t>
  </si>
  <si>
    <t>Vnitrostaveništní doprava suti a vybouraných hmot pro budovy v do 6 m s omezením mechanizace</t>
  </si>
  <si>
    <t>412392878</t>
  </si>
  <si>
    <t>30</t>
  </si>
  <si>
    <t>997013219</t>
  </si>
  <si>
    <t>Příplatek k vnitrostaveništní dopravě suti a vybouraných hmot za zvětšenou dopravu suti ZKD 10 m</t>
  </si>
  <si>
    <t>782717109</t>
  </si>
  <si>
    <t>31</t>
  </si>
  <si>
    <t>997013501</t>
  </si>
  <si>
    <t>Odvoz suti a vybouraných hmot na skládku nebo meziskládku do 1 km se složením</t>
  </si>
  <si>
    <t>2025133585</t>
  </si>
  <si>
    <t>32</t>
  </si>
  <si>
    <t>997013509</t>
  </si>
  <si>
    <t>Příplatek k odvozu suti a vybouraných hmot na skládku ZKD 1 km přes 1 km</t>
  </si>
  <si>
    <t>2126821496</t>
  </si>
  <si>
    <t>534,045*20</t>
  </si>
  <si>
    <t>33</t>
  </si>
  <si>
    <t>997013631</t>
  </si>
  <si>
    <t>Poplatek za uložení stavebního odpadu na skládce (skládkovné) směsného stavebního a demoličního zatříděného do Katalogu odpadů pod kódem 17 09 04</t>
  </si>
  <si>
    <t>-653301165</t>
  </si>
  <si>
    <t>34</t>
  </si>
  <si>
    <t>997013645</t>
  </si>
  <si>
    <t>Poplatek za uložení na skládce (skládkovné) odpadu asfaltového bez dehtu kód odpadu 17 03 02</t>
  </si>
  <si>
    <t>214755744</t>
  </si>
  <si>
    <t>1,608+1,791+1,468</t>
  </si>
  <si>
    <t>35</t>
  </si>
  <si>
    <t>997013811</t>
  </si>
  <si>
    <t>Poplatek za uložení na skládce (skládkovné) stavebního odpadu dřevěného kód odpadu 17 02 01</t>
  </si>
  <si>
    <t>-2055598301</t>
  </si>
  <si>
    <t>3,674+2,442</t>
  </si>
  <si>
    <t>36</t>
  </si>
  <si>
    <t>997013812</t>
  </si>
  <si>
    <t>Poplatek za uložení na skládce (skládkovné) stavebního odpadu na bázi sádry kód odpadu 17 08 02</t>
  </si>
  <si>
    <t>-1553924120</t>
  </si>
  <si>
    <t>37</t>
  </si>
  <si>
    <t>997013814</t>
  </si>
  <si>
    <t>Poplatek za uložení na skládce (skládkovné) stavebního odpadu izolací kód odpadu 17 06 04</t>
  </si>
  <si>
    <t>1079227311</t>
  </si>
  <si>
    <t>38</t>
  </si>
  <si>
    <t>997221612</t>
  </si>
  <si>
    <t>Nakládání vybouraných hmot na dopravní prostředky pro vodorovnou dopravu</t>
  </si>
  <si>
    <t>1607414713</t>
  </si>
  <si>
    <t>998</t>
  </si>
  <si>
    <t>Přesun hmot</t>
  </si>
  <si>
    <t>39</t>
  </si>
  <si>
    <t>998231311</t>
  </si>
  <si>
    <t>Přesun hmot úpravy terénu vodorovně do 5000 m</t>
  </si>
  <si>
    <t>533530663</t>
  </si>
  <si>
    <t>PSV</t>
  </si>
  <si>
    <t>Práce a dodávky PSV</t>
  </si>
  <si>
    <t>711</t>
  </si>
  <si>
    <t>Izolace proti vodě, vlhkosti a plynům</t>
  </si>
  <si>
    <t>40</t>
  </si>
  <si>
    <t>711141821</t>
  </si>
  <si>
    <t>Odstranění izolace proti vodě, vlhkosti a plynům z pásů NAIP přitavených dvouvrstvých z plochy vodorovné</t>
  </si>
  <si>
    <t>766108853</t>
  </si>
  <si>
    <t>712</t>
  </si>
  <si>
    <t>Povlakové krytiny</t>
  </si>
  <si>
    <t>41</t>
  </si>
  <si>
    <t>712340832</t>
  </si>
  <si>
    <t>Odstranění povlakové krytiny střech do 10° z pásů NAIP přitavených v plné ploše dvouvrstvé</t>
  </si>
  <si>
    <t>-162975220</t>
  </si>
  <si>
    <t>"plocha střechy"162,8</t>
  </si>
  <si>
    <t>713</t>
  </si>
  <si>
    <t>Izolace tepelné</t>
  </si>
  <si>
    <t>42</t>
  </si>
  <si>
    <t>713110811</t>
  </si>
  <si>
    <t>Odstranění tepelné izolace stropů volně kladené z vláknitých materiálů suchých tl do 100 mm</t>
  </si>
  <si>
    <t>-715599186</t>
  </si>
  <si>
    <t>43</t>
  </si>
  <si>
    <t>713120823</t>
  </si>
  <si>
    <t>Odstranění tepelné izolace podlah volně kladené z polystyrenu suchého tl přes 100 do 200 mm</t>
  </si>
  <si>
    <t>-1745317244</t>
  </si>
  <si>
    <t>725</t>
  </si>
  <si>
    <t>Zdravotechnika - zařizovací předměty</t>
  </si>
  <si>
    <t>44</t>
  </si>
  <si>
    <t>72511081.R</t>
  </si>
  <si>
    <t>Demontáž vedení ZTI a zařizovacích předmětů</t>
  </si>
  <si>
    <t>soubor</t>
  </si>
  <si>
    <t>-75518336</t>
  </si>
  <si>
    <t>735</t>
  </si>
  <si>
    <t>Ústřední vytápění - otopná tělesa</t>
  </si>
  <si>
    <t>45</t>
  </si>
  <si>
    <t>73511182.R</t>
  </si>
  <si>
    <t>Demontáž stávajících rozvodů vytápění a otopných těles</t>
  </si>
  <si>
    <t>-853958937</t>
  </si>
  <si>
    <t>741</t>
  </si>
  <si>
    <t>Elektroinstalace - silnoproud</t>
  </si>
  <si>
    <t>46</t>
  </si>
  <si>
    <t>74121381.R</t>
  </si>
  <si>
    <t>Demontáž stávajících rozvodů elektro</t>
  </si>
  <si>
    <t>-91481262</t>
  </si>
  <si>
    <t>47</t>
  </si>
  <si>
    <t>741421811</t>
  </si>
  <si>
    <t>Demontáž drátu nebo lana svodového vedení D do 8 mm kolmý svod</t>
  </si>
  <si>
    <t>1200363183</t>
  </si>
  <si>
    <t>3,68*4</t>
  </si>
  <si>
    <t>48</t>
  </si>
  <si>
    <t>741421821</t>
  </si>
  <si>
    <t>Demontáž drátu nebo lana svodového vedení D do 8 mm rovná střecha</t>
  </si>
  <si>
    <t>-889570636</t>
  </si>
  <si>
    <t>17,5*3</t>
  </si>
  <si>
    <t>9*5</t>
  </si>
  <si>
    <t>49</t>
  </si>
  <si>
    <t>741421843</t>
  </si>
  <si>
    <t>Demontáž svorky šroubové hromosvodné se 2 šrouby</t>
  </si>
  <si>
    <t>kus</t>
  </si>
  <si>
    <t>529574076</t>
  </si>
  <si>
    <t>50</t>
  </si>
  <si>
    <t>741421855</t>
  </si>
  <si>
    <t>Demontáž vedení hromosvodné-podpěra střešní pro plochou střechu</t>
  </si>
  <si>
    <t>-1021863260</t>
  </si>
  <si>
    <t>762</t>
  </si>
  <si>
    <t>Konstrukce tesařské</t>
  </si>
  <si>
    <t>51</t>
  </si>
  <si>
    <t>762341811</t>
  </si>
  <si>
    <t>Demontáž bednění střech z prken</t>
  </si>
  <si>
    <t>-378099857</t>
  </si>
  <si>
    <t>763</t>
  </si>
  <si>
    <t>Konstrukce suché výstavby</t>
  </si>
  <si>
    <t>52</t>
  </si>
  <si>
    <t>763131831</t>
  </si>
  <si>
    <t>Demontáž SDK podhledu s jednovrstvou nosnou kcí z ocelových profilů opláštění jednoduché</t>
  </si>
  <si>
    <t>-276328361</t>
  </si>
  <si>
    <t>53</t>
  </si>
  <si>
    <t>763732812</t>
  </si>
  <si>
    <t>Demontáž dřevostaveb střešní konstrukce z příhradových vazníků konstrukční délky přes 9 do 12,5 m</t>
  </si>
  <si>
    <t>1601083953</t>
  </si>
  <si>
    <t>26*9,544</t>
  </si>
  <si>
    <t>8*7,255</t>
  </si>
  <si>
    <t>54</t>
  </si>
  <si>
    <t>763734812</t>
  </si>
  <si>
    <t>Demontáž dřevostaveb střešní konstrukce krokví, vaznic, ztužidel a zavětrování průřezové plochy přes 50 do 150 cm2</t>
  </si>
  <si>
    <t>1013869772</t>
  </si>
  <si>
    <t>764</t>
  </si>
  <si>
    <t>Konstrukce klempířské</t>
  </si>
  <si>
    <t>55</t>
  </si>
  <si>
    <t>764002811</t>
  </si>
  <si>
    <t>Demontáž okapového plechu do suti v krytině povlakové</t>
  </si>
  <si>
    <t>1949614581</t>
  </si>
  <si>
    <t>17,475*2</t>
  </si>
  <si>
    <t>56</t>
  </si>
  <si>
    <t>764002841</t>
  </si>
  <si>
    <t>Demontáž oplechování horních ploch zdí a nadezdívek do suti</t>
  </si>
  <si>
    <t>-587492056</t>
  </si>
  <si>
    <t>9,544*2</t>
  </si>
  <si>
    <t>57</t>
  </si>
  <si>
    <t>764002851</t>
  </si>
  <si>
    <t>Demontáž oplechování parapetů do suti</t>
  </si>
  <si>
    <t>-414038190</t>
  </si>
  <si>
    <t>1,5*5</t>
  </si>
  <si>
    <t>0,6*9</t>
  </si>
  <si>
    <t>58</t>
  </si>
  <si>
    <t>764002881</t>
  </si>
  <si>
    <t>Demontáž lemování střešních prostupů do suti</t>
  </si>
  <si>
    <t>44758152</t>
  </si>
  <si>
    <t>59</t>
  </si>
  <si>
    <t>764004801</t>
  </si>
  <si>
    <t>Demontáž podokapního žlabu do suti</t>
  </si>
  <si>
    <t>406277478</t>
  </si>
  <si>
    <t>14,118+17,475</t>
  </si>
  <si>
    <t>60</t>
  </si>
  <si>
    <t>764004841</t>
  </si>
  <si>
    <t>Demontáž háku do suti</t>
  </si>
  <si>
    <t>200799060</t>
  </si>
  <si>
    <t>61</t>
  </si>
  <si>
    <t>764004861</t>
  </si>
  <si>
    <t>Demontáž svodu do suti</t>
  </si>
  <si>
    <t>-1126122768</t>
  </si>
  <si>
    <t>4*4</t>
  </si>
  <si>
    <t>62</t>
  </si>
  <si>
    <t>764004871</t>
  </si>
  <si>
    <t>Demontáž objímky svodu do suti</t>
  </si>
  <si>
    <t>715897527</t>
  </si>
  <si>
    <t>4*2</t>
  </si>
  <si>
    <t>HZS</t>
  </si>
  <si>
    <t>Hodinové zúčtovací sazby</t>
  </si>
  <si>
    <t>63</t>
  </si>
  <si>
    <t>HZS1291</t>
  </si>
  <si>
    <t>Skrápění proti prašnosti při bourání</t>
  </si>
  <si>
    <t>hod</t>
  </si>
  <si>
    <t>512</t>
  </si>
  <si>
    <t>272276349</t>
  </si>
  <si>
    <t>Vedlejší rozpočtové náklady</t>
  </si>
  <si>
    <t>VRN3</t>
  </si>
  <si>
    <t>64</t>
  </si>
  <si>
    <t>030001000</t>
  </si>
  <si>
    <t>kpl</t>
  </si>
  <si>
    <t>1024</t>
  </si>
  <si>
    <t>-1517056622</t>
  </si>
  <si>
    <t>VRN4</t>
  </si>
  <si>
    <t>Inženýrská činnost</t>
  </si>
  <si>
    <t>65</t>
  </si>
  <si>
    <t>045303000</t>
  </si>
  <si>
    <t>Koordinační činnost</t>
  </si>
  <si>
    <t>1802573486</t>
  </si>
  <si>
    <t>66</t>
  </si>
  <si>
    <t>049002000</t>
  </si>
  <si>
    <t>Zajištění odpojení od správce sítí - elektro, plyn, voda a slaboproud</t>
  </si>
  <si>
    <t>1061982858</t>
  </si>
  <si>
    <t>VRN7</t>
  </si>
  <si>
    <t>67</t>
  </si>
  <si>
    <t>072103000</t>
  </si>
  <si>
    <t>Silniční provoz - projednání DIO a zajištění DIR</t>
  </si>
  <si>
    <t>-470976723</t>
  </si>
  <si>
    <t>68</t>
  </si>
  <si>
    <t>072203000</t>
  </si>
  <si>
    <t>Silniční provoz - zajištění DIO (dopravní značení)</t>
  </si>
  <si>
    <t>555777752</t>
  </si>
  <si>
    <t>VRN9</t>
  </si>
  <si>
    <t>69</t>
  </si>
  <si>
    <t>094103000</t>
  </si>
  <si>
    <t>Náklady na vyklizení objektu</t>
  </si>
  <si>
    <t>1892281271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</si>
</sst>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131</xdr:row>
      <xdr:rowOff>0</xdr:rowOff>
    </xdr:from>
    <xdr:to>
      <xdr:col>9</xdr:col>
      <xdr:colOff>1215390</xdr:colOff>
      <xdr:row>135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36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1" customFormat="1" ht="14.4" customHeight="1">
      <c r="B26" s="22"/>
      <c r="C26" s="23"/>
      <c r="D26" s="39" t="s">
        <v>41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0">
        <f>ROUND(AG94,2)</f>
        <v>0</v>
      </c>
      <c r="AL26" s="23"/>
      <c r="AM26" s="23"/>
      <c r="AN26" s="23"/>
      <c r="AO26" s="23"/>
      <c r="AP26" s="23"/>
      <c r="AQ26" s="23"/>
      <c r="AR26" s="21"/>
      <c r="BE26" s="32"/>
    </row>
    <row r="27" s="1" customFormat="1" ht="14.4" customHeight="1">
      <c r="B27" s="22"/>
      <c r="C27" s="23"/>
      <c r="D27" s="39" t="s">
        <v>42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0">
        <f>ROUND(AG97, 2)</f>
        <v>0</v>
      </c>
      <c r="AL27" s="40"/>
      <c r="AM27" s="40"/>
      <c r="AN27" s="40"/>
      <c r="AO27" s="40"/>
      <c r="AP27" s="23"/>
      <c r="AQ27" s="23"/>
      <c r="AR27" s="21"/>
      <c r="BE27" s="32"/>
    </row>
    <row r="28" s="2" customFormat="1" ht="6.96" customHeigh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BE28" s="32"/>
    </row>
    <row r="29" s="2" customFormat="1" ht="25.92" customHeight="1">
      <c r="A29" s="41"/>
      <c r="B29" s="42"/>
      <c r="C29" s="43"/>
      <c r="D29" s="45" t="s">
        <v>43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ROUND(AK26 + AK27, 2)</f>
        <v>0</v>
      </c>
      <c r="AL29" s="46"/>
      <c r="AM29" s="46"/>
      <c r="AN29" s="46"/>
      <c r="AO29" s="46"/>
      <c r="AP29" s="43"/>
      <c r="AQ29" s="43"/>
      <c r="AR29" s="44"/>
      <c r="BE29" s="32"/>
    </row>
    <row r="30" s="2" customFormat="1" ht="6.96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BE30" s="32"/>
    </row>
    <row r="31" s="2" customFormat="1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8" t="s">
        <v>44</v>
      </c>
      <c r="M31" s="48"/>
      <c r="N31" s="48"/>
      <c r="O31" s="48"/>
      <c r="P31" s="48"/>
      <c r="Q31" s="43"/>
      <c r="R31" s="43"/>
      <c r="S31" s="43"/>
      <c r="T31" s="43"/>
      <c r="U31" s="43"/>
      <c r="V31" s="43"/>
      <c r="W31" s="48" t="s">
        <v>45</v>
      </c>
      <c r="X31" s="48"/>
      <c r="Y31" s="48"/>
      <c r="Z31" s="48"/>
      <c r="AA31" s="48"/>
      <c r="AB31" s="48"/>
      <c r="AC31" s="48"/>
      <c r="AD31" s="48"/>
      <c r="AE31" s="48"/>
      <c r="AF31" s="43"/>
      <c r="AG31" s="43"/>
      <c r="AH31" s="43"/>
      <c r="AI31" s="43"/>
      <c r="AJ31" s="43"/>
      <c r="AK31" s="48" t="s">
        <v>46</v>
      </c>
      <c r="AL31" s="48"/>
      <c r="AM31" s="48"/>
      <c r="AN31" s="48"/>
      <c r="AO31" s="48"/>
      <c r="AP31" s="43"/>
      <c r="AQ31" s="43"/>
      <c r="AR31" s="44"/>
      <c r="BE31" s="32"/>
    </row>
    <row r="32" s="3" customFormat="1" ht="14.4" customHeight="1">
      <c r="A32" s="3"/>
      <c r="B32" s="49"/>
      <c r="C32" s="50"/>
      <c r="D32" s="33" t="s">
        <v>47</v>
      </c>
      <c r="E32" s="50"/>
      <c r="F32" s="33" t="s">
        <v>48</v>
      </c>
      <c r="G32" s="50"/>
      <c r="H32" s="50"/>
      <c r="I32" s="50"/>
      <c r="J32" s="50"/>
      <c r="K32" s="50"/>
      <c r="L32" s="51">
        <v>0.20999999999999999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ROUND(AZ94 + SUM(CD97:CD101),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f>ROUND(AV94 + SUM(BY97:BY101), 2)</f>
        <v>0</v>
      </c>
      <c r="AL32" s="50"/>
      <c r="AM32" s="50"/>
      <c r="AN32" s="50"/>
      <c r="AO32" s="50"/>
      <c r="AP32" s="50"/>
      <c r="AQ32" s="50"/>
      <c r="AR32" s="53"/>
      <c r="BE32" s="54"/>
    </row>
    <row r="33" s="3" customFormat="1" ht="14.4" customHeight="1">
      <c r="A33" s="3"/>
      <c r="B33" s="49"/>
      <c r="C33" s="50"/>
      <c r="D33" s="50"/>
      <c r="E33" s="50"/>
      <c r="F33" s="33" t="s">
        <v>49</v>
      </c>
      <c r="G33" s="50"/>
      <c r="H33" s="50"/>
      <c r="I33" s="50"/>
      <c r="J33" s="50"/>
      <c r="K33" s="50"/>
      <c r="L33" s="51">
        <v>0.12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ROUND(BA94 + SUM(CE97:CE101),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f>ROUND(AW94 + SUM(BZ97:BZ101), 2)</f>
        <v>0</v>
      </c>
      <c r="AL33" s="50"/>
      <c r="AM33" s="50"/>
      <c r="AN33" s="50"/>
      <c r="AO33" s="50"/>
      <c r="AP33" s="50"/>
      <c r="AQ33" s="50"/>
      <c r="AR33" s="53"/>
      <c r="BE33" s="54"/>
    </row>
    <row r="34" hidden="1" s="3" customFormat="1" ht="14.4" customHeight="1">
      <c r="A34" s="3"/>
      <c r="B34" s="49"/>
      <c r="C34" s="50"/>
      <c r="D34" s="50"/>
      <c r="E34" s="50"/>
      <c r="F34" s="33" t="s">
        <v>50</v>
      </c>
      <c r="G34" s="50"/>
      <c r="H34" s="50"/>
      <c r="I34" s="50"/>
      <c r="J34" s="50"/>
      <c r="K34" s="50"/>
      <c r="L34" s="51">
        <v>0.20999999999999999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2">
        <f>ROUND(BB94 + SUM(CF97:CF101), 2)</f>
        <v>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2">
        <v>0</v>
      </c>
      <c r="AL34" s="50"/>
      <c r="AM34" s="50"/>
      <c r="AN34" s="50"/>
      <c r="AO34" s="50"/>
      <c r="AP34" s="50"/>
      <c r="AQ34" s="50"/>
      <c r="AR34" s="53"/>
      <c r="BE34" s="54"/>
    </row>
    <row r="35" hidden="1" s="3" customFormat="1" ht="14.4" customHeight="1">
      <c r="A35" s="3"/>
      <c r="B35" s="49"/>
      <c r="C35" s="50"/>
      <c r="D35" s="50"/>
      <c r="E35" s="50"/>
      <c r="F35" s="33" t="s">
        <v>51</v>
      </c>
      <c r="G35" s="50"/>
      <c r="H35" s="50"/>
      <c r="I35" s="50"/>
      <c r="J35" s="50"/>
      <c r="K35" s="50"/>
      <c r="L35" s="51">
        <v>0.12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2">
        <f>ROUND(BC94 + SUM(CG97:CG101), 2)</f>
        <v>0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2">
        <v>0</v>
      </c>
      <c r="AL35" s="50"/>
      <c r="AM35" s="50"/>
      <c r="AN35" s="50"/>
      <c r="AO35" s="50"/>
      <c r="AP35" s="50"/>
      <c r="AQ35" s="50"/>
      <c r="AR35" s="53"/>
      <c r="BE35" s="3"/>
    </row>
    <row r="36" hidden="1" s="3" customFormat="1" ht="14.4" customHeight="1">
      <c r="A36" s="3"/>
      <c r="B36" s="49"/>
      <c r="C36" s="50"/>
      <c r="D36" s="50"/>
      <c r="E36" s="50"/>
      <c r="F36" s="33" t="s">
        <v>52</v>
      </c>
      <c r="G36" s="50"/>
      <c r="H36" s="50"/>
      <c r="I36" s="50"/>
      <c r="J36" s="50"/>
      <c r="K36" s="50"/>
      <c r="L36" s="51">
        <v>0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2">
        <f>ROUND(BD94 + SUM(CH97:CH101), 2)</f>
        <v>0</v>
      </c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2">
        <v>0</v>
      </c>
      <c r="AL36" s="50"/>
      <c r="AM36" s="50"/>
      <c r="AN36" s="50"/>
      <c r="AO36" s="50"/>
      <c r="AP36" s="50"/>
      <c r="AQ36" s="50"/>
      <c r="AR36" s="53"/>
      <c r="BE36" s="3"/>
    </row>
    <row r="37" s="2" customFormat="1" ht="6.96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BE37" s="41"/>
    </row>
    <row r="38" s="2" customFormat="1" ht="25.92" customHeight="1">
      <c r="A38" s="41"/>
      <c r="B38" s="42"/>
      <c r="C38" s="55"/>
      <c r="D38" s="56" t="s">
        <v>53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 t="s">
        <v>54</v>
      </c>
      <c r="U38" s="57"/>
      <c r="V38" s="57"/>
      <c r="W38" s="57"/>
      <c r="X38" s="59" t="s">
        <v>55</v>
      </c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60">
        <f>SUM(AK29:AK36)</f>
        <v>0</v>
      </c>
      <c r="AL38" s="57"/>
      <c r="AM38" s="57"/>
      <c r="AN38" s="57"/>
      <c r="AO38" s="61"/>
      <c r="AP38" s="55"/>
      <c r="AQ38" s="55"/>
      <c r="AR38" s="44"/>
      <c r="BE38" s="41"/>
    </row>
    <row r="39" s="2" customFormat="1" ht="6.96" customHeight="1">
      <c r="A39" s="4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BE39" s="41"/>
    </row>
    <row r="40" s="2" customFormat="1" ht="14.4" customHeight="1">
      <c r="A40" s="4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BE40" s="4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2"/>
      <c r="C49" s="63"/>
      <c r="D49" s="64" t="s">
        <v>56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57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1"/>
      <c r="B60" s="42"/>
      <c r="C60" s="43"/>
      <c r="D60" s="67" t="s">
        <v>58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67" t="s">
        <v>59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67" t="s">
        <v>58</v>
      </c>
      <c r="AI60" s="46"/>
      <c r="AJ60" s="46"/>
      <c r="AK60" s="46"/>
      <c r="AL60" s="46"/>
      <c r="AM60" s="67" t="s">
        <v>59</v>
      </c>
      <c r="AN60" s="46"/>
      <c r="AO60" s="46"/>
      <c r="AP60" s="43"/>
      <c r="AQ60" s="43"/>
      <c r="AR60" s="44"/>
      <c r="BE60" s="41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1"/>
      <c r="B64" s="42"/>
      <c r="C64" s="43"/>
      <c r="D64" s="64" t="s">
        <v>60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61</v>
      </c>
      <c r="AI64" s="68"/>
      <c r="AJ64" s="68"/>
      <c r="AK64" s="68"/>
      <c r="AL64" s="68"/>
      <c r="AM64" s="68"/>
      <c r="AN64" s="68"/>
      <c r="AO64" s="68"/>
      <c r="AP64" s="43"/>
      <c r="AQ64" s="43"/>
      <c r="AR64" s="44"/>
      <c r="BE64" s="41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1"/>
      <c r="B75" s="42"/>
      <c r="C75" s="43"/>
      <c r="D75" s="67" t="s">
        <v>58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67" t="s">
        <v>59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67" t="s">
        <v>58</v>
      </c>
      <c r="AI75" s="46"/>
      <c r="AJ75" s="46"/>
      <c r="AK75" s="46"/>
      <c r="AL75" s="46"/>
      <c r="AM75" s="67" t="s">
        <v>59</v>
      </c>
      <c r="AN75" s="46"/>
      <c r="AO75" s="46"/>
      <c r="AP75" s="43"/>
      <c r="AQ75" s="43"/>
      <c r="AR75" s="44"/>
      <c r="BE75" s="41"/>
    </row>
    <row r="76" s="2" customForma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BE76" s="41"/>
    </row>
    <row r="77" s="2" customFormat="1" ht="6.96" customHeight="1">
      <c r="A77" s="41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4"/>
      <c r="BE77" s="41"/>
    </row>
    <row r="81" s="2" customFormat="1" ht="6.96" customHeight="1">
      <c r="A81" s="4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4"/>
      <c r="BE81" s="41"/>
    </row>
    <row r="82" s="2" customFormat="1" ht="24.96" customHeight="1">
      <c r="A82" s="41"/>
      <c r="B82" s="42"/>
      <c r="C82" s="24" t="s">
        <v>62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B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BE83" s="41"/>
    </row>
    <row r="84" s="4" customFormat="1" ht="12" customHeight="1">
      <c r="A84" s="4"/>
      <c r="B84" s="73"/>
      <c r="C84" s="33" t="s">
        <v>13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91/2025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16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Demolice stávajícího objektu Splavná 652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BE86" s="41"/>
    </row>
    <row r="87" s="2" customFormat="1" ht="12" customHeight="1">
      <c r="A87" s="41"/>
      <c r="B87" s="42"/>
      <c r="C87" s="33" t="s">
        <v>20</v>
      </c>
      <c r="D87" s="43"/>
      <c r="E87" s="43"/>
      <c r="F87" s="43"/>
      <c r="G87" s="43"/>
      <c r="H87" s="43"/>
      <c r="I87" s="43"/>
      <c r="J87" s="43"/>
      <c r="K87" s="43"/>
      <c r="L87" s="81" t="str">
        <f>IF(K8="","",K8)</f>
        <v>Splavná 652, 198 00 Praha 14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33" t="s">
        <v>22</v>
      </c>
      <c r="AJ87" s="43"/>
      <c r="AK87" s="43"/>
      <c r="AL87" s="43"/>
      <c r="AM87" s="82" t="str">
        <f>IF(AN8= "","",AN8)</f>
        <v>10. 8. 2025</v>
      </c>
      <c r="AN87" s="82"/>
      <c r="AO87" s="43"/>
      <c r="AP87" s="43"/>
      <c r="AQ87" s="43"/>
      <c r="AR87" s="44"/>
      <c r="B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BE88" s="41"/>
    </row>
    <row r="89" s="2" customFormat="1" ht="40.05" customHeight="1">
      <c r="A89" s="41"/>
      <c r="B89" s="42"/>
      <c r="C89" s="33" t="s">
        <v>24</v>
      </c>
      <c r="D89" s="43"/>
      <c r="E89" s="43"/>
      <c r="F89" s="43"/>
      <c r="G89" s="43"/>
      <c r="H89" s="43"/>
      <c r="I89" s="43"/>
      <c r="J89" s="43"/>
      <c r="K89" s="43"/>
      <c r="L89" s="74" t="str">
        <f>IF(E11= "","",E11)</f>
        <v xml:space="preserve"> Městská část Praha 14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33" t="s">
        <v>32</v>
      </c>
      <c r="AJ89" s="43"/>
      <c r="AK89" s="43"/>
      <c r="AL89" s="43"/>
      <c r="AM89" s="83" t="str">
        <f>IF(E17="","",E17)</f>
        <v xml:space="preserve"> SILVAPLANA SE, Jaurisova 1500/21, Nusle (Praha 4)</v>
      </c>
      <c r="AN89" s="74"/>
      <c r="AO89" s="74"/>
      <c r="AP89" s="74"/>
      <c r="AQ89" s="43"/>
      <c r="AR89" s="44"/>
      <c r="AS89" s="84" t="s">
        <v>63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41"/>
    </row>
    <row r="90" s="2" customFormat="1" ht="15.15" customHeight="1">
      <c r="A90" s="41"/>
      <c r="B90" s="42"/>
      <c r="C90" s="33" t="s">
        <v>30</v>
      </c>
      <c r="D90" s="43"/>
      <c r="E90" s="43"/>
      <c r="F90" s="43"/>
      <c r="G90" s="43"/>
      <c r="H90" s="43"/>
      <c r="I90" s="43"/>
      <c r="J90" s="43"/>
      <c r="K90" s="43"/>
      <c r="L90" s="74" t="str">
        <f>IF(E14= "Vyplň údaj","",E14)</f>
        <v/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33" t="s">
        <v>37</v>
      </c>
      <c r="AJ90" s="43"/>
      <c r="AK90" s="43"/>
      <c r="AL90" s="43"/>
      <c r="AM90" s="83" t="str">
        <f>IF(E20="","",E20)</f>
        <v xml:space="preserve"> </v>
      </c>
      <c r="AN90" s="74"/>
      <c r="AO90" s="74"/>
      <c r="AP90" s="74"/>
      <c r="AQ90" s="43"/>
      <c r="AR90" s="44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41"/>
    </row>
    <row r="91" s="2" customFormat="1" ht="10.8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41"/>
    </row>
    <row r="92" s="2" customFormat="1" ht="29.28" customHeight="1">
      <c r="A92" s="41"/>
      <c r="B92" s="42"/>
      <c r="C92" s="96" t="s">
        <v>64</v>
      </c>
      <c r="D92" s="97"/>
      <c r="E92" s="97"/>
      <c r="F92" s="97"/>
      <c r="G92" s="97"/>
      <c r="H92" s="98"/>
      <c r="I92" s="99" t="s">
        <v>65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66</v>
      </c>
      <c r="AH92" s="97"/>
      <c r="AI92" s="97"/>
      <c r="AJ92" s="97"/>
      <c r="AK92" s="97"/>
      <c r="AL92" s="97"/>
      <c r="AM92" s="97"/>
      <c r="AN92" s="99" t="s">
        <v>67</v>
      </c>
      <c r="AO92" s="97"/>
      <c r="AP92" s="101"/>
      <c r="AQ92" s="102" t="s">
        <v>68</v>
      </c>
      <c r="AR92" s="44"/>
      <c r="AS92" s="103" t="s">
        <v>69</v>
      </c>
      <c r="AT92" s="104" t="s">
        <v>70</v>
      </c>
      <c r="AU92" s="104" t="s">
        <v>71</v>
      </c>
      <c r="AV92" s="104" t="s">
        <v>72</v>
      </c>
      <c r="AW92" s="104" t="s">
        <v>73</v>
      </c>
      <c r="AX92" s="104" t="s">
        <v>74</v>
      </c>
      <c r="AY92" s="104" t="s">
        <v>75</v>
      </c>
      <c r="AZ92" s="104" t="s">
        <v>76</v>
      </c>
      <c r="BA92" s="104" t="s">
        <v>77</v>
      </c>
      <c r="BB92" s="104" t="s">
        <v>78</v>
      </c>
      <c r="BC92" s="104" t="s">
        <v>79</v>
      </c>
      <c r="BD92" s="105" t="s">
        <v>80</v>
      </c>
      <c r="BE92" s="41"/>
    </row>
    <row r="93" s="2" customFormat="1" ht="10.8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4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41"/>
    </row>
    <row r="94" s="6" customFormat="1" ht="32.4" customHeight="1">
      <c r="A94" s="6"/>
      <c r="B94" s="109"/>
      <c r="C94" s="110" t="s">
        <v>81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ROUND(AZ94*L32,2)</f>
        <v>0</v>
      </c>
      <c r="AW94" s="117">
        <f>ROUND(BA94*L33,2)</f>
        <v>0</v>
      </c>
      <c r="AX94" s="117">
        <f>ROUND(BB94*L32,2)</f>
        <v>0</v>
      </c>
      <c r="AY94" s="117">
        <f>ROUND(BC94*L33,2)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82</v>
      </c>
      <c r="BT94" s="120" t="s">
        <v>83</v>
      </c>
      <c r="BV94" s="120" t="s">
        <v>84</v>
      </c>
      <c r="BW94" s="120" t="s">
        <v>5</v>
      </c>
      <c r="BX94" s="120" t="s">
        <v>85</v>
      </c>
      <c r="CL94" s="120" t="s">
        <v>1</v>
      </c>
    </row>
    <row r="95" s="7" customFormat="1" ht="24.75" customHeight="1">
      <c r="A95" s="121" t="s">
        <v>86</v>
      </c>
      <c r="B95" s="122"/>
      <c r="C95" s="123"/>
      <c r="D95" s="124" t="s">
        <v>14</v>
      </c>
      <c r="E95" s="124"/>
      <c r="F95" s="124"/>
      <c r="G95" s="124"/>
      <c r="H95" s="124"/>
      <c r="I95" s="125"/>
      <c r="J95" s="124" t="s">
        <v>17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'91-2025 - Demolice stávaj...'!J30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87</v>
      </c>
      <c r="AR95" s="128"/>
      <c r="AS95" s="129">
        <v>0</v>
      </c>
      <c r="AT95" s="130">
        <f>ROUND(SUM(AV95:AW95),2)</f>
        <v>0</v>
      </c>
      <c r="AU95" s="131">
        <f>'91-2025 - Demolice stávaj...'!P143</f>
        <v>0</v>
      </c>
      <c r="AV95" s="130">
        <f>'91-2025 - Demolice stávaj...'!J33</f>
        <v>0</v>
      </c>
      <c r="AW95" s="130">
        <f>'91-2025 - Demolice stávaj...'!J34</f>
        <v>0</v>
      </c>
      <c r="AX95" s="130">
        <f>'91-2025 - Demolice stávaj...'!J35</f>
        <v>0</v>
      </c>
      <c r="AY95" s="130">
        <f>'91-2025 - Demolice stávaj...'!J36</f>
        <v>0</v>
      </c>
      <c r="AZ95" s="130">
        <f>'91-2025 - Demolice stávaj...'!F33</f>
        <v>0</v>
      </c>
      <c r="BA95" s="130">
        <f>'91-2025 - Demolice stávaj...'!F34</f>
        <v>0</v>
      </c>
      <c r="BB95" s="130">
        <f>'91-2025 - Demolice stávaj...'!F35</f>
        <v>0</v>
      </c>
      <c r="BC95" s="130">
        <f>'91-2025 - Demolice stávaj...'!F36</f>
        <v>0</v>
      </c>
      <c r="BD95" s="132">
        <f>'91-2025 - Demolice stávaj...'!F37</f>
        <v>0</v>
      </c>
      <c r="BE95" s="7"/>
      <c r="BT95" s="133" t="s">
        <v>88</v>
      </c>
      <c r="BU95" s="133" t="s">
        <v>89</v>
      </c>
      <c r="BV95" s="133" t="s">
        <v>84</v>
      </c>
      <c r="BW95" s="133" t="s">
        <v>5</v>
      </c>
      <c r="BX95" s="133" t="s">
        <v>85</v>
      </c>
      <c r="CL95" s="133" t="s">
        <v>1</v>
      </c>
    </row>
    <row r="96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1"/>
    </row>
    <row r="97" s="2" customFormat="1" ht="30" customHeight="1">
      <c r="A97" s="41"/>
      <c r="B97" s="42"/>
      <c r="C97" s="110" t="s">
        <v>90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113">
        <f>ROUND(SUM(AG98:AG101), 2)</f>
        <v>0</v>
      </c>
      <c r="AH97" s="113"/>
      <c r="AI97" s="113"/>
      <c r="AJ97" s="113"/>
      <c r="AK97" s="113"/>
      <c r="AL97" s="113"/>
      <c r="AM97" s="113"/>
      <c r="AN97" s="113">
        <f>ROUND(SUM(AN98:AN101), 2)</f>
        <v>0</v>
      </c>
      <c r="AO97" s="113"/>
      <c r="AP97" s="113"/>
      <c r="AQ97" s="134"/>
      <c r="AR97" s="44"/>
      <c r="AS97" s="103" t="s">
        <v>91</v>
      </c>
      <c r="AT97" s="104" t="s">
        <v>92</v>
      </c>
      <c r="AU97" s="104" t="s">
        <v>47</v>
      </c>
      <c r="AV97" s="105" t="s">
        <v>70</v>
      </c>
      <c r="AW97" s="41"/>
      <c r="AX97" s="41"/>
      <c r="AY97" s="41"/>
      <c r="AZ97" s="41"/>
      <c r="BA97" s="41"/>
      <c r="BB97" s="41"/>
      <c r="BC97" s="41"/>
      <c r="BD97" s="41"/>
      <c r="BE97" s="41"/>
    </row>
    <row r="98" s="2" customFormat="1" ht="19.92" customHeight="1">
      <c r="A98" s="41"/>
      <c r="B98" s="42"/>
      <c r="C98" s="43"/>
      <c r="D98" s="135" t="s">
        <v>93</v>
      </c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43"/>
      <c r="AD98" s="43"/>
      <c r="AE98" s="43"/>
      <c r="AF98" s="43"/>
      <c r="AG98" s="136">
        <f>ROUND(AG94 * AS98, 2)</f>
        <v>0</v>
      </c>
      <c r="AH98" s="137"/>
      <c r="AI98" s="137"/>
      <c r="AJ98" s="137"/>
      <c r="AK98" s="137"/>
      <c r="AL98" s="137"/>
      <c r="AM98" s="137"/>
      <c r="AN98" s="137">
        <f>ROUND(AG98 + AV98, 2)</f>
        <v>0</v>
      </c>
      <c r="AO98" s="137"/>
      <c r="AP98" s="137"/>
      <c r="AQ98" s="43"/>
      <c r="AR98" s="44"/>
      <c r="AS98" s="138">
        <v>0</v>
      </c>
      <c r="AT98" s="139" t="s">
        <v>94</v>
      </c>
      <c r="AU98" s="139" t="s">
        <v>48</v>
      </c>
      <c r="AV98" s="140">
        <f>ROUND(IF(AU98="základní",AG98*L32,IF(AU98="snížená",AG98*L33,0)), 2)</f>
        <v>0</v>
      </c>
      <c r="AW98" s="41"/>
      <c r="AX98" s="41"/>
      <c r="AY98" s="41"/>
      <c r="AZ98" s="41"/>
      <c r="BA98" s="41"/>
      <c r="BB98" s="41"/>
      <c r="BC98" s="41"/>
      <c r="BD98" s="41"/>
      <c r="BE98" s="41"/>
      <c r="BV98" s="18" t="s">
        <v>95</v>
      </c>
      <c r="BY98" s="141">
        <f>IF(AU98="základní",AV98,0)</f>
        <v>0</v>
      </c>
      <c r="BZ98" s="141">
        <f>IF(AU98="snížená",AV98,0)</f>
        <v>0</v>
      </c>
      <c r="CA98" s="141">
        <v>0</v>
      </c>
      <c r="CB98" s="141">
        <v>0</v>
      </c>
      <c r="CC98" s="141">
        <v>0</v>
      </c>
      <c r="CD98" s="141">
        <f>IF(AU98="základní",AG98,0)</f>
        <v>0</v>
      </c>
      <c r="CE98" s="141">
        <f>IF(AU98="snížená",AG98,0)</f>
        <v>0</v>
      </c>
      <c r="CF98" s="141">
        <f>IF(AU98="zákl. přenesená",AG98,0)</f>
        <v>0</v>
      </c>
      <c r="CG98" s="141">
        <f>IF(AU98="sníž. přenesená",AG98,0)</f>
        <v>0</v>
      </c>
      <c r="CH98" s="141">
        <f>IF(AU98="nulová",AG98,0)</f>
        <v>0</v>
      </c>
      <c r="CI98" s="18">
        <f>IF(AU98="základní",1,IF(AU98="snížená",2,IF(AU98="zákl. přenesená",4,IF(AU98="sníž. přenesená",5,3))))</f>
        <v>1</v>
      </c>
      <c r="CJ98" s="18">
        <f>IF(AT98="stavební čast",1,IF(AT98="investiční čast",2,3))</f>
        <v>1</v>
      </c>
      <c r="CK98" s="18" t="str">
        <f>IF(D98="Vyplň vlastní","","x")</f>
        <v>x</v>
      </c>
    </row>
    <row r="99" s="2" customFormat="1" ht="19.92" customHeight="1">
      <c r="A99" s="41"/>
      <c r="B99" s="42"/>
      <c r="C99" s="43"/>
      <c r="D99" s="142" t="s">
        <v>96</v>
      </c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43"/>
      <c r="AD99" s="43"/>
      <c r="AE99" s="43"/>
      <c r="AF99" s="43"/>
      <c r="AG99" s="136">
        <f>ROUND(AG94 * AS99, 2)</f>
        <v>0</v>
      </c>
      <c r="AH99" s="137"/>
      <c r="AI99" s="137"/>
      <c r="AJ99" s="137"/>
      <c r="AK99" s="137"/>
      <c r="AL99" s="137"/>
      <c r="AM99" s="137"/>
      <c r="AN99" s="137">
        <f>ROUND(AG99 + AV99, 2)</f>
        <v>0</v>
      </c>
      <c r="AO99" s="137"/>
      <c r="AP99" s="137"/>
      <c r="AQ99" s="43"/>
      <c r="AR99" s="44"/>
      <c r="AS99" s="138">
        <v>0</v>
      </c>
      <c r="AT99" s="139" t="s">
        <v>94</v>
      </c>
      <c r="AU99" s="139" t="s">
        <v>48</v>
      </c>
      <c r="AV99" s="140">
        <f>ROUND(IF(AU99="základní",AG99*L32,IF(AU99="snížená",AG99*L33,0)), 2)</f>
        <v>0</v>
      </c>
      <c r="AW99" s="41"/>
      <c r="AX99" s="41"/>
      <c r="AY99" s="41"/>
      <c r="AZ99" s="41"/>
      <c r="BA99" s="41"/>
      <c r="BB99" s="41"/>
      <c r="BC99" s="41"/>
      <c r="BD99" s="41"/>
      <c r="BE99" s="41"/>
      <c r="BV99" s="18" t="s">
        <v>97</v>
      </c>
      <c r="BY99" s="141">
        <f>IF(AU99="základní",AV99,0)</f>
        <v>0</v>
      </c>
      <c r="BZ99" s="141">
        <f>IF(AU99="snížená",AV99,0)</f>
        <v>0</v>
      </c>
      <c r="CA99" s="141">
        <v>0</v>
      </c>
      <c r="CB99" s="141">
        <v>0</v>
      </c>
      <c r="CC99" s="141">
        <v>0</v>
      </c>
      <c r="CD99" s="141">
        <f>IF(AU99="základní",AG99,0)</f>
        <v>0</v>
      </c>
      <c r="CE99" s="141">
        <f>IF(AU99="snížená",AG99,0)</f>
        <v>0</v>
      </c>
      <c r="CF99" s="141">
        <f>IF(AU99="zákl. přenesená",AG99,0)</f>
        <v>0</v>
      </c>
      <c r="CG99" s="141">
        <f>IF(AU99="sníž. přenesená",AG99,0)</f>
        <v>0</v>
      </c>
      <c r="CH99" s="141">
        <f>IF(AU99="nulová",AG99,0)</f>
        <v>0</v>
      </c>
      <c r="CI99" s="18">
        <f>IF(AU99="základní",1,IF(AU99="snížená",2,IF(AU99="zákl. přenesená",4,IF(AU99="sníž. přenesená",5,3))))</f>
        <v>1</v>
      </c>
      <c r="CJ99" s="18">
        <f>IF(AT99="stavební čast",1,IF(AT99="investiční čast",2,3))</f>
        <v>1</v>
      </c>
      <c r="CK99" s="18" t="str">
        <f>IF(D99="Vyplň vlastní","","x")</f>
        <v/>
      </c>
    </row>
    <row r="100" s="2" customFormat="1" ht="19.92" customHeight="1">
      <c r="A100" s="41"/>
      <c r="B100" s="42"/>
      <c r="C100" s="43"/>
      <c r="D100" s="142" t="s">
        <v>96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43"/>
      <c r="AD100" s="43"/>
      <c r="AE100" s="43"/>
      <c r="AF100" s="43"/>
      <c r="AG100" s="136">
        <f>ROUND(AG94 * AS100, 2)</f>
        <v>0</v>
      </c>
      <c r="AH100" s="137"/>
      <c r="AI100" s="137"/>
      <c r="AJ100" s="137"/>
      <c r="AK100" s="137"/>
      <c r="AL100" s="137"/>
      <c r="AM100" s="137"/>
      <c r="AN100" s="137">
        <f>ROUND(AG100 + AV100, 2)</f>
        <v>0</v>
      </c>
      <c r="AO100" s="137"/>
      <c r="AP100" s="137"/>
      <c r="AQ100" s="43"/>
      <c r="AR100" s="44"/>
      <c r="AS100" s="138">
        <v>0</v>
      </c>
      <c r="AT100" s="139" t="s">
        <v>94</v>
      </c>
      <c r="AU100" s="139" t="s">
        <v>48</v>
      </c>
      <c r="AV100" s="140">
        <f>ROUND(IF(AU100="základní",AG100*L32,IF(AU100="snížená",AG100*L33,0)), 2)</f>
        <v>0</v>
      </c>
      <c r="AW100" s="41"/>
      <c r="AX100" s="41"/>
      <c r="AY100" s="41"/>
      <c r="AZ100" s="41"/>
      <c r="BA100" s="41"/>
      <c r="BB100" s="41"/>
      <c r="BC100" s="41"/>
      <c r="BD100" s="41"/>
      <c r="BE100" s="41"/>
      <c r="BV100" s="18" t="s">
        <v>97</v>
      </c>
      <c r="BY100" s="141">
        <f>IF(AU100="základní",AV100,0)</f>
        <v>0</v>
      </c>
      <c r="BZ100" s="141">
        <f>IF(AU100="snížená",AV100,0)</f>
        <v>0</v>
      </c>
      <c r="CA100" s="141">
        <v>0</v>
      </c>
      <c r="CB100" s="141">
        <v>0</v>
      </c>
      <c r="CC100" s="141">
        <v>0</v>
      </c>
      <c r="CD100" s="141">
        <f>IF(AU100="základní",AG100,0)</f>
        <v>0</v>
      </c>
      <c r="CE100" s="141">
        <f>IF(AU100="snížená",AG100,0)</f>
        <v>0</v>
      </c>
      <c r="CF100" s="141">
        <f>IF(AU100="zákl. přenesená",AG100,0)</f>
        <v>0</v>
      </c>
      <c r="CG100" s="141">
        <f>IF(AU100="sníž. přenesená",AG100,0)</f>
        <v>0</v>
      </c>
      <c r="CH100" s="141">
        <f>IF(AU100="nulová",AG100,0)</f>
        <v>0</v>
      </c>
      <c r="CI100" s="18">
        <f>IF(AU100="základní",1,IF(AU100="snížená",2,IF(AU100="zákl. přenesená",4,IF(AU100="sníž. přenesená",5,3))))</f>
        <v>1</v>
      </c>
      <c r="CJ100" s="18">
        <f>IF(AT100="stavební čast",1,IF(AT100="investiční čast",2,3))</f>
        <v>1</v>
      </c>
      <c r="CK100" s="18" t="str">
        <f>IF(D100="Vyplň vlastní","","x")</f>
        <v/>
      </c>
    </row>
    <row r="101" s="2" customFormat="1" ht="19.92" customHeight="1">
      <c r="A101" s="41"/>
      <c r="B101" s="42"/>
      <c r="C101" s="43"/>
      <c r="D101" s="142" t="s">
        <v>96</v>
      </c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43"/>
      <c r="AD101" s="43"/>
      <c r="AE101" s="43"/>
      <c r="AF101" s="43"/>
      <c r="AG101" s="136">
        <f>ROUND(AG94 * AS101, 2)</f>
        <v>0</v>
      </c>
      <c r="AH101" s="137"/>
      <c r="AI101" s="137"/>
      <c r="AJ101" s="137"/>
      <c r="AK101" s="137"/>
      <c r="AL101" s="137"/>
      <c r="AM101" s="137"/>
      <c r="AN101" s="137">
        <f>ROUND(AG101 + AV101, 2)</f>
        <v>0</v>
      </c>
      <c r="AO101" s="137"/>
      <c r="AP101" s="137"/>
      <c r="AQ101" s="43"/>
      <c r="AR101" s="44"/>
      <c r="AS101" s="143">
        <v>0</v>
      </c>
      <c r="AT101" s="144" t="s">
        <v>94</v>
      </c>
      <c r="AU101" s="144" t="s">
        <v>48</v>
      </c>
      <c r="AV101" s="145">
        <f>ROUND(IF(AU101="základní",AG101*L32,IF(AU101="snížená",AG101*L33,0)), 2)</f>
        <v>0</v>
      </c>
      <c r="AW101" s="41"/>
      <c r="AX101" s="41"/>
      <c r="AY101" s="41"/>
      <c r="AZ101" s="41"/>
      <c r="BA101" s="41"/>
      <c r="BB101" s="41"/>
      <c r="BC101" s="41"/>
      <c r="BD101" s="41"/>
      <c r="BE101" s="41"/>
      <c r="BV101" s="18" t="s">
        <v>97</v>
      </c>
      <c r="BY101" s="141">
        <f>IF(AU101="základní",AV101,0)</f>
        <v>0</v>
      </c>
      <c r="BZ101" s="141">
        <f>IF(AU101="snížená",AV101,0)</f>
        <v>0</v>
      </c>
      <c r="CA101" s="141">
        <v>0</v>
      </c>
      <c r="CB101" s="141">
        <v>0</v>
      </c>
      <c r="CC101" s="141">
        <v>0</v>
      </c>
      <c r="CD101" s="141">
        <f>IF(AU101="základní",AG101,0)</f>
        <v>0</v>
      </c>
      <c r="CE101" s="141">
        <f>IF(AU101="snížená",AG101,0)</f>
        <v>0</v>
      </c>
      <c r="CF101" s="141">
        <f>IF(AU101="zákl. přenesená",AG101,0)</f>
        <v>0</v>
      </c>
      <c r="CG101" s="141">
        <f>IF(AU101="sníž. přenesená",AG101,0)</f>
        <v>0</v>
      </c>
      <c r="CH101" s="141">
        <f>IF(AU101="nulová",AG101,0)</f>
        <v>0</v>
      </c>
      <c r="CI101" s="18">
        <f>IF(AU101="základní",1,IF(AU101="snížená",2,IF(AU101="zákl. přenesená",4,IF(AU101="sníž. přenesená",5,3))))</f>
        <v>1</v>
      </c>
      <c r="CJ101" s="18">
        <f>IF(AT101="stavební čast",1,IF(AT101="investiční čast",2,3))</f>
        <v>1</v>
      </c>
      <c r="CK101" s="18" t="str">
        <f>IF(D101="Vyplň vlastní","","x")</f>
        <v/>
      </c>
    </row>
    <row r="102" s="2" customFormat="1" ht="10.8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4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="2" customFormat="1" ht="30" customHeight="1">
      <c r="A103" s="41"/>
      <c r="B103" s="42"/>
      <c r="C103" s="146" t="s">
        <v>98</v>
      </c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8">
        <f>ROUND(AG94 + AG97, 2)</f>
        <v>0</v>
      </c>
      <c r="AH103" s="148"/>
      <c r="AI103" s="148"/>
      <c r="AJ103" s="148"/>
      <c r="AK103" s="148"/>
      <c r="AL103" s="148"/>
      <c r="AM103" s="148"/>
      <c r="AN103" s="148">
        <f>ROUND(AN94 + AN97, 2)</f>
        <v>0</v>
      </c>
      <c r="AO103" s="148"/>
      <c r="AP103" s="148"/>
      <c r="AQ103" s="147"/>
      <c r="AR103" s="44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="2" customFormat="1" ht="6.96" customHeight="1">
      <c r="A104" s="41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44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</sheetData>
  <sheetProtection sheet="1" formatColumns="0" formatRows="0" objects="1" scenarios="1" spinCount="100000" saltValue="YF8WqqfgJ19doSu+VRp3s15ugqYExJCLHoSgr5H8z9MSzuZ/GqwvmDKWBjZ37K8NhPPnwOQxdbmPHUB26OXUpg==" hashValue="5FxHqn1fDtiO9j6/ULLkMgoFBGkkYUWyy4aSay9vH60PscJ4YhfBS1Q5yN+ICNCAgoB1Xhlqu+I5wkIvd0oYUQ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91-2025 - Demolice stáva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99</v>
      </c>
    </row>
    <row r="4" s="1" customFormat="1" ht="24.96" customHeight="1">
      <c r="B4" s="21"/>
      <c r="D4" s="151" t="s">
        <v>100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41"/>
      <c r="B6" s="44"/>
      <c r="C6" s="41"/>
      <c r="D6" s="153" t="s">
        <v>16</v>
      </c>
      <c r="E6" s="41"/>
      <c r="F6" s="41"/>
      <c r="G6" s="41"/>
      <c r="H6" s="41"/>
      <c r="I6" s="41"/>
      <c r="J6" s="41"/>
      <c r="K6" s="41"/>
      <c r="L6" s="66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4"/>
      <c r="C7" s="41"/>
      <c r="D7" s="41"/>
      <c r="E7" s="154" t="s">
        <v>17</v>
      </c>
      <c r="F7" s="41"/>
      <c r="G7" s="41"/>
      <c r="H7" s="41"/>
      <c r="I7" s="41"/>
      <c r="J7" s="41"/>
      <c r="K7" s="41"/>
      <c r="L7" s="66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4"/>
      <c r="C8" s="41"/>
      <c r="D8" s="41"/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4"/>
      <c r="C9" s="41"/>
      <c r="D9" s="153" t="s">
        <v>18</v>
      </c>
      <c r="E9" s="41"/>
      <c r="F9" s="155" t="s">
        <v>1</v>
      </c>
      <c r="G9" s="41"/>
      <c r="H9" s="41"/>
      <c r="I9" s="153" t="s">
        <v>19</v>
      </c>
      <c r="J9" s="155" t="s">
        <v>1</v>
      </c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4"/>
      <c r="C10" s="41"/>
      <c r="D10" s="153" t="s">
        <v>20</v>
      </c>
      <c r="E10" s="41"/>
      <c r="F10" s="155" t="s">
        <v>21</v>
      </c>
      <c r="G10" s="41"/>
      <c r="H10" s="41"/>
      <c r="I10" s="153" t="s">
        <v>22</v>
      </c>
      <c r="J10" s="156" t="str">
        <f>'Rekapitulace stavby'!AN8</f>
        <v>10. 8. 2025</v>
      </c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0.8" customHeight="1">
      <c r="A11" s="41"/>
      <c r="B11" s="44"/>
      <c r="C11" s="41"/>
      <c r="D11" s="41"/>
      <c r="E11" s="41"/>
      <c r="F11" s="41"/>
      <c r="G11" s="41"/>
      <c r="H11" s="41"/>
      <c r="I11" s="41"/>
      <c r="J11" s="41"/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3" t="s">
        <v>24</v>
      </c>
      <c r="E12" s="41"/>
      <c r="F12" s="41"/>
      <c r="G12" s="41"/>
      <c r="H12" s="41"/>
      <c r="I12" s="153" t="s">
        <v>25</v>
      </c>
      <c r="J12" s="155" t="s">
        <v>26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4"/>
      <c r="C13" s="41"/>
      <c r="D13" s="41"/>
      <c r="E13" s="155" t="s">
        <v>27</v>
      </c>
      <c r="F13" s="41"/>
      <c r="G13" s="41"/>
      <c r="H13" s="41"/>
      <c r="I13" s="153" t="s">
        <v>28</v>
      </c>
      <c r="J13" s="155" t="s">
        <v>29</v>
      </c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4"/>
      <c r="C14" s="41"/>
      <c r="D14" s="41"/>
      <c r="E14" s="41"/>
      <c r="F14" s="41"/>
      <c r="G14" s="41"/>
      <c r="H14" s="41"/>
      <c r="I14" s="41"/>
      <c r="J14" s="41"/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4"/>
      <c r="C15" s="41"/>
      <c r="D15" s="153" t="s">
        <v>30</v>
      </c>
      <c r="E15" s="41"/>
      <c r="F15" s="41"/>
      <c r="G15" s="41"/>
      <c r="H15" s="41"/>
      <c r="I15" s="153" t="s">
        <v>25</v>
      </c>
      <c r="J15" s="34" t="str">
        <f>'Rekapitulace stavby'!AN13</f>
        <v>Vyplň údaj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4"/>
      <c r="C16" s="41"/>
      <c r="D16" s="41"/>
      <c r="E16" s="34" t="str">
        <f>'Rekapitulace stavby'!E14</f>
        <v>Vyplň údaj</v>
      </c>
      <c r="F16" s="155"/>
      <c r="G16" s="155"/>
      <c r="H16" s="155"/>
      <c r="I16" s="153" t="s">
        <v>28</v>
      </c>
      <c r="J16" s="34" t="str">
        <f>'Rekapitulace stavby'!AN14</f>
        <v>Vyplň údaj</v>
      </c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4"/>
      <c r="C17" s="41"/>
      <c r="D17" s="41"/>
      <c r="E17" s="41"/>
      <c r="F17" s="41"/>
      <c r="G17" s="41"/>
      <c r="H17" s="41"/>
      <c r="I17" s="41"/>
      <c r="J17" s="41"/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4"/>
      <c r="C18" s="41"/>
      <c r="D18" s="153" t="s">
        <v>32</v>
      </c>
      <c r="E18" s="41"/>
      <c r="F18" s="41"/>
      <c r="G18" s="41"/>
      <c r="H18" s="41"/>
      <c r="I18" s="153" t="s">
        <v>25</v>
      </c>
      <c r="J18" s="155" t="s">
        <v>33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4"/>
      <c r="C19" s="41"/>
      <c r="D19" s="41"/>
      <c r="E19" s="155" t="s">
        <v>34</v>
      </c>
      <c r="F19" s="41"/>
      <c r="G19" s="41"/>
      <c r="H19" s="41"/>
      <c r="I19" s="153" t="s">
        <v>28</v>
      </c>
      <c r="J19" s="155" t="s">
        <v>35</v>
      </c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4"/>
      <c r="C20" s="41"/>
      <c r="D20" s="41"/>
      <c r="E20" s="41"/>
      <c r="F20" s="41"/>
      <c r="G20" s="41"/>
      <c r="H20" s="41"/>
      <c r="I20" s="41"/>
      <c r="J20" s="41"/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4"/>
      <c r="C21" s="41"/>
      <c r="D21" s="153" t="s">
        <v>37</v>
      </c>
      <c r="E21" s="41"/>
      <c r="F21" s="41"/>
      <c r="G21" s="41"/>
      <c r="H21" s="41"/>
      <c r="I21" s="153" t="s">
        <v>25</v>
      </c>
      <c r="J21" s="155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4"/>
      <c r="C22" s="41"/>
      <c r="D22" s="41"/>
      <c r="E22" s="155" t="s">
        <v>38</v>
      </c>
      <c r="F22" s="41"/>
      <c r="G22" s="41"/>
      <c r="H22" s="41"/>
      <c r="I22" s="153" t="s">
        <v>28</v>
      </c>
      <c r="J22" s="155" t="s">
        <v>1</v>
      </c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4"/>
      <c r="C23" s="41"/>
      <c r="D23" s="41"/>
      <c r="E23" s="41"/>
      <c r="F23" s="41"/>
      <c r="G23" s="41"/>
      <c r="H23" s="41"/>
      <c r="I23" s="41"/>
      <c r="J23" s="41"/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4"/>
      <c r="C24" s="41"/>
      <c r="D24" s="153" t="s">
        <v>39</v>
      </c>
      <c r="E24" s="41"/>
      <c r="F24" s="41"/>
      <c r="G24" s="41"/>
      <c r="H24" s="41"/>
      <c r="I24" s="41"/>
      <c r="J24" s="41"/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71.25" customHeight="1">
      <c r="A25" s="157"/>
      <c r="B25" s="158"/>
      <c r="C25" s="157"/>
      <c r="D25" s="157"/>
      <c r="E25" s="159" t="s">
        <v>40</v>
      </c>
      <c r="F25" s="159"/>
      <c r="G25" s="159"/>
      <c r="H25" s="159"/>
      <c r="I25" s="157"/>
      <c r="J25" s="157"/>
      <c r="K25" s="157"/>
      <c r="L25" s="160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</row>
    <row r="26" s="2" customFormat="1" ht="6.96" customHeight="1">
      <c r="A26" s="41"/>
      <c r="B26" s="44"/>
      <c r="C26" s="41"/>
      <c r="D26" s="41"/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4"/>
      <c r="C27" s="41"/>
      <c r="D27" s="161"/>
      <c r="E27" s="161"/>
      <c r="F27" s="161"/>
      <c r="G27" s="161"/>
      <c r="H27" s="161"/>
      <c r="I27" s="161"/>
      <c r="J27" s="161"/>
      <c r="K27" s="161"/>
      <c r="L27" s="66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4.4" customHeight="1">
      <c r="A28" s="41"/>
      <c r="B28" s="44"/>
      <c r="C28" s="41"/>
      <c r="D28" s="155" t="s">
        <v>101</v>
      </c>
      <c r="E28" s="41"/>
      <c r="F28" s="41"/>
      <c r="G28" s="41"/>
      <c r="H28" s="41"/>
      <c r="I28" s="41"/>
      <c r="J28" s="162">
        <f>J94</f>
        <v>0</v>
      </c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14.4" customHeight="1">
      <c r="A29" s="41"/>
      <c r="B29" s="44"/>
      <c r="C29" s="41"/>
      <c r="D29" s="163" t="s">
        <v>93</v>
      </c>
      <c r="E29" s="41"/>
      <c r="F29" s="41"/>
      <c r="G29" s="41"/>
      <c r="H29" s="41"/>
      <c r="I29" s="41"/>
      <c r="J29" s="162">
        <f>J118</f>
        <v>0</v>
      </c>
      <c r="K29" s="41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4"/>
      <c r="C30" s="41"/>
      <c r="D30" s="164" t="s">
        <v>43</v>
      </c>
      <c r="E30" s="41"/>
      <c r="F30" s="41"/>
      <c r="G30" s="41"/>
      <c r="H30" s="41"/>
      <c r="I30" s="41"/>
      <c r="J30" s="165">
        <f>ROUND(J28 + J29, 2)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4"/>
      <c r="C31" s="41"/>
      <c r="D31" s="161"/>
      <c r="E31" s="161"/>
      <c r="F31" s="161"/>
      <c r="G31" s="161"/>
      <c r="H31" s="161"/>
      <c r="I31" s="161"/>
      <c r="J31" s="161"/>
      <c r="K31" s="16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4"/>
      <c r="C32" s="41"/>
      <c r="D32" s="41"/>
      <c r="E32" s="41"/>
      <c r="F32" s="166" t="s">
        <v>45</v>
      </c>
      <c r="G32" s="41"/>
      <c r="H32" s="41"/>
      <c r="I32" s="166" t="s">
        <v>44</v>
      </c>
      <c r="J32" s="166" t="s">
        <v>46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4"/>
      <c r="C33" s="41"/>
      <c r="D33" s="167" t="s">
        <v>47</v>
      </c>
      <c r="E33" s="153" t="s">
        <v>48</v>
      </c>
      <c r="F33" s="168">
        <f>ROUND((SUM(BE118:BE125) + SUM(BE143:BE298)),  2)</f>
        <v>0</v>
      </c>
      <c r="G33" s="41"/>
      <c r="H33" s="41"/>
      <c r="I33" s="169">
        <v>0.20999999999999999</v>
      </c>
      <c r="J33" s="168">
        <f>ROUND(((SUM(BE118:BE125) + SUM(BE143:BE298))*I33),  2)</f>
        <v>0</v>
      </c>
      <c r="K33" s="41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153" t="s">
        <v>49</v>
      </c>
      <c r="F34" s="168">
        <f>ROUND((SUM(BF118:BF125) + SUM(BF143:BF298)),  2)</f>
        <v>0</v>
      </c>
      <c r="G34" s="41"/>
      <c r="H34" s="41"/>
      <c r="I34" s="169">
        <v>0.12</v>
      </c>
      <c r="J34" s="168">
        <f>ROUND(((SUM(BF118:BF125) + SUM(BF143:BF298))*I34),  2)</f>
        <v>0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4"/>
      <c r="C35" s="41"/>
      <c r="D35" s="41"/>
      <c r="E35" s="153" t="s">
        <v>50</v>
      </c>
      <c r="F35" s="168">
        <f>ROUND((SUM(BG118:BG125) + SUM(BG143:BG298)),  2)</f>
        <v>0</v>
      </c>
      <c r="G35" s="41"/>
      <c r="H35" s="41"/>
      <c r="I35" s="169">
        <v>0.20999999999999999</v>
      </c>
      <c r="J35" s="168">
        <f>0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4"/>
      <c r="C36" s="41"/>
      <c r="D36" s="41"/>
      <c r="E36" s="153" t="s">
        <v>51</v>
      </c>
      <c r="F36" s="168">
        <f>ROUND((SUM(BH118:BH125) + SUM(BH143:BH298)),  2)</f>
        <v>0</v>
      </c>
      <c r="G36" s="41"/>
      <c r="H36" s="41"/>
      <c r="I36" s="169">
        <v>0.12</v>
      </c>
      <c r="J36" s="168">
        <f>0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3" t="s">
        <v>52</v>
      </c>
      <c r="F37" s="168">
        <f>ROUND((SUM(BI118:BI125) + SUM(BI143:BI298)),  2)</f>
        <v>0</v>
      </c>
      <c r="G37" s="41"/>
      <c r="H37" s="41"/>
      <c r="I37" s="169">
        <v>0</v>
      </c>
      <c r="J37" s="168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4"/>
      <c r="C38" s="41"/>
      <c r="D38" s="41"/>
      <c r="E38" s="41"/>
      <c r="F38" s="41"/>
      <c r="G38" s="41"/>
      <c r="H38" s="41"/>
      <c r="I38" s="41"/>
      <c r="J38" s="41"/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4"/>
      <c r="C39" s="170"/>
      <c r="D39" s="171" t="s">
        <v>53</v>
      </c>
      <c r="E39" s="172"/>
      <c r="F39" s="172"/>
      <c r="G39" s="173" t="s">
        <v>54</v>
      </c>
      <c r="H39" s="174" t="s">
        <v>55</v>
      </c>
      <c r="I39" s="172"/>
      <c r="J39" s="175">
        <f>SUM(J30:J37)</f>
        <v>0</v>
      </c>
      <c r="K39" s="176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77" t="s">
        <v>56</v>
      </c>
      <c r="E50" s="178"/>
      <c r="F50" s="178"/>
      <c r="G50" s="177" t="s">
        <v>57</v>
      </c>
      <c r="H50" s="178"/>
      <c r="I50" s="178"/>
      <c r="J50" s="178"/>
      <c r="K50" s="178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79" t="s">
        <v>58</v>
      </c>
      <c r="E61" s="180"/>
      <c r="F61" s="181" t="s">
        <v>59</v>
      </c>
      <c r="G61" s="179" t="s">
        <v>58</v>
      </c>
      <c r="H61" s="180"/>
      <c r="I61" s="180"/>
      <c r="J61" s="182" t="s">
        <v>59</v>
      </c>
      <c r="K61" s="180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77" t="s">
        <v>60</v>
      </c>
      <c r="E65" s="183"/>
      <c r="F65" s="183"/>
      <c r="G65" s="177" t="s">
        <v>61</v>
      </c>
      <c r="H65" s="183"/>
      <c r="I65" s="183"/>
      <c r="J65" s="183"/>
      <c r="K65" s="183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79" t="s">
        <v>58</v>
      </c>
      <c r="E76" s="180"/>
      <c r="F76" s="181" t="s">
        <v>59</v>
      </c>
      <c r="G76" s="179" t="s">
        <v>58</v>
      </c>
      <c r="H76" s="180"/>
      <c r="I76" s="180"/>
      <c r="J76" s="182" t="s">
        <v>59</v>
      </c>
      <c r="K76" s="180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102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9" t="str">
        <f>E7</f>
        <v>Demolice stávajícího objektu Splavná 652</v>
      </c>
      <c r="F85" s="43"/>
      <c r="G85" s="43"/>
      <c r="H85" s="4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3" t="s">
        <v>20</v>
      </c>
      <c r="D87" s="43"/>
      <c r="E87" s="43"/>
      <c r="F87" s="28" t="str">
        <f>F10</f>
        <v>Splavná 652, 198 00 Praha 14</v>
      </c>
      <c r="G87" s="43"/>
      <c r="H87" s="43"/>
      <c r="I87" s="33" t="s">
        <v>22</v>
      </c>
      <c r="J87" s="82" t="str">
        <f>IF(J10="","",J10)</f>
        <v>10. 8. 2025</v>
      </c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40.05" customHeight="1">
      <c r="A89" s="41"/>
      <c r="B89" s="42"/>
      <c r="C89" s="33" t="s">
        <v>24</v>
      </c>
      <c r="D89" s="43"/>
      <c r="E89" s="43"/>
      <c r="F89" s="28" t="str">
        <f>E13</f>
        <v xml:space="preserve"> Městská část Praha 14</v>
      </c>
      <c r="G89" s="43"/>
      <c r="H89" s="43"/>
      <c r="I89" s="33" t="s">
        <v>32</v>
      </c>
      <c r="J89" s="37" t="str">
        <f>E19</f>
        <v xml:space="preserve"> SILVAPLANA SE, Jaurisova 1500/21, Nusle (Praha 4)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3" t="s">
        <v>30</v>
      </c>
      <c r="D90" s="43"/>
      <c r="E90" s="43"/>
      <c r="F90" s="28" t="str">
        <f>IF(E16="","",E16)</f>
        <v>Vyplň údaj</v>
      </c>
      <c r="G90" s="43"/>
      <c r="H90" s="43"/>
      <c r="I90" s="33" t="s">
        <v>37</v>
      </c>
      <c r="J90" s="37" t="str">
        <f>E22</f>
        <v xml:space="preserve"> </v>
      </c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9.28" customHeight="1">
      <c r="A92" s="41"/>
      <c r="B92" s="42"/>
      <c r="C92" s="188" t="s">
        <v>103</v>
      </c>
      <c r="D92" s="147"/>
      <c r="E92" s="147"/>
      <c r="F92" s="147"/>
      <c r="G92" s="147"/>
      <c r="H92" s="147"/>
      <c r="I92" s="147"/>
      <c r="J92" s="189" t="s">
        <v>104</v>
      </c>
      <c r="K92" s="147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2.8" customHeight="1">
      <c r="A94" s="41"/>
      <c r="B94" s="42"/>
      <c r="C94" s="190" t="s">
        <v>105</v>
      </c>
      <c r="D94" s="43"/>
      <c r="E94" s="43"/>
      <c r="F94" s="43"/>
      <c r="G94" s="43"/>
      <c r="H94" s="43"/>
      <c r="I94" s="43"/>
      <c r="J94" s="113">
        <f>J143</f>
        <v>0</v>
      </c>
      <c r="K94" s="43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U94" s="18" t="s">
        <v>106</v>
      </c>
    </row>
    <row r="95" s="9" customFormat="1" ht="24.96" customHeight="1">
      <c r="A95" s="9"/>
      <c r="B95" s="191"/>
      <c r="C95" s="192"/>
      <c r="D95" s="193" t="s">
        <v>107</v>
      </c>
      <c r="E95" s="194"/>
      <c r="F95" s="194"/>
      <c r="G95" s="194"/>
      <c r="H95" s="194"/>
      <c r="I95" s="194"/>
      <c r="J95" s="195">
        <f>J144</f>
        <v>0</v>
      </c>
      <c r="K95" s="192"/>
      <c r="L95" s="19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7"/>
      <c r="C96" s="198"/>
      <c r="D96" s="199" t="s">
        <v>108</v>
      </c>
      <c r="E96" s="200"/>
      <c r="F96" s="200"/>
      <c r="G96" s="200"/>
      <c r="H96" s="200"/>
      <c r="I96" s="200"/>
      <c r="J96" s="201">
        <f>J145</f>
        <v>0</v>
      </c>
      <c r="K96" s="198"/>
      <c r="L96" s="20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7"/>
      <c r="C97" s="198"/>
      <c r="D97" s="199" t="s">
        <v>109</v>
      </c>
      <c r="E97" s="200"/>
      <c r="F97" s="200"/>
      <c r="G97" s="200"/>
      <c r="H97" s="200"/>
      <c r="I97" s="200"/>
      <c r="J97" s="201">
        <f>J158</f>
        <v>0</v>
      </c>
      <c r="K97" s="198"/>
      <c r="L97" s="20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7"/>
      <c r="C98" s="198"/>
      <c r="D98" s="199" t="s">
        <v>110</v>
      </c>
      <c r="E98" s="200"/>
      <c r="F98" s="200"/>
      <c r="G98" s="200"/>
      <c r="H98" s="200"/>
      <c r="I98" s="200"/>
      <c r="J98" s="201">
        <f>J214</f>
        <v>0</v>
      </c>
      <c r="K98" s="198"/>
      <c r="L98" s="20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7"/>
      <c r="C99" s="198"/>
      <c r="D99" s="199" t="s">
        <v>111</v>
      </c>
      <c r="E99" s="200"/>
      <c r="F99" s="200"/>
      <c r="G99" s="200"/>
      <c r="H99" s="200"/>
      <c r="I99" s="200"/>
      <c r="J99" s="201">
        <f>J234</f>
        <v>0</v>
      </c>
      <c r="K99" s="198"/>
      <c r="L99" s="20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1"/>
      <c r="C100" s="192"/>
      <c r="D100" s="193" t="s">
        <v>112</v>
      </c>
      <c r="E100" s="194"/>
      <c r="F100" s="194"/>
      <c r="G100" s="194"/>
      <c r="H100" s="194"/>
      <c r="I100" s="194"/>
      <c r="J100" s="195">
        <f>J236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7"/>
      <c r="C101" s="198"/>
      <c r="D101" s="199" t="s">
        <v>113</v>
      </c>
      <c r="E101" s="200"/>
      <c r="F101" s="200"/>
      <c r="G101" s="200"/>
      <c r="H101" s="200"/>
      <c r="I101" s="200"/>
      <c r="J101" s="201">
        <f>J237</f>
        <v>0</v>
      </c>
      <c r="K101" s="198"/>
      <c r="L101" s="20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98"/>
      <c r="D102" s="199" t="s">
        <v>114</v>
      </c>
      <c r="E102" s="200"/>
      <c r="F102" s="200"/>
      <c r="G102" s="200"/>
      <c r="H102" s="200"/>
      <c r="I102" s="200"/>
      <c r="J102" s="201">
        <f>J239</f>
        <v>0</v>
      </c>
      <c r="K102" s="198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98"/>
      <c r="D103" s="199" t="s">
        <v>115</v>
      </c>
      <c r="E103" s="200"/>
      <c r="F103" s="200"/>
      <c r="G103" s="200"/>
      <c r="H103" s="200"/>
      <c r="I103" s="200"/>
      <c r="J103" s="201">
        <f>J243</f>
        <v>0</v>
      </c>
      <c r="K103" s="198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98"/>
      <c r="D104" s="199" t="s">
        <v>116</v>
      </c>
      <c r="E104" s="200"/>
      <c r="F104" s="200"/>
      <c r="G104" s="200"/>
      <c r="H104" s="200"/>
      <c r="I104" s="200"/>
      <c r="J104" s="201">
        <f>J246</f>
        <v>0</v>
      </c>
      <c r="K104" s="198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98"/>
      <c r="D105" s="199" t="s">
        <v>117</v>
      </c>
      <c r="E105" s="200"/>
      <c r="F105" s="200"/>
      <c r="G105" s="200"/>
      <c r="H105" s="200"/>
      <c r="I105" s="200"/>
      <c r="J105" s="201">
        <f>J248</f>
        <v>0</v>
      </c>
      <c r="K105" s="198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98"/>
      <c r="D106" s="199" t="s">
        <v>118</v>
      </c>
      <c r="E106" s="200"/>
      <c r="F106" s="200"/>
      <c r="G106" s="200"/>
      <c r="H106" s="200"/>
      <c r="I106" s="200"/>
      <c r="J106" s="201">
        <f>J250</f>
        <v>0</v>
      </c>
      <c r="K106" s="198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98"/>
      <c r="D107" s="199" t="s">
        <v>119</v>
      </c>
      <c r="E107" s="200"/>
      <c r="F107" s="200"/>
      <c r="G107" s="200"/>
      <c r="H107" s="200"/>
      <c r="I107" s="200"/>
      <c r="J107" s="201">
        <f>J260</f>
        <v>0</v>
      </c>
      <c r="K107" s="198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98"/>
      <c r="D108" s="199" t="s">
        <v>120</v>
      </c>
      <c r="E108" s="200"/>
      <c r="F108" s="200"/>
      <c r="G108" s="200"/>
      <c r="H108" s="200"/>
      <c r="I108" s="200"/>
      <c r="J108" s="201">
        <f>J262</f>
        <v>0</v>
      </c>
      <c r="K108" s="198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98"/>
      <c r="D109" s="199" t="s">
        <v>121</v>
      </c>
      <c r="E109" s="200"/>
      <c r="F109" s="200"/>
      <c r="G109" s="200"/>
      <c r="H109" s="200"/>
      <c r="I109" s="200"/>
      <c r="J109" s="201">
        <f>J269</f>
        <v>0</v>
      </c>
      <c r="K109" s="198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1"/>
      <c r="C110" s="192"/>
      <c r="D110" s="193" t="s">
        <v>122</v>
      </c>
      <c r="E110" s="194"/>
      <c r="F110" s="194"/>
      <c r="G110" s="194"/>
      <c r="H110" s="194"/>
      <c r="I110" s="194"/>
      <c r="J110" s="195">
        <f>J286</f>
        <v>0</v>
      </c>
      <c r="K110" s="192"/>
      <c r="L110" s="19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1"/>
      <c r="C111" s="192"/>
      <c r="D111" s="193" t="s">
        <v>123</v>
      </c>
      <c r="E111" s="194"/>
      <c r="F111" s="194"/>
      <c r="G111" s="194"/>
      <c r="H111" s="194"/>
      <c r="I111" s="194"/>
      <c r="J111" s="195">
        <f>J288</f>
        <v>0</v>
      </c>
      <c r="K111" s="192"/>
      <c r="L111" s="19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7"/>
      <c r="C112" s="198"/>
      <c r="D112" s="199" t="s">
        <v>124</v>
      </c>
      <c r="E112" s="200"/>
      <c r="F112" s="200"/>
      <c r="G112" s="200"/>
      <c r="H112" s="200"/>
      <c r="I112" s="200"/>
      <c r="J112" s="201">
        <f>J289</f>
        <v>0</v>
      </c>
      <c r="K112" s="198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7"/>
      <c r="C113" s="198"/>
      <c r="D113" s="199" t="s">
        <v>125</v>
      </c>
      <c r="E113" s="200"/>
      <c r="F113" s="200"/>
      <c r="G113" s="200"/>
      <c r="H113" s="200"/>
      <c r="I113" s="200"/>
      <c r="J113" s="201">
        <f>J291</f>
        <v>0</v>
      </c>
      <c r="K113" s="198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7"/>
      <c r="C114" s="198"/>
      <c r="D114" s="199" t="s">
        <v>126</v>
      </c>
      <c r="E114" s="200"/>
      <c r="F114" s="200"/>
      <c r="G114" s="200"/>
      <c r="H114" s="200"/>
      <c r="I114" s="200"/>
      <c r="J114" s="201">
        <f>J294</f>
        <v>0</v>
      </c>
      <c r="K114" s="198"/>
      <c r="L114" s="20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7"/>
      <c r="C115" s="198"/>
      <c r="D115" s="199" t="s">
        <v>127</v>
      </c>
      <c r="E115" s="200"/>
      <c r="F115" s="200"/>
      <c r="G115" s="200"/>
      <c r="H115" s="200"/>
      <c r="I115" s="200"/>
      <c r="J115" s="201">
        <f>J297</f>
        <v>0</v>
      </c>
      <c r="K115" s="198"/>
      <c r="L115" s="20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4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6.96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29.28" customHeight="1">
      <c r="A118" s="41"/>
      <c r="B118" s="42"/>
      <c r="C118" s="190" t="s">
        <v>128</v>
      </c>
      <c r="D118" s="43"/>
      <c r="E118" s="43"/>
      <c r="F118" s="43"/>
      <c r="G118" s="43"/>
      <c r="H118" s="43"/>
      <c r="I118" s="43"/>
      <c r="J118" s="203">
        <f>ROUND(J119 + J120 + J121 + J122 + J123 + J124,2)</f>
        <v>0</v>
      </c>
      <c r="K118" s="43"/>
      <c r="L118" s="66"/>
      <c r="N118" s="204" t="s">
        <v>47</v>
      </c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8" customHeight="1">
      <c r="A119" s="41"/>
      <c r="B119" s="42"/>
      <c r="C119" s="43"/>
      <c r="D119" s="142" t="s">
        <v>129</v>
      </c>
      <c r="E119" s="135"/>
      <c r="F119" s="135"/>
      <c r="G119" s="43"/>
      <c r="H119" s="43"/>
      <c r="I119" s="43"/>
      <c r="J119" s="136">
        <v>0</v>
      </c>
      <c r="K119" s="43"/>
      <c r="L119" s="205"/>
      <c r="M119" s="206"/>
      <c r="N119" s="207" t="s">
        <v>49</v>
      </c>
      <c r="O119" s="206"/>
      <c r="P119" s="206"/>
      <c r="Q119" s="206"/>
      <c r="R119" s="206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9" t="s">
        <v>130</v>
      </c>
      <c r="AZ119" s="206"/>
      <c r="BA119" s="206"/>
      <c r="BB119" s="206"/>
      <c r="BC119" s="206"/>
      <c r="BD119" s="206"/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209" t="s">
        <v>99</v>
      </c>
      <c r="BK119" s="206"/>
      <c r="BL119" s="206"/>
      <c r="BM119" s="206"/>
    </row>
    <row r="120" s="2" customFormat="1" ht="18" customHeight="1">
      <c r="A120" s="41"/>
      <c r="B120" s="42"/>
      <c r="C120" s="43"/>
      <c r="D120" s="142" t="s">
        <v>131</v>
      </c>
      <c r="E120" s="135"/>
      <c r="F120" s="135"/>
      <c r="G120" s="43"/>
      <c r="H120" s="43"/>
      <c r="I120" s="43"/>
      <c r="J120" s="136">
        <v>0</v>
      </c>
      <c r="K120" s="43"/>
      <c r="L120" s="205"/>
      <c r="M120" s="206"/>
      <c r="N120" s="207" t="s">
        <v>49</v>
      </c>
      <c r="O120" s="206"/>
      <c r="P120" s="206"/>
      <c r="Q120" s="206"/>
      <c r="R120" s="206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9" t="s">
        <v>130</v>
      </c>
      <c r="AZ120" s="206"/>
      <c r="BA120" s="206"/>
      <c r="BB120" s="206"/>
      <c r="BC120" s="206"/>
      <c r="BD120" s="206"/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209" t="s">
        <v>99</v>
      </c>
      <c r="BK120" s="206"/>
      <c r="BL120" s="206"/>
      <c r="BM120" s="206"/>
    </row>
    <row r="121" s="2" customFormat="1" ht="18" customHeight="1">
      <c r="A121" s="41"/>
      <c r="B121" s="42"/>
      <c r="C121" s="43"/>
      <c r="D121" s="142" t="s">
        <v>132</v>
      </c>
      <c r="E121" s="135"/>
      <c r="F121" s="135"/>
      <c r="G121" s="43"/>
      <c r="H121" s="43"/>
      <c r="I121" s="43"/>
      <c r="J121" s="136">
        <v>0</v>
      </c>
      <c r="K121" s="43"/>
      <c r="L121" s="205"/>
      <c r="M121" s="206"/>
      <c r="N121" s="207" t="s">
        <v>49</v>
      </c>
      <c r="O121" s="206"/>
      <c r="P121" s="206"/>
      <c r="Q121" s="206"/>
      <c r="R121" s="206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9" t="s">
        <v>130</v>
      </c>
      <c r="AZ121" s="206"/>
      <c r="BA121" s="206"/>
      <c r="BB121" s="206"/>
      <c r="BC121" s="206"/>
      <c r="BD121" s="206"/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209" t="s">
        <v>99</v>
      </c>
      <c r="BK121" s="206"/>
      <c r="BL121" s="206"/>
      <c r="BM121" s="206"/>
    </row>
    <row r="122" s="2" customFormat="1" ht="18" customHeight="1">
      <c r="A122" s="41"/>
      <c r="B122" s="42"/>
      <c r="C122" s="43"/>
      <c r="D122" s="142" t="s">
        <v>133</v>
      </c>
      <c r="E122" s="135"/>
      <c r="F122" s="135"/>
      <c r="G122" s="43"/>
      <c r="H122" s="43"/>
      <c r="I122" s="43"/>
      <c r="J122" s="136">
        <v>0</v>
      </c>
      <c r="K122" s="43"/>
      <c r="L122" s="205"/>
      <c r="M122" s="206"/>
      <c r="N122" s="207" t="s">
        <v>49</v>
      </c>
      <c r="O122" s="206"/>
      <c r="P122" s="206"/>
      <c r="Q122" s="206"/>
      <c r="R122" s="206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9" t="s">
        <v>130</v>
      </c>
      <c r="AZ122" s="206"/>
      <c r="BA122" s="206"/>
      <c r="BB122" s="206"/>
      <c r="BC122" s="206"/>
      <c r="BD122" s="206"/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209" t="s">
        <v>99</v>
      </c>
      <c r="BK122" s="206"/>
      <c r="BL122" s="206"/>
      <c r="BM122" s="206"/>
    </row>
    <row r="123" s="2" customFormat="1" ht="18" customHeight="1">
      <c r="A123" s="41"/>
      <c r="B123" s="42"/>
      <c r="C123" s="43"/>
      <c r="D123" s="142" t="s">
        <v>134</v>
      </c>
      <c r="E123" s="135"/>
      <c r="F123" s="135"/>
      <c r="G123" s="43"/>
      <c r="H123" s="43"/>
      <c r="I123" s="43"/>
      <c r="J123" s="136">
        <v>0</v>
      </c>
      <c r="K123" s="43"/>
      <c r="L123" s="205"/>
      <c r="M123" s="206"/>
      <c r="N123" s="207" t="s">
        <v>49</v>
      </c>
      <c r="O123" s="206"/>
      <c r="P123" s="206"/>
      <c r="Q123" s="206"/>
      <c r="R123" s="206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9" t="s">
        <v>130</v>
      </c>
      <c r="AZ123" s="206"/>
      <c r="BA123" s="206"/>
      <c r="BB123" s="206"/>
      <c r="BC123" s="206"/>
      <c r="BD123" s="206"/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209" t="s">
        <v>99</v>
      </c>
      <c r="BK123" s="206"/>
      <c r="BL123" s="206"/>
      <c r="BM123" s="206"/>
    </row>
    <row r="124" s="2" customFormat="1" ht="18" customHeight="1">
      <c r="A124" s="41"/>
      <c r="B124" s="42"/>
      <c r="C124" s="43"/>
      <c r="D124" s="135" t="s">
        <v>135</v>
      </c>
      <c r="E124" s="43"/>
      <c r="F124" s="43"/>
      <c r="G124" s="43"/>
      <c r="H124" s="43"/>
      <c r="I124" s="43"/>
      <c r="J124" s="136">
        <f>ROUND(J28*T124,2)</f>
        <v>0</v>
      </c>
      <c r="K124" s="43"/>
      <c r="L124" s="205"/>
      <c r="M124" s="206"/>
      <c r="N124" s="207" t="s">
        <v>49</v>
      </c>
      <c r="O124" s="206"/>
      <c r="P124" s="206"/>
      <c r="Q124" s="206"/>
      <c r="R124" s="206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9" t="s">
        <v>136</v>
      </c>
      <c r="AZ124" s="206"/>
      <c r="BA124" s="206"/>
      <c r="BB124" s="206"/>
      <c r="BC124" s="206"/>
      <c r="BD124" s="206"/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209" t="s">
        <v>99</v>
      </c>
      <c r="BK124" s="206"/>
      <c r="BL124" s="206"/>
      <c r="BM124" s="206"/>
    </row>
    <row r="125" s="2" customForma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29.28" customHeight="1">
      <c r="A126" s="41"/>
      <c r="B126" s="42"/>
      <c r="C126" s="146" t="s">
        <v>98</v>
      </c>
      <c r="D126" s="147"/>
      <c r="E126" s="147"/>
      <c r="F126" s="147"/>
      <c r="G126" s="147"/>
      <c r="H126" s="147"/>
      <c r="I126" s="147"/>
      <c r="J126" s="148">
        <f>ROUND(J94+J118,2)</f>
        <v>0</v>
      </c>
      <c r="K126" s="147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6.96" customHeight="1">
      <c r="A127" s="41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31" s="2" customFormat="1" ht="6.96" customHeight="1">
      <c r="A131" s="41"/>
      <c r="B131" s="71"/>
      <c r="C131" s="72"/>
      <c r="D131" s="72"/>
      <c r="E131" s="72"/>
      <c r="F131" s="72"/>
      <c r="G131" s="72"/>
      <c r="H131" s="72"/>
      <c r="I131" s="72"/>
      <c r="J131" s="72"/>
      <c r="K131" s="72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2" customFormat="1" ht="24.96" customHeight="1">
      <c r="A132" s="41"/>
      <c r="B132" s="42"/>
      <c r="C132" s="24" t="s">
        <v>137</v>
      </c>
      <c r="D132" s="43"/>
      <c r="E132" s="43"/>
      <c r="F132" s="43"/>
      <c r="G132" s="43"/>
      <c r="H132" s="43"/>
      <c r="I132" s="43"/>
      <c r="J132" s="43"/>
      <c r="K132" s="43"/>
      <c r="L132" s="66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="2" customFormat="1" ht="6.96" customHeight="1">
      <c r="A133" s="41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66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2" customFormat="1" ht="12" customHeight="1">
      <c r="A134" s="41"/>
      <c r="B134" s="42"/>
      <c r="C134" s="33" t="s">
        <v>16</v>
      </c>
      <c r="D134" s="43"/>
      <c r="E134" s="43"/>
      <c r="F134" s="43"/>
      <c r="G134" s="43"/>
      <c r="H134" s="43"/>
      <c r="I134" s="43"/>
      <c r="J134" s="43"/>
      <c r="K134" s="43"/>
      <c r="L134" s="66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="2" customFormat="1" ht="16.5" customHeight="1">
      <c r="A135" s="41"/>
      <c r="B135" s="42"/>
      <c r="C135" s="43"/>
      <c r="D135" s="43"/>
      <c r="E135" s="79" t="str">
        <f>E7</f>
        <v>Demolice stávajícího objektu Splavná 652</v>
      </c>
      <c r="F135" s="43"/>
      <c r="G135" s="43"/>
      <c r="H135" s="43"/>
      <c r="I135" s="43"/>
      <c r="J135" s="43"/>
      <c r="K135" s="43"/>
      <c r="L135" s="66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="2" customFormat="1" ht="6.96" customHeight="1">
      <c r="A136" s="41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66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="2" customFormat="1" ht="12" customHeight="1">
      <c r="A137" s="41"/>
      <c r="B137" s="42"/>
      <c r="C137" s="33" t="s">
        <v>20</v>
      </c>
      <c r="D137" s="43"/>
      <c r="E137" s="43"/>
      <c r="F137" s="28" t="str">
        <f>F10</f>
        <v>Splavná 652, 198 00 Praha 14</v>
      </c>
      <c r="G137" s="43"/>
      <c r="H137" s="43"/>
      <c r="I137" s="33" t="s">
        <v>22</v>
      </c>
      <c r="J137" s="82" t="str">
        <f>IF(J10="","",J10)</f>
        <v>10. 8. 2025</v>
      </c>
      <c r="K137" s="43"/>
      <c r="L137" s="66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2" customFormat="1" ht="6.96" customHeight="1">
      <c r="A138" s="41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66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="2" customFormat="1" ht="40.05" customHeight="1">
      <c r="A139" s="41"/>
      <c r="B139" s="42"/>
      <c r="C139" s="33" t="s">
        <v>24</v>
      </c>
      <c r="D139" s="43"/>
      <c r="E139" s="43"/>
      <c r="F139" s="28" t="str">
        <f>E13</f>
        <v xml:space="preserve"> Městská část Praha 14</v>
      </c>
      <c r="G139" s="43"/>
      <c r="H139" s="43"/>
      <c r="I139" s="33" t="s">
        <v>32</v>
      </c>
      <c r="J139" s="37" t="str">
        <f>E19</f>
        <v xml:space="preserve"> SILVAPLANA SE, Jaurisova 1500/21, Nusle (Praha 4)</v>
      </c>
      <c r="K139" s="43"/>
      <c r="L139" s="66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="2" customFormat="1" ht="15.15" customHeight="1">
      <c r="A140" s="41"/>
      <c r="B140" s="42"/>
      <c r="C140" s="33" t="s">
        <v>30</v>
      </c>
      <c r="D140" s="43"/>
      <c r="E140" s="43"/>
      <c r="F140" s="28" t="str">
        <f>IF(E16="","",E16)</f>
        <v>Vyplň údaj</v>
      </c>
      <c r="G140" s="43"/>
      <c r="H140" s="43"/>
      <c r="I140" s="33" t="s">
        <v>37</v>
      </c>
      <c r="J140" s="37" t="str">
        <f>E22</f>
        <v xml:space="preserve"> </v>
      </c>
      <c r="K140" s="43"/>
      <c r="L140" s="66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="2" customFormat="1" ht="10.32" customHeight="1">
      <c r="A141" s="41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66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="11" customFormat="1" ht="29.28" customHeight="1">
      <c r="A142" s="211"/>
      <c r="B142" s="212"/>
      <c r="C142" s="213" t="s">
        <v>138</v>
      </c>
      <c r="D142" s="214" t="s">
        <v>68</v>
      </c>
      <c r="E142" s="214" t="s">
        <v>64</v>
      </c>
      <c r="F142" s="214" t="s">
        <v>65</v>
      </c>
      <c r="G142" s="214" t="s">
        <v>139</v>
      </c>
      <c r="H142" s="214" t="s">
        <v>140</v>
      </c>
      <c r="I142" s="214" t="s">
        <v>141</v>
      </c>
      <c r="J142" s="215" t="s">
        <v>104</v>
      </c>
      <c r="K142" s="216" t="s">
        <v>142</v>
      </c>
      <c r="L142" s="217"/>
      <c r="M142" s="103" t="s">
        <v>1</v>
      </c>
      <c r="N142" s="104" t="s">
        <v>47</v>
      </c>
      <c r="O142" s="104" t="s">
        <v>143</v>
      </c>
      <c r="P142" s="104" t="s">
        <v>144</v>
      </c>
      <c r="Q142" s="104" t="s">
        <v>145</v>
      </c>
      <c r="R142" s="104" t="s">
        <v>146</v>
      </c>
      <c r="S142" s="104" t="s">
        <v>147</v>
      </c>
      <c r="T142" s="105" t="s">
        <v>148</v>
      </c>
      <c r="U142" s="211"/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/>
    </row>
    <row r="143" s="2" customFormat="1" ht="22.8" customHeight="1">
      <c r="A143" s="41"/>
      <c r="B143" s="42"/>
      <c r="C143" s="110" t="s">
        <v>149</v>
      </c>
      <c r="D143" s="43"/>
      <c r="E143" s="43"/>
      <c r="F143" s="43"/>
      <c r="G143" s="43"/>
      <c r="H143" s="43"/>
      <c r="I143" s="43"/>
      <c r="J143" s="218">
        <f>BK143</f>
        <v>0</v>
      </c>
      <c r="K143" s="43"/>
      <c r="L143" s="44"/>
      <c r="M143" s="106"/>
      <c r="N143" s="219"/>
      <c r="O143" s="107"/>
      <c r="P143" s="220">
        <f>P144+P236+P286+P288</f>
        <v>0</v>
      </c>
      <c r="Q143" s="107"/>
      <c r="R143" s="220">
        <f>R144+R236+R286+R288</f>
        <v>11.758906999999999</v>
      </c>
      <c r="S143" s="107"/>
      <c r="T143" s="221">
        <f>T144+T236+T286+T288</f>
        <v>550.04874858000005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8" t="s">
        <v>82</v>
      </c>
      <c r="AU143" s="18" t="s">
        <v>106</v>
      </c>
      <c r="BK143" s="222">
        <f>BK144+BK236+BK286+BK288</f>
        <v>0</v>
      </c>
    </row>
    <row r="144" s="12" customFormat="1" ht="25.92" customHeight="1">
      <c r="A144" s="12"/>
      <c r="B144" s="223"/>
      <c r="C144" s="224"/>
      <c r="D144" s="225" t="s">
        <v>82</v>
      </c>
      <c r="E144" s="226" t="s">
        <v>150</v>
      </c>
      <c r="F144" s="226" t="s">
        <v>151</v>
      </c>
      <c r="G144" s="224"/>
      <c r="H144" s="224"/>
      <c r="I144" s="227"/>
      <c r="J144" s="228">
        <f>BK144</f>
        <v>0</v>
      </c>
      <c r="K144" s="224"/>
      <c r="L144" s="229"/>
      <c r="M144" s="230"/>
      <c r="N144" s="231"/>
      <c r="O144" s="231"/>
      <c r="P144" s="232">
        <f>P145+P158+P214+P234</f>
        <v>0</v>
      </c>
      <c r="Q144" s="231"/>
      <c r="R144" s="232">
        <f>R145+R158+R214+R234</f>
        <v>11.758906999999999</v>
      </c>
      <c r="S144" s="231"/>
      <c r="T144" s="233">
        <f>T145+T158+T214+T234</f>
        <v>534.04529200000002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4" t="s">
        <v>88</v>
      </c>
      <c r="AT144" s="235" t="s">
        <v>82</v>
      </c>
      <c r="AU144" s="235" t="s">
        <v>83</v>
      </c>
      <c r="AY144" s="234" t="s">
        <v>152</v>
      </c>
      <c r="BK144" s="236">
        <f>BK145+BK158+BK214+BK234</f>
        <v>0</v>
      </c>
    </row>
    <row r="145" s="12" customFormat="1" ht="22.8" customHeight="1">
      <c r="A145" s="12"/>
      <c r="B145" s="223"/>
      <c r="C145" s="224"/>
      <c r="D145" s="225" t="s">
        <v>82</v>
      </c>
      <c r="E145" s="237" t="s">
        <v>88</v>
      </c>
      <c r="F145" s="237" t="s">
        <v>153</v>
      </c>
      <c r="G145" s="224"/>
      <c r="H145" s="224"/>
      <c r="I145" s="227"/>
      <c r="J145" s="238">
        <f>BK145</f>
        <v>0</v>
      </c>
      <c r="K145" s="224"/>
      <c r="L145" s="229"/>
      <c r="M145" s="230"/>
      <c r="N145" s="231"/>
      <c r="O145" s="231"/>
      <c r="P145" s="232">
        <f>SUM(P146:P157)</f>
        <v>0</v>
      </c>
      <c r="Q145" s="231"/>
      <c r="R145" s="232">
        <f>SUM(R146:R157)</f>
        <v>11.751249999999999</v>
      </c>
      <c r="S145" s="231"/>
      <c r="T145" s="233">
        <f>SUM(T146:T157)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88</v>
      </c>
      <c r="AT145" s="235" t="s">
        <v>82</v>
      </c>
      <c r="AU145" s="235" t="s">
        <v>88</v>
      </c>
      <c r="AY145" s="234" t="s">
        <v>152</v>
      </c>
      <c r="BK145" s="236">
        <f>SUM(BK146:BK157)</f>
        <v>0</v>
      </c>
    </row>
    <row r="146" s="2" customFormat="1" ht="33" customHeight="1">
      <c r="A146" s="41"/>
      <c r="B146" s="42"/>
      <c r="C146" s="239" t="s">
        <v>88</v>
      </c>
      <c r="D146" s="239" t="s">
        <v>154</v>
      </c>
      <c r="E146" s="240" t="s">
        <v>155</v>
      </c>
      <c r="F146" s="241" t="s">
        <v>156</v>
      </c>
      <c r="G146" s="242" t="s">
        <v>157</v>
      </c>
      <c r="H146" s="243">
        <v>125</v>
      </c>
      <c r="I146" s="244"/>
      <c r="J146" s="245">
        <f>ROUND(I146*H146,2)</f>
        <v>0</v>
      </c>
      <c r="K146" s="246"/>
      <c r="L146" s="44"/>
      <c r="M146" s="247" t="s">
        <v>1</v>
      </c>
      <c r="N146" s="248" t="s">
        <v>48</v>
      </c>
      <c r="O146" s="94"/>
      <c r="P146" s="249">
        <f>O146*H146</f>
        <v>0</v>
      </c>
      <c r="Q146" s="249">
        <v>0.00048999999999999998</v>
      </c>
      <c r="R146" s="249">
        <f>Q146*H146</f>
        <v>0.061249999999999999</v>
      </c>
      <c r="S146" s="249">
        <v>0</v>
      </c>
      <c r="T146" s="250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1" t="s">
        <v>158</v>
      </c>
      <c r="AT146" s="251" t="s">
        <v>154</v>
      </c>
      <c r="AU146" s="251" t="s">
        <v>99</v>
      </c>
      <c r="AY146" s="18" t="s">
        <v>152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8" t="s">
        <v>88</v>
      </c>
      <c r="BK146" s="141">
        <f>ROUND(I146*H146,2)</f>
        <v>0</v>
      </c>
      <c r="BL146" s="18" t="s">
        <v>158</v>
      </c>
      <c r="BM146" s="251" t="s">
        <v>159</v>
      </c>
    </row>
    <row r="147" s="2" customFormat="1" ht="33" customHeight="1">
      <c r="A147" s="41"/>
      <c r="B147" s="42"/>
      <c r="C147" s="239" t="s">
        <v>99</v>
      </c>
      <c r="D147" s="239" t="s">
        <v>154</v>
      </c>
      <c r="E147" s="240" t="s">
        <v>160</v>
      </c>
      <c r="F147" s="241" t="s">
        <v>161</v>
      </c>
      <c r="G147" s="242" t="s">
        <v>157</v>
      </c>
      <c r="H147" s="243">
        <v>125</v>
      </c>
      <c r="I147" s="244"/>
      <c r="J147" s="245">
        <f>ROUND(I147*H147,2)</f>
        <v>0</v>
      </c>
      <c r="K147" s="246"/>
      <c r="L147" s="44"/>
      <c r="M147" s="247" t="s">
        <v>1</v>
      </c>
      <c r="N147" s="248" t="s">
        <v>48</v>
      </c>
      <c r="O147" s="94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51" t="s">
        <v>158</v>
      </c>
      <c r="AT147" s="251" t="s">
        <v>154</v>
      </c>
      <c r="AU147" s="251" t="s">
        <v>99</v>
      </c>
      <c r="AY147" s="18" t="s">
        <v>152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8" t="s">
        <v>88</v>
      </c>
      <c r="BK147" s="141">
        <f>ROUND(I147*H147,2)</f>
        <v>0</v>
      </c>
      <c r="BL147" s="18" t="s">
        <v>158</v>
      </c>
      <c r="BM147" s="251" t="s">
        <v>162</v>
      </c>
    </row>
    <row r="148" s="2" customFormat="1" ht="16.5" customHeight="1">
      <c r="A148" s="41"/>
      <c r="B148" s="42"/>
      <c r="C148" s="252" t="s">
        <v>163</v>
      </c>
      <c r="D148" s="252" t="s">
        <v>164</v>
      </c>
      <c r="E148" s="253" t="s">
        <v>165</v>
      </c>
      <c r="F148" s="254" t="s">
        <v>166</v>
      </c>
      <c r="G148" s="255" t="s">
        <v>167</v>
      </c>
      <c r="H148" s="256">
        <v>90</v>
      </c>
      <c r="I148" s="257"/>
      <c r="J148" s="258">
        <f>ROUND(I148*H148,2)</f>
        <v>0</v>
      </c>
      <c r="K148" s="259"/>
      <c r="L148" s="260"/>
      <c r="M148" s="261" t="s">
        <v>1</v>
      </c>
      <c r="N148" s="262" t="s">
        <v>48</v>
      </c>
      <c r="O148" s="94"/>
      <c r="P148" s="249">
        <f>O148*H148</f>
        <v>0</v>
      </c>
      <c r="Q148" s="249">
        <v>0.001</v>
      </c>
      <c r="R148" s="249">
        <f>Q148*H148</f>
        <v>0.089999999999999997</v>
      </c>
      <c r="S148" s="249">
        <v>0</v>
      </c>
      <c r="T148" s="250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1" t="s">
        <v>168</v>
      </c>
      <c r="AT148" s="251" t="s">
        <v>164</v>
      </c>
      <c r="AU148" s="251" t="s">
        <v>99</v>
      </c>
      <c r="AY148" s="18" t="s">
        <v>152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88</v>
      </c>
      <c r="BK148" s="141">
        <f>ROUND(I148*H148,2)</f>
        <v>0</v>
      </c>
      <c r="BL148" s="18" t="s">
        <v>158</v>
      </c>
      <c r="BM148" s="251" t="s">
        <v>169</v>
      </c>
    </row>
    <row r="149" s="2" customFormat="1" ht="24.15" customHeight="1">
      <c r="A149" s="41"/>
      <c r="B149" s="42"/>
      <c r="C149" s="239" t="s">
        <v>158</v>
      </c>
      <c r="D149" s="239" t="s">
        <v>154</v>
      </c>
      <c r="E149" s="240" t="s">
        <v>170</v>
      </c>
      <c r="F149" s="241" t="s">
        <v>171</v>
      </c>
      <c r="G149" s="242" t="s">
        <v>172</v>
      </c>
      <c r="H149" s="243">
        <v>96</v>
      </c>
      <c r="I149" s="244"/>
      <c r="J149" s="245">
        <f>ROUND(I149*H149,2)</f>
        <v>0</v>
      </c>
      <c r="K149" s="246"/>
      <c r="L149" s="44"/>
      <c r="M149" s="247" t="s">
        <v>1</v>
      </c>
      <c r="N149" s="248" t="s">
        <v>48</v>
      </c>
      <c r="O149" s="94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1" t="s">
        <v>158</v>
      </c>
      <c r="AT149" s="251" t="s">
        <v>154</v>
      </c>
      <c r="AU149" s="251" t="s">
        <v>99</v>
      </c>
      <c r="AY149" s="18" t="s">
        <v>152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8" t="s">
        <v>88</v>
      </c>
      <c r="BK149" s="141">
        <f>ROUND(I149*H149,2)</f>
        <v>0</v>
      </c>
      <c r="BL149" s="18" t="s">
        <v>158</v>
      </c>
      <c r="BM149" s="251" t="s">
        <v>173</v>
      </c>
    </row>
    <row r="150" s="13" customFormat="1">
      <c r="A150" s="13"/>
      <c r="B150" s="263"/>
      <c r="C150" s="264"/>
      <c r="D150" s="265" t="s">
        <v>174</v>
      </c>
      <c r="E150" s="266" t="s">
        <v>1</v>
      </c>
      <c r="F150" s="267" t="s">
        <v>175</v>
      </c>
      <c r="G150" s="264"/>
      <c r="H150" s="268">
        <v>96</v>
      </c>
      <c r="I150" s="269"/>
      <c r="J150" s="264"/>
      <c r="K150" s="264"/>
      <c r="L150" s="270"/>
      <c r="M150" s="271"/>
      <c r="N150" s="272"/>
      <c r="O150" s="272"/>
      <c r="P150" s="272"/>
      <c r="Q150" s="272"/>
      <c r="R150" s="272"/>
      <c r="S150" s="272"/>
      <c r="T150" s="27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4" t="s">
        <v>174</v>
      </c>
      <c r="AU150" s="274" t="s">
        <v>99</v>
      </c>
      <c r="AV150" s="13" t="s">
        <v>99</v>
      </c>
      <c r="AW150" s="13" t="s">
        <v>36</v>
      </c>
      <c r="AX150" s="13" t="s">
        <v>88</v>
      </c>
      <c r="AY150" s="274" t="s">
        <v>152</v>
      </c>
    </row>
    <row r="151" s="2" customFormat="1" ht="24.15" customHeight="1">
      <c r="A151" s="41"/>
      <c r="B151" s="42"/>
      <c r="C151" s="239" t="s">
        <v>176</v>
      </c>
      <c r="D151" s="239" t="s">
        <v>154</v>
      </c>
      <c r="E151" s="240" t="s">
        <v>177</v>
      </c>
      <c r="F151" s="241" t="s">
        <v>178</v>
      </c>
      <c r="G151" s="242" t="s">
        <v>172</v>
      </c>
      <c r="H151" s="243">
        <v>96</v>
      </c>
      <c r="I151" s="244"/>
      <c r="J151" s="245">
        <f>ROUND(I151*H151,2)</f>
        <v>0</v>
      </c>
      <c r="K151" s="246"/>
      <c r="L151" s="44"/>
      <c r="M151" s="247" t="s">
        <v>1</v>
      </c>
      <c r="N151" s="248" t="s">
        <v>48</v>
      </c>
      <c r="O151" s="94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1" t="s">
        <v>158</v>
      </c>
      <c r="AT151" s="251" t="s">
        <v>154</v>
      </c>
      <c r="AU151" s="251" t="s">
        <v>99</v>
      </c>
      <c r="AY151" s="18" t="s">
        <v>152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8" t="s">
        <v>88</v>
      </c>
      <c r="BK151" s="141">
        <f>ROUND(I151*H151,2)</f>
        <v>0</v>
      </c>
      <c r="BL151" s="18" t="s">
        <v>158</v>
      </c>
      <c r="BM151" s="251" t="s">
        <v>179</v>
      </c>
    </row>
    <row r="152" s="13" customFormat="1">
      <c r="A152" s="13"/>
      <c r="B152" s="263"/>
      <c r="C152" s="264"/>
      <c r="D152" s="265" t="s">
        <v>174</v>
      </c>
      <c r="E152" s="266" t="s">
        <v>1</v>
      </c>
      <c r="F152" s="267" t="s">
        <v>180</v>
      </c>
      <c r="G152" s="264"/>
      <c r="H152" s="268">
        <v>96</v>
      </c>
      <c r="I152" s="269"/>
      <c r="J152" s="264"/>
      <c r="K152" s="264"/>
      <c r="L152" s="270"/>
      <c r="M152" s="271"/>
      <c r="N152" s="272"/>
      <c r="O152" s="272"/>
      <c r="P152" s="272"/>
      <c r="Q152" s="272"/>
      <c r="R152" s="272"/>
      <c r="S152" s="272"/>
      <c r="T152" s="27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4" t="s">
        <v>174</v>
      </c>
      <c r="AU152" s="274" t="s">
        <v>99</v>
      </c>
      <c r="AV152" s="13" t="s">
        <v>99</v>
      </c>
      <c r="AW152" s="13" t="s">
        <v>36</v>
      </c>
      <c r="AX152" s="13" t="s">
        <v>83</v>
      </c>
      <c r="AY152" s="274" t="s">
        <v>152</v>
      </c>
    </row>
    <row r="153" s="14" customFormat="1">
      <c r="A153" s="14"/>
      <c r="B153" s="275"/>
      <c r="C153" s="276"/>
      <c r="D153" s="265" t="s">
        <v>174</v>
      </c>
      <c r="E153" s="277" t="s">
        <v>1</v>
      </c>
      <c r="F153" s="278" t="s">
        <v>181</v>
      </c>
      <c r="G153" s="276"/>
      <c r="H153" s="279">
        <v>96</v>
      </c>
      <c r="I153" s="280"/>
      <c r="J153" s="276"/>
      <c r="K153" s="276"/>
      <c r="L153" s="281"/>
      <c r="M153" s="282"/>
      <c r="N153" s="283"/>
      <c r="O153" s="283"/>
      <c r="P153" s="283"/>
      <c r="Q153" s="283"/>
      <c r="R153" s="283"/>
      <c r="S153" s="283"/>
      <c r="T153" s="28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5" t="s">
        <v>174</v>
      </c>
      <c r="AU153" s="285" t="s">
        <v>99</v>
      </c>
      <c r="AV153" s="14" t="s">
        <v>158</v>
      </c>
      <c r="AW153" s="14" t="s">
        <v>36</v>
      </c>
      <c r="AX153" s="14" t="s">
        <v>88</v>
      </c>
      <c r="AY153" s="285" t="s">
        <v>152</v>
      </c>
    </row>
    <row r="154" s="2" customFormat="1" ht="24.15" customHeight="1">
      <c r="A154" s="41"/>
      <c r="B154" s="42"/>
      <c r="C154" s="239" t="s">
        <v>182</v>
      </c>
      <c r="D154" s="239" t="s">
        <v>154</v>
      </c>
      <c r="E154" s="240" t="s">
        <v>183</v>
      </c>
      <c r="F154" s="241" t="s">
        <v>184</v>
      </c>
      <c r="G154" s="242" t="s">
        <v>185</v>
      </c>
      <c r="H154" s="243">
        <v>160</v>
      </c>
      <c r="I154" s="244"/>
      <c r="J154" s="245">
        <f>ROUND(I154*H154,2)</f>
        <v>0</v>
      </c>
      <c r="K154" s="246"/>
      <c r="L154" s="44"/>
      <c r="M154" s="247" t="s">
        <v>1</v>
      </c>
      <c r="N154" s="248" t="s">
        <v>48</v>
      </c>
      <c r="O154" s="94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1" t="s">
        <v>158</v>
      </c>
      <c r="AT154" s="251" t="s">
        <v>154</v>
      </c>
      <c r="AU154" s="251" t="s">
        <v>99</v>
      </c>
      <c r="AY154" s="18" t="s">
        <v>152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8" t="s">
        <v>88</v>
      </c>
      <c r="BK154" s="141">
        <f>ROUND(I154*H154,2)</f>
        <v>0</v>
      </c>
      <c r="BL154" s="18" t="s">
        <v>158</v>
      </c>
      <c r="BM154" s="251" t="s">
        <v>186</v>
      </c>
    </row>
    <row r="155" s="2" customFormat="1" ht="16.5" customHeight="1">
      <c r="A155" s="41"/>
      <c r="B155" s="42"/>
      <c r="C155" s="239" t="s">
        <v>187</v>
      </c>
      <c r="D155" s="239" t="s">
        <v>154</v>
      </c>
      <c r="E155" s="240" t="s">
        <v>188</v>
      </c>
      <c r="F155" s="241" t="s">
        <v>189</v>
      </c>
      <c r="G155" s="242" t="s">
        <v>185</v>
      </c>
      <c r="H155" s="243">
        <v>160</v>
      </c>
      <c r="I155" s="244"/>
      <c r="J155" s="245">
        <f>ROUND(I155*H155,2)</f>
        <v>0</v>
      </c>
      <c r="K155" s="246"/>
      <c r="L155" s="44"/>
      <c r="M155" s="247" t="s">
        <v>1</v>
      </c>
      <c r="N155" s="248" t="s">
        <v>48</v>
      </c>
      <c r="O155" s="94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51" t="s">
        <v>158</v>
      </c>
      <c r="AT155" s="251" t="s">
        <v>154</v>
      </c>
      <c r="AU155" s="251" t="s">
        <v>99</v>
      </c>
      <c r="AY155" s="18" t="s">
        <v>152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88</v>
      </c>
      <c r="BK155" s="141">
        <f>ROUND(I155*H155,2)</f>
        <v>0</v>
      </c>
      <c r="BL155" s="18" t="s">
        <v>158</v>
      </c>
      <c r="BM155" s="251" t="s">
        <v>190</v>
      </c>
    </row>
    <row r="156" s="2" customFormat="1" ht="16.5" customHeight="1">
      <c r="A156" s="41"/>
      <c r="B156" s="42"/>
      <c r="C156" s="252" t="s">
        <v>168</v>
      </c>
      <c r="D156" s="252" t="s">
        <v>164</v>
      </c>
      <c r="E156" s="253" t="s">
        <v>191</v>
      </c>
      <c r="F156" s="254" t="s">
        <v>192</v>
      </c>
      <c r="G156" s="255" t="s">
        <v>193</v>
      </c>
      <c r="H156" s="256">
        <v>11.6</v>
      </c>
      <c r="I156" s="257"/>
      <c r="J156" s="258">
        <f>ROUND(I156*H156,2)</f>
        <v>0</v>
      </c>
      <c r="K156" s="259"/>
      <c r="L156" s="260"/>
      <c r="M156" s="261" t="s">
        <v>1</v>
      </c>
      <c r="N156" s="262" t="s">
        <v>48</v>
      </c>
      <c r="O156" s="94"/>
      <c r="P156" s="249">
        <f>O156*H156</f>
        <v>0</v>
      </c>
      <c r="Q156" s="249">
        <v>1</v>
      </c>
      <c r="R156" s="249">
        <f>Q156*H156</f>
        <v>11.6</v>
      </c>
      <c r="S156" s="249">
        <v>0</v>
      </c>
      <c r="T156" s="250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51" t="s">
        <v>168</v>
      </c>
      <c r="AT156" s="251" t="s">
        <v>164</v>
      </c>
      <c r="AU156" s="251" t="s">
        <v>99</v>
      </c>
      <c r="AY156" s="18" t="s">
        <v>152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8" t="s">
        <v>88</v>
      </c>
      <c r="BK156" s="141">
        <f>ROUND(I156*H156,2)</f>
        <v>0</v>
      </c>
      <c r="BL156" s="18" t="s">
        <v>158</v>
      </c>
      <c r="BM156" s="251" t="s">
        <v>194</v>
      </c>
    </row>
    <row r="157" s="13" customFormat="1">
      <c r="A157" s="13"/>
      <c r="B157" s="263"/>
      <c r="C157" s="264"/>
      <c r="D157" s="265" t="s">
        <v>174</v>
      </c>
      <c r="E157" s="266" t="s">
        <v>1</v>
      </c>
      <c r="F157" s="267" t="s">
        <v>195</v>
      </c>
      <c r="G157" s="264"/>
      <c r="H157" s="268">
        <v>11.6</v>
      </c>
      <c r="I157" s="269"/>
      <c r="J157" s="264"/>
      <c r="K157" s="264"/>
      <c r="L157" s="270"/>
      <c r="M157" s="271"/>
      <c r="N157" s="272"/>
      <c r="O157" s="272"/>
      <c r="P157" s="272"/>
      <c r="Q157" s="272"/>
      <c r="R157" s="272"/>
      <c r="S157" s="272"/>
      <c r="T157" s="27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4" t="s">
        <v>174</v>
      </c>
      <c r="AU157" s="274" t="s">
        <v>99</v>
      </c>
      <c r="AV157" s="13" t="s">
        <v>99</v>
      </c>
      <c r="AW157" s="13" t="s">
        <v>36</v>
      </c>
      <c r="AX157" s="13" t="s">
        <v>88</v>
      </c>
      <c r="AY157" s="274" t="s">
        <v>152</v>
      </c>
    </row>
    <row r="158" s="12" customFormat="1" ht="22.8" customHeight="1">
      <c r="A158" s="12"/>
      <c r="B158" s="223"/>
      <c r="C158" s="224"/>
      <c r="D158" s="225" t="s">
        <v>82</v>
      </c>
      <c r="E158" s="237" t="s">
        <v>196</v>
      </c>
      <c r="F158" s="237" t="s">
        <v>197</v>
      </c>
      <c r="G158" s="224"/>
      <c r="H158" s="224"/>
      <c r="I158" s="227"/>
      <c r="J158" s="238">
        <f>BK158</f>
        <v>0</v>
      </c>
      <c r="K158" s="224"/>
      <c r="L158" s="229"/>
      <c r="M158" s="230"/>
      <c r="N158" s="231"/>
      <c r="O158" s="231"/>
      <c r="P158" s="232">
        <f>SUM(P159:P213)</f>
        <v>0</v>
      </c>
      <c r="Q158" s="231"/>
      <c r="R158" s="232">
        <f>SUM(R159:R213)</f>
        <v>0.0076569999999999997</v>
      </c>
      <c r="S158" s="231"/>
      <c r="T158" s="233">
        <f>SUM(T159:T213)</f>
        <v>534.04529200000002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4" t="s">
        <v>88</v>
      </c>
      <c r="AT158" s="235" t="s">
        <v>82</v>
      </c>
      <c r="AU158" s="235" t="s">
        <v>88</v>
      </c>
      <c r="AY158" s="234" t="s">
        <v>152</v>
      </c>
      <c r="BK158" s="236">
        <f>SUM(BK159:BK213)</f>
        <v>0</v>
      </c>
    </row>
    <row r="159" s="2" customFormat="1" ht="33" customHeight="1">
      <c r="A159" s="41"/>
      <c r="B159" s="42"/>
      <c r="C159" s="239" t="s">
        <v>196</v>
      </c>
      <c r="D159" s="239" t="s">
        <v>154</v>
      </c>
      <c r="E159" s="240" t="s">
        <v>198</v>
      </c>
      <c r="F159" s="241" t="s">
        <v>199</v>
      </c>
      <c r="G159" s="242" t="s">
        <v>185</v>
      </c>
      <c r="H159" s="243">
        <v>208</v>
      </c>
      <c r="I159" s="244"/>
      <c r="J159" s="245">
        <f>ROUND(I159*H159,2)</f>
        <v>0</v>
      </c>
      <c r="K159" s="246"/>
      <c r="L159" s="44"/>
      <c r="M159" s="247" t="s">
        <v>1</v>
      </c>
      <c r="N159" s="248" t="s">
        <v>48</v>
      </c>
      <c r="O159" s="94"/>
      <c r="P159" s="249">
        <f>O159*H159</f>
        <v>0</v>
      </c>
      <c r="Q159" s="249">
        <v>0</v>
      </c>
      <c r="R159" s="249">
        <f>Q159*H159</f>
        <v>0</v>
      </c>
      <c r="S159" s="249">
        <v>0</v>
      </c>
      <c r="T159" s="250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51" t="s">
        <v>158</v>
      </c>
      <c r="AT159" s="251" t="s">
        <v>154</v>
      </c>
      <c r="AU159" s="251" t="s">
        <v>99</v>
      </c>
      <c r="AY159" s="18" t="s">
        <v>152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8" t="s">
        <v>88</v>
      </c>
      <c r="BK159" s="141">
        <f>ROUND(I159*H159,2)</f>
        <v>0</v>
      </c>
      <c r="BL159" s="18" t="s">
        <v>158</v>
      </c>
      <c r="BM159" s="251" t="s">
        <v>200</v>
      </c>
    </row>
    <row r="160" s="13" customFormat="1">
      <c r="A160" s="13"/>
      <c r="B160" s="263"/>
      <c r="C160" s="264"/>
      <c r="D160" s="265" t="s">
        <v>174</v>
      </c>
      <c r="E160" s="266" t="s">
        <v>1</v>
      </c>
      <c r="F160" s="267" t="s">
        <v>201</v>
      </c>
      <c r="G160" s="264"/>
      <c r="H160" s="268">
        <v>208</v>
      </c>
      <c r="I160" s="269"/>
      <c r="J160" s="264"/>
      <c r="K160" s="264"/>
      <c r="L160" s="270"/>
      <c r="M160" s="271"/>
      <c r="N160" s="272"/>
      <c r="O160" s="272"/>
      <c r="P160" s="272"/>
      <c r="Q160" s="272"/>
      <c r="R160" s="272"/>
      <c r="S160" s="272"/>
      <c r="T160" s="27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4" t="s">
        <v>174</v>
      </c>
      <c r="AU160" s="274" t="s">
        <v>99</v>
      </c>
      <c r="AV160" s="13" t="s">
        <v>99</v>
      </c>
      <c r="AW160" s="13" t="s">
        <v>36</v>
      </c>
      <c r="AX160" s="13" t="s">
        <v>83</v>
      </c>
      <c r="AY160" s="274" t="s">
        <v>152</v>
      </c>
    </row>
    <row r="161" s="14" customFormat="1">
      <c r="A161" s="14"/>
      <c r="B161" s="275"/>
      <c r="C161" s="276"/>
      <c r="D161" s="265" t="s">
        <v>174</v>
      </c>
      <c r="E161" s="277" t="s">
        <v>1</v>
      </c>
      <c r="F161" s="278" t="s">
        <v>181</v>
      </c>
      <c r="G161" s="276"/>
      <c r="H161" s="279">
        <v>208</v>
      </c>
      <c r="I161" s="280"/>
      <c r="J161" s="276"/>
      <c r="K161" s="276"/>
      <c r="L161" s="281"/>
      <c r="M161" s="282"/>
      <c r="N161" s="283"/>
      <c r="O161" s="283"/>
      <c r="P161" s="283"/>
      <c r="Q161" s="283"/>
      <c r="R161" s="283"/>
      <c r="S161" s="283"/>
      <c r="T161" s="28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5" t="s">
        <v>174</v>
      </c>
      <c r="AU161" s="285" t="s">
        <v>99</v>
      </c>
      <c r="AV161" s="14" t="s">
        <v>158</v>
      </c>
      <c r="AW161" s="14" t="s">
        <v>36</v>
      </c>
      <c r="AX161" s="14" t="s">
        <v>88</v>
      </c>
      <c r="AY161" s="285" t="s">
        <v>152</v>
      </c>
    </row>
    <row r="162" s="2" customFormat="1" ht="37.8" customHeight="1">
      <c r="A162" s="41"/>
      <c r="B162" s="42"/>
      <c r="C162" s="239" t="s">
        <v>202</v>
      </c>
      <c r="D162" s="239" t="s">
        <v>154</v>
      </c>
      <c r="E162" s="240" t="s">
        <v>203</v>
      </c>
      <c r="F162" s="241" t="s">
        <v>204</v>
      </c>
      <c r="G162" s="242" t="s">
        <v>185</v>
      </c>
      <c r="H162" s="243">
        <v>6240</v>
      </c>
      <c r="I162" s="244"/>
      <c r="J162" s="245">
        <f>ROUND(I162*H162,2)</f>
        <v>0</v>
      </c>
      <c r="K162" s="246"/>
      <c r="L162" s="44"/>
      <c r="M162" s="247" t="s">
        <v>1</v>
      </c>
      <c r="N162" s="248" t="s">
        <v>48</v>
      </c>
      <c r="O162" s="94"/>
      <c r="P162" s="249">
        <f>O162*H162</f>
        <v>0</v>
      </c>
      <c r="Q162" s="249">
        <v>0</v>
      </c>
      <c r="R162" s="249">
        <f>Q162*H162</f>
        <v>0</v>
      </c>
      <c r="S162" s="249">
        <v>0</v>
      </c>
      <c r="T162" s="250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51" t="s">
        <v>158</v>
      </c>
      <c r="AT162" s="251" t="s">
        <v>154</v>
      </c>
      <c r="AU162" s="251" t="s">
        <v>99</v>
      </c>
      <c r="AY162" s="18" t="s">
        <v>152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88</v>
      </c>
      <c r="BK162" s="141">
        <f>ROUND(I162*H162,2)</f>
        <v>0</v>
      </c>
      <c r="BL162" s="18" t="s">
        <v>158</v>
      </c>
      <c r="BM162" s="251" t="s">
        <v>205</v>
      </c>
    </row>
    <row r="163" s="13" customFormat="1">
      <c r="A163" s="13"/>
      <c r="B163" s="263"/>
      <c r="C163" s="264"/>
      <c r="D163" s="265" t="s">
        <v>174</v>
      </c>
      <c r="E163" s="266" t="s">
        <v>1</v>
      </c>
      <c r="F163" s="267" t="s">
        <v>206</v>
      </c>
      <c r="G163" s="264"/>
      <c r="H163" s="268">
        <v>6240</v>
      </c>
      <c r="I163" s="269"/>
      <c r="J163" s="264"/>
      <c r="K163" s="264"/>
      <c r="L163" s="270"/>
      <c r="M163" s="271"/>
      <c r="N163" s="272"/>
      <c r="O163" s="272"/>
      <c r="P163" s="272"/>
      <c r="Q163" s="272"/>
      <c r="R163" s="272"/>
      <c r="S163" s="272"/>
      <c r="T163" s="27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4" t="s">
        <v>174</v>
      </c>
      <c r="AU163" s="274" t="s">
        <v>99</v>
      </c>
      <c r="AV163" s="13" t="s">
        <v>99</v>
      </c>
      <c r="AW163" s="13" t="s">
        <v>36</v>
      </c>
      <c r="AX163" s="13" t="s">
        <v>88</v>
      </c>
      <c r="AY163" s="274" t="s">
        <v>152</v>
      </c>
    </row>
    <row r="164" s="2" customFormat="1" ht="33" customHeight="1">
      <c r="A164" s="41"/>
      <c r="B164" s="42"/>
      <c r="C164" s="239" t="s">
        <v>207</v>
      </c>
      <c r="D164" s="239" t="s">
        <v>154</v>
      </c>
      <c r="E164" s="240" t="s">
        <v>208</v>
      </c>
      <c r="F164" s="241" t="s">
        <v>209</v>
      </c>
      <c r="G164" s="242" t="s">
        <v>185</v>
      </c>
      <c r="H164" s="243">
        <v>208</v>
      </c>
      <c r="I164" s="244"/>
      <c r="J164" s="245">
        <f>ROUND(I164*H164,2)</f>
        <v>0</v>
      </c>
      <c r="K164" s="246"/>
      <c r="L164" s="44"/>
      <c r="M164" s="247" t="s">
        <v>1</v>
      </c>
      <c r="N164" s="248" t="s">
        <v>48</v>
      </c>
      <c r="O164" s="94"/>
      <c r="P164" s="249">
        <f>O164*H164</f>
        <v>0</v>
      </c>
      <c r="Q164" s="249">
        <v>0</v>
      </c>
      <c r="R164" s="249">
        <f>Q164*H164</f>
        <v>0</v>
      </c>
      <c r="S164" s="249">
        <v>0</v>
      </c>
      <c r="T164" s="250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51" t="s">
        <v>158</v>
      </c>
      <c r="AT164" s="251" t="s">
        <v>154</v>
      </c>
      <c r="AU164" s="251" t="s">
        <v>99</v>
      </c>
      <c r="AY164" s="18" t="s">
        <v>152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8" t="s">
        <v>88</v>
      </c>
      <c r="BK164" s="141">
        <f>ROUND(I164*H164,2)</f>
        <v>0</v>
      </c>
      <c r="BL164" s="18" t="s">
        <v>158</v>
      </c>
      <c r="BM164" s="251" t="s">
        <v>210</v>
      </c>
    </row>
    <row r="165" s="2" customFormat="1" ht="24.15" customHeight="1">
      <c r="A165" s="41"/>
      <c r="B165" s="42"/>
      <c r="C165" s="239" t="s">
        <v>8</v>
      </c>
      <c r="D165" s="239" t="s">
        <v>154</v>
      </c>
      <c r="E165" s="240" t="s">
        <v>211</v>
      </c>
      <c r="F165" s="241" t="s">
        <v>212</v>
      </c>
      <c r="G165" s="242" t="s">
        <v>157</v>
      </c>
      <c r="H165" s="243">
        <v>3.8999999999999999</v>
      </c>
      <c r="I165" s="244"/>
      <c r="J165" s="245">
        <f>ROUND(I165*H165,2)</f>
        <v>0</v>
      </c>
      <c r="K165" s="246"/>
      <c r="L165" s="44"/>
      <c r="M165" s="247" t="s">
        <v>1</v>
      </c>
      <c r="N165" s="248" t="s">
        <v>48</v>
      </c>
      <c r="O165" s="94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1" t="s">
        <v>158</v>
      </c>
      <c r="AT165" s="251" t="s">
        <v>154</v>
      </c>
      <c r="AU165" s="251" t="s">
        <v>99</v>
      </c>
      <c r="AY165" s="18" t="s">
        <v>152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88</v>
      </c>
      <c r="BK165" s="141">
        <f>ROUND(I165*H165,2)</f>
        <v>0</v>
      </c>
      <c r="BL165" s="18" t="s">
        <v>158</v>
      </c>
      <c r="BM165" s="251" t="s">
        <v>213</v>
      </c>
    </row>
    <row r="166" s="13" customFormat="1">
      <c r="A166" s="13"/>
      <c r="B166" s="263"/>
      <c r="C166" s="264"/>
      <c r="D166" s="265" t="s">
        <v>174</v>
      </c>
      <c r="E166" s="266" t="s">
        <v>1</v>
      </c>
      <c r="F166" s="267" t="s">
        <v>214</v>
      </c>
      <c r="G166" s="264"/>
      <c r="H166" s="268">
        <v>3.8999999999999999</v>
      </c>
      <c r="I166" s="269"/>
      <c r="J166" s="264"/>
      <c r="K166" s="264"/>
      <c r="L166" s="270"/>
      <c r="M166" s="271"/>
      <c r="N166" s="272"/>
      <c r="O166" s="272"/>
      <c r="P166" s="272"/>
      <c r="Q166" s="272"/>
      <c r="R166" s="272"/>
      <c r="S166" s="272"/>
      <c r="T166" s="27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4" t="s">
        <v>174</v>
      </c>
      <c r="AU166" s="274" t="s">
        <v>99</v>
      </c>
      <c r="AV166" s="13" t="s">
        <v>99</v>
      </c>
      <c r="AW166" s="13" t="s">
        <v>36</v>
      </c>
      <c r="AX166" s="13" t="s">
        <v>83</v>
      </c>
      <c r="AY166" s="274" t="s">
        <v>152</v>
      </c>
    </row>
    <row r="167" s="14" customFormat="1">
      <c r="A167" s="14"/>
      <c r="B167" s="275"/>
      <c r="C167" s="276"/>
      <c r="D167" s="265" t="s">
        <v>174</v>
      </c>
      <c r="E167" s="277" t="s">
        <v>1</v>
      </c>
      <c r="F167" s="278" t="s">
        <v>181</v>
      </c>
      <c r="G167" s="276"/>
      <c r="H167" s="279">
        <v>3.8999999999999999</v>
      </c>
      <c r="I167" s="280"/>
      <c r="J167" s="276"/>
      <c r="K167" s="276"/>
      <c r="L167" s="281"/>
      <c r="M167" s="282"/>
      <c r="N167" s="283"/>
      <c r="O167" s="283"/>
      <c r="P167" s="283"/>
      <c r="Q167" s="283"/>
      <c r="R167" s="283"/>
      <c r="S167" s="283"/>
      <c r="T167" s="28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85" t="s">
        <v>174</v>
      </c>
      <c r="AU167" s="285" t="s">
        <v>99</v>
      </c>
      <c r="AV167" s="14" t="s">
        <v>158</v>
      </c>
      <c r="AW167" s="14" t="s">
        <v>36</v>
      </c>
      <c r="AX167" s="14" t="s">
        <v>88</v>
      </c>
      <c r="AY167" s="285" t="s">
        <v>152</v>
      </c>
    </row>
    <row r="168" s="2" customFormat="1" ht="24.15" customHeight="1">
      <c r="A168" s="41"/>
      <c r="B168" s="42"/>
      <c r="C168" s="239" t="s">
        <v>215</v>
      </c>
      <c r="D168" s="239" t="s">
        <v>154</v>
      </c>
      <c r="E168" s="240" t="s">
        <v>216</v>
      </c>
      <c r="F168" s="241" t="s">
        <v>217</v>
      </c>
      <c r="G168" s="242" t="s">
        <v>157</v>
      </c>
      <c r="H168" s="243">
        <v>11.699999999999999</v>
      </c>
      <c r="I168" s="244"/>
      <c r="J168" s="245">
        <f>ROUND(I168*H168,2)</f>
        <v>0</v>
      </c>
      <c r="K168" s="246"/>
      <c r="L168" s="44"/>
      <c r="M168" s="247" t="s">
        <v>1</v>
      </c>
      <c r="N168" s="248" t="s">
        <v>48</v>
      </c>
      <c r="O168" s="94"/>
      <c r="P168" s="249">
        <f>O168*H168</f>
        <v>0</v>
      </c>
      <c r="Q168" s="249">
        <v>0</v>
      </c>
      <c r="R168" s="249">
        <f>Q168*H168</f>
        <v>0</v>
      </c>
      <c r="S168" s="249">
        <v>0</v>
      </c>
      <c r="T168" s="250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51" t="s">
        <v>158</v>
      </c>
      <c r="AT168" s="251" t="s">
        <v>154</v>
      </c>
      <c r="AU168" s="251" t="s">
        <v>99</v>
      </c>
      <c r="AY168" s="18" t="s">
        <v>152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8" t="s">
        <v>88</v>
      </c>
      <c r="BK168" s="141">
        <f>ROUND(I168*H168,2)</f>
        <v>0</v>
      </c>
      <c r="BL168" s="18" t="s">
        <v>158</v>
      </c>
      <c r="BM168" s="251" t="s">
        <v>218</v>
      </c>
    </row>
    <row r="169" s="13" customFormat="1">
      <c r="A169" s="13"/>
      <c r="B169" s="263"/>
      <c r="C169" s="264"/>
      <c r="D169" s="265" t="s">
        <v>174</v>
      </c>
      <c r="E169" s="266" t="s">
        <v>1</v>
      </c>
      <c r="F169" s="267" t="s">
        <v>219</v>
      </c>
      <c r="G169" s="264"/>
      <c r="H169" s="268">
        <v>11.699999999999999</v>
      </c>
      <c r="I169" s="269"/>
      <c r="J169" s="264"/>
      <c r="K169" s="264"/>
      <c r="L169" s="270"/>
      <c r="M169" s="271"/>
      <c r="N169" s="272"/>
      <c r="O169" s="272"/>
      <c r="P169" s="272"/>
      <c r="Q169" s="272"/>
      <c r="R169" s="272"/>
      <c r="S169" s="272"/>
      <c r="T169" s="27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4" t="s">
        <v>174</v>
      </c>
      <c r="AU169" s="274" t="s">
        <v>99</v>
      </c>
      <c r="AV169" s="13" t="s">
        <v>99</v>
      </c>
      <c r="AW169" s="13" t="s">
        <v>36</v>
      </c>
      <c r="AX169" s="13" t="s">
        <v>88</v>
      </c>
      <c r="AY169" s="274" t="s">
        <v>152</v>
      </c>
    </row>
    <row r="170" s="2" customFormat="1" ht="24.15" customHeight="1">
      <c r="A170" s="41"/>
      <c r="B170" s="42"/>
      <c r="C170" s="239" t="s">
        <v>220</v>
      </c>
      <c r="D170" s="239" t="s">
        <v>154</v>
      </c>
      <c r="E170" s="240" t="s">
        <v>221</v>
      </c>
      <c r="F170" s="241" t="s">
        <v>222</v>
      </c>
      <c r="G170" s="242" t="s">
        <v>157</v>
      </c>
      <c r="H170" s="243">
        <v>3.8999999999999999</v>
      </c>
      <c r="I170" s="244"/>
      <c r="J170" s="245">
        <f>ROUND(I170*H170,2)</f>
        <v>0</v>
      </c>
      <c r="K170" s="246"/>
      <c r="L170" s="44"/>
      <c r="M170" s="247" t="s">
        <v>1</v>
      </c>
      <c r="N170" s="248" t="s">
        <v>48</v>
      </c>
      <c r="O170" s="94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1" t="s">
        <v>158</v>
      </c>
      <c r="AT170" s="251" t="s">
        <v>154</v>
      </c>
      <c r="AU170" s="251" t="s">
        <v>99</v>
      </c>
      <c r="AY170" s="18" t="s">
        <v>152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88</v>
      </c>
      <c r="BK170" s="141">
        <f>ROUND(I170*H170,2)</f>
        <v>0</v>
      </c>
      <c r="BL170" s="18" t="s">
        <v>158</v>
      </c>
      <c r="BM170" s="251" t="s">
        <v>223</v>
      </c>
    </row>
    <row r="171" s="2" customFormat="1" ht="24.15" customHeight="1">
      <c r="A171" s="41"/>
      <c r="B171" s="42"/>
      <c r="C171" s="239" t="s">
        <v>224</v>
      </c>
      <c r="D171" s="239" t="s">
        <v>154</v>
      </c>
      <c r="E171" s="240" t="s">
        <v>225</v>
      </c>
      <c r="F171" s="241" t="s">
        <v>226</v>
      </c>
      <c r="G171" s="242" t="s">
        <v>185</v>
      </c>
      <c r="H171" s="243">
        <v>75.968000000000004</v>
      </c>
      <c r="I171" s="244"/>
      <c r="J171" s="245">
        <f>ROUND(I171*H171,2)</f>
        <v>0</v>
      </c>
      <c r="K171" s="246"/>
      <c r="L171" s="44"/>
      <c r="M171" s="247" t="s">
        <v>1</v>
      </c>
      <c r="N171" s="248" t="s">
        <v>48</v>
      </c>
      <c r="O171" s="94"/>
      <c r="P171" s="249">
        <f>O171*H171</f>
        <v>0</v>
      </c>
      <c r="Q171" s="249">
        <v>0</v>
      </c>
      <c r="R171" s="249">
        <f>Q171*H171</f>
        <v>0</v>
      </c>
      <c r="S171" s="249">
        <v>0.188</v>
      </c>
      <c r="T171" s="250">
        <f>S171*H171</f>
        <v>14.281984000000001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51" t="s">
        <v>158</v>
      </c>
      <c r="AT171" s="251" t="s">
        <v>154</v>
      </c>
      <c r="AU171" s="251" t="s">
        <v>99</v>
      </c>
      <c r="AY171" s="18" t="s">
        <v>152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8" t="s">
        <v>88</v>
      </c>
      <c r="BK171" s="141">
        <f>ROUND(I171*H171,2)</f>
        <v>0</v>
      </c>
      <c r="BL171" s="18" t="s">
        <v>158</v>
      </c>
      <c r="BM171" s="251" t="s">
        <v>227</v>
      </c>
    </row>
    <row r="172" s="13" customFormat="1">
      <c r="A172" s="13"/>
      <c r="B172" s="263"/>
      <c r="C172" s="264"/>
      <c r="D172" s="265" t="s">
        <v>174</v>
      </c>
      <c r="E172" s="266" t="s">
        <v>1</v>
      </c>
      <c r="F172" s="267" t="s">
        <v>228</v>
      </c>
      <c r="G172" s="264"/>
      <c r="H172" s="268">
        <v>86.168000000000006</v>
      </c>
      <c r="I172" s="269"/>
      <c r="J172" s="264"/>
      <c r="K172" s="264"/>
      <c r="L172" s="270"/>
      <c r="M172" s="271"/>
      <c r="N172" s="272"/>
      <c r="O172" s="272"/>
      <c r="P172" s="272"/>
      <c r="Q172" s="272"/>
      <c r="R172" s="272"/>
      <c r="S172" s="272"/>
      <c r="T172" s="27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4" t="s">
        <v>174</v>
      </c>
      <c r="AU172" s="274" t="s">
        <v>99</v>
      </c>
      <c r="AV172" s="13" t="s">
        <v>99</v>
      </c>
      <c r="AW172" s="13" t="s">
        <v>36</v>
      </c>
      <c r="AX172" s="13" t="s">
        <v>83</v>
      </c>
      <c r="AY172" s="274" t="s">
        <v>152</v>
      </c>
    </row>
    <row r="173" s="13" customFormat="1">
      <c r="A173" s="13"/>
      <c r="B173" s="263"/>
      <c r="C173" s="264"/>
      <c r="D173" s="265" t="s">
        <v>174</v>
      </c>
      <c r="E173" s="266" t="s">
        <v>1</v>
      </c>
      <c r="F173" s="267" t="s">
        <v>229</v>
      </c>
      <c r="G173" s="264"/>
      <c r="H173" s="268">
        <v>-10.199999999999999</v>
      </c>
      <c r="I173" s="269"/>
      <c r="J173" s="264"/>
      <c r="K173" s="264"/>
      <c r="L173" s="270"/>
      <c r="M173" s="271"/>
      <c r="N173" s="272"/>
      <c r="O173" s="272"/>
      <c r="P173" s="272"/>
      <c r="Q173" s="272"/>
      <c r="R173" s="272"/>
      <c r="S173" s="272"/>
      <c r="T173" s="27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74" t="s">
        <v>174</v>
      </c>
      <c r="AU173" s="274" t="s">
        <v>99</v>
      </c>
      <c r="AV173" s="13" t="s">
        <v>99</v>
      </c>
      <c r="AW173" s="13" t="s">
        <v>36</v>
      </c>
      <c r="AX173" s="13" t="s">
        <v>83</v>
      </c>
      <c r="AY173" s="274" t="s">
        <v>152</v>
      </c>
    </row>
    <row r="174" s="15" customFormat="1">
      <c r="A174" s="15"/>
      <c r="B174" s="286"/>
      <c r="C174" s="287"/>
      <c r="D174" s="265" t="s">
        <v>174</v>
      </c>
      <c r="E174" s="288" t="s">
        <v>1</v>
      </c>
      <c r="F174" s="289" t="s">
        <v>230</v>
      </c>
      <c r="G174" s="287"/>
      <c r="H174" s="290">
        <v>75.968000000000004</v>
      </c>
      <c r="I174" s="291"/>
      <c r="J174" s="287"/>
      <c r="K174" s="287"/>
      <c r="L174" s="292"/>
      <c r="M174" s="293"/>
      <c r="N174" s="294"/>
      <c r="O174" s="294"/>
      <c r="P174" s="294"/>
      <c r="Q174" s="294"/>
      <c r="R174" s="294"/>
      <c r="S174" s="294"/>
      <c r="T174" s="29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96" t="s">
        <v>174</v>
      </c>
      <c r="AU174" s="296" t="s">
        <v>99</v>
      </c>
      <c r="AV174" s="15" t="s">
        <v>163</v>
      </c>
      <c r="AW174" s="15" t="s">
        <v>36</v>
      </c>
      <c r="AX174" s="15" t="s">
        <v>83</v>
      </c>
      <c r="AY174" s="296" t="s">
        <v>152</v>
      </c>
    </row>
    <row r="175" s="14" customFormat="1">
      <c r="A175" s="14"/>
      <c r="B175" s="275"/>
      <c r="C175" s="276"/>
      <c r="D175" s="265" t="s">
        <v>174</v>
      </c>
      <c r="E175" s="277" t="s">
        <v>1</v>
      </c>
      <c r="F175" s="278" t="s">
        <v>181</v>
      </c>
      <c r="G175" s="276"/>
      <c r="H175" s="279">
        <v>75.968000000000004</v>
      </c>
      <c r="I175" s="280"/>
      <c r="J175" s="276"/>
      <c r="K175" s="276"/>
      <c r="L175" s="281"/>
      <c r="M175" s="282"/>
      <c r="N175" s="283"/>
      <c r="O175" s="283"/>
      <c r="P175" s="283"/>
      <c r="Q175" s="283"/>
      <c r="R175" s="283"/>
      <c r="S175" s="283"/>
      <c r="T175" s="28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5" t="s">
        <v>174</v>
      </c>
      <c r="AU175" s="285" t="s">
        <v>99</v>
      </c>
      <c r="AV175" s="14" t="s">
        <v>158</v>
      </c>
      <c r="AW175" s="14" t="s">
        <v>36</v>
      </c>
      <c r="AX175" s="14" t="s">
        <v>88</v>
      </c>
      <c r="AY175" s="285" t="s">
        <v>152</v>
      </c>
    </row>
    <row r="176" s="2" customFormat="1" ht="33" customHeight="1">
      <c r="A176" s="41"/>
      <c r="B176" s="42"/>
      <c r="C176" s="239" t="s">
        <v>231</v>
      </c>
      <c r="D176" s="239" t="s">
        <v>154</v>
      </c>
      <c r="E176" s="240" t="s">
        <v>232</v>
      </c>
      <c r="F176" s="241" t="s">
        <v>233</v>
      </c>
      <c r="G176" s="242" t="s">
        <v>172</v>
      </c>
      <c r="H176" s="243">
        <v>0.96699999999999997</v>
      </c>
      <c r="I176" s="244"/>
      <c r="J176" s="245">
        <f>ROUND(I176*H176,2)</f>
        <v>0</v>
      </c>
      <c r="K176" s="246"/>
      <c r="L176" s="44"/>
      <c r="M176" s="247" t="s">
        <v>1</v>
      </c>
      <c r="N176" s="248" t="s">
        <v>48</v>
      </c>
      <c r="O176" s="94"/>
      <c r="P176" s="249">
        <f>O176*H176</f>
        <v>0</v>
      </c>
      <c r="Q176" s="249">
        <v>0</v>
      </c>
      <c r="R176" s="249">
        <f>Q176*H176</f>
        <v>0</v>
      </c>
      <c r="S176" s="249">
        <v>1.5940000000000001</v>
      </c>
      <c r="T176" s="250">
        <f>S176*H176</f>
        <v>1.5413980000000001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51" t="s">
        <v>158</v>
      </c>
      <c r="AT176" s="251" t="s">
        <v>154</v>
      </c>
      <c r="AU176" s="251" t="s">
        <v>99</v>
      </c>
      <c r="AY176" s="18" t="s">
        <v>152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88</v>
      </c>
      <c r="BK176" s="141">
        <f>ROUND(I176*H176,2)</f>
        <v>0</v>
      </c>
      <c r="BL176" s="18" t="s">
        <v>158</v>
      </c>
      <c r="BM176" s="251" t="s">
        <v>234</v>
      </c>
    </row>
    <row r="177" s="13" customFormat="1">
      <c r="A177" s="13"/>
      <c r="B177" s="263"/>
      <c r="C177" s="264"/>
      <c r="D177" s="265" t="s">
        <v>174</v>
      </c>
      <c r="E177" s="266" t="s">
        <v>1</v>
      </c>
      <c r="F177" s="267" t="s">
        <v>235</v>
      </c>
      <c r="G177" s="264"/>
      <c r="H177" s="268">
        <v>0.96699999999999997</v>
      </c>
      <c r="I177" s="269"/>
      <c r="J177" s="264"/>
      <c r="K177" s="264"/>
      <c r="L177" s="270"/>
      <c r="M177" s="271"/>
      <c r="N177" s="272"/>
      <c r="O177" s="272"/>
      <c r="P177" s="272"/>
      <c r="Q177" s="272"/>
      <c r="R177" s="272"/>
      <c r="S177" s="272"/>
      <c r="T177" s="27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4" t="s">
        <v>174</v>
      </c>
      <c r="AU177" s="274" t="s">
        <v>99</v>
      </c>
      <c r="AV177" s="13" t="s">
        <v>99</v>
      </c>
      <c r="AW177" s="13" t="s">
        <v>36</v>
      </c>
      <c r="AX177" s="13" t="s">
        <v>83</v>
      </c>
      <c r="AY177" s="274" t="s">
        <v>152</v>
      </c>
    </row>
    <row r="178" s="14" customFormat="1">
      <c r="A178" s="14"/>
      <c r="B178" s="275"/>
      <c r="C178" s="276"/>
      <c r="D178" s="265" t="s">
        <v>174</v>
      </c>
      <c r="E178" s="277" t="s">
        <v>1</v>
      </c>
      <c r="F178" s="278" t="s">
        <v>181</v>
      </c>
      <c r="G178" s="276"/>
      <c r="H178" s="279">
        <v>0.96699999999999997</v>
      </c>
      <c r="I178" s="280"/>
      <c r="J178" s="276"/>
      <c r="K178" s="276"/>
      <c r="L178" s="281"/>
      <c r="M178" s="282"/>
      <c r="N178" s="283"/>
      <c r="O178" s="283"/>
      <c r="P178" s="283"/>
      <c r="Q178" s="283"/>
      <c r="R178" s="283"/>
      <c r="S178" s="283"/>
      <c r="T178" s="28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5" t="s">
        <v>174</v>
      </c>
      <c r="AU178" s="285" t="s">
        <v>99</v>
      </c>
      <c r="AV178" s="14" t="s">
        <v>158</v>
      </c>
      <c r="AW178" s="14" t="s">
        <v>36</v>
      </c>
      <c r="AX178" s="14" t="s">
        <v>88</v>
      </c>
      <c r="AY178" s="285" t="s">
        <v>152</v>
      </c>
    </row>
    <row r="179" s="2" customFormat="1" ht="16.5" customHeight="1">
      <c r="A179" s="41"/>
      <c r="B179" s="42"/>
      <c r="C179" s="239" t="s">
        <v>236</v>
      </c>
      <c r="D179" s="239" t="s">
        <v>154</v>
      </c>
      <c r="E179" s="240" t="s">
        <v>237</v>
      </c>
      <c r="F179" s="241" t="s">
        <v>238</v>
      </c>
      <c r="G179" s="242" t="s">
        <v>157</v>
      </c>
      <c r="H179" s="243">
        <v>5.7000000000000002</v>
      </c>
      <c r="I179" s="244"/>
      <c r="J179" s="245">
        <f>ROUND(I179*H179,2)</f>
        <v>0</v>
      </c>
      <c r="K179" s="246"/>
      <c r="L179" s="44"/>
      <c r="M179" s="247" t="s">
        <v>1</v>
      </c>
      <c r="N179" s="248" t="s">
        <v>48</v>
      </c>
      <c r="O179" s="94"/>
      <c r="P179" s="249">
        <f>O179*H179</f>
        <v>0</v>
      </c>
      <c r="Q179" s="249">
        <v>0</v>
      </c>
      <c r="R179" s="249">
        <f>Q179*H179</f>
        <v>0</v>
      </c>
      <c r="S179" s="249">
        <v>0.14399999999999999</v>
      </c>
      <c r="T179" s="250">
        <f>S179*H179</f>
        <v>0.82079999999999997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51" t="s">
        <v>158</v>
      </c>
      <c r="AT179" s="251" t="s">
        <v>154</v>
      </c>
      <c r="AU179" s="251" t="s">
        <v>99</v>
      </c>
      <c r="AY179" s="18" t="s">
        <v>152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8" t="s">
        <v>88</v>
      </c>
      <c r="BK179" s="141">
        <f>ROUND(I179*H179,2)</f>
        <v>0</v>
      </c>
      <c r="BL179" s="18" t="s">
        <v>158</v>
      </c>
      <c r="BM179" s="251" t="s">
        <v>239</v>
      </c>
    </row>
    <row r="180" s="13" customFormat="1">
      <c r="A180" s="13"/>
      <c r="B180" s="263"/>
      <c r="C180" s="264"/>
      <c r="D180" s="265" t="s">
        <v>174</v>
      </c>
      <c r="E180" s="266" t="s">
        <v>1</v>
      </c>
      <c r="F180" s="267" t="s">
        <v>240</v>
      </c>
      <c r="G180" s="264"/>
      <c r="H180" s="268">
        <v>5.7000000000000002</v>
      </c>
      <c r="I180" s="269"/>
      <c r="J180" s="264"/>
      <c r="K180" s="264"/>
      <c r="L180" s="270"/>
      <c r="M180" s="271"/>
      <c r="N180" s="272"/>
      <c r="O180" s="272"/>
      <c r="P180" s="272"/>
      <c r="Q180" s="272"/>
      <c r="R180" s="272"/>
      <c r="S180" s="272"/>
      <c r="T180" s="27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4" t="s">
        <v>174</v>
      </c>
      <c r="AU180" s="274" t="s">
        <v>99</v>
      </c>
      <c r="AV180" s="13" t="s">
        <v>99</v>
      </c>
      <c r="AW180" s="13" t="s">
        <v>36</v>
      </c>
      <c r="AX180" s="13" t="s">
        <v>88</v>
      </c>
      <c r="AY180" s="274" t="s">
        <v>152</v>
      </c>
    </row>
    <row r="181" s="2" customFormat="1" ht="24.15" customHeight="1">
      <c r="A181" s="41"/>
      <c r="B181" s="42"/>
      <c r="C181" s="239" t="s">
        <v>241</v>
      </c>
      <c r="D181" s="239" t="s">
        <v>154</v>
      </c>
      <c r="E181" s="240" t="s">
        <v>242</v>
      </c>
      <c r="F181" s="241" t="s">
        <v>243</v>
      </c>
      <c r="G181" s="242" t="s">
        <v>172</v>
      </c>
      <c r="H181" s="243">
        <v>1.3049999999999999</v>
      </c>
      <c r="I181" s="244"/>
      <c r="J181" s="245">
        <f>ROUND(I181*H181,2)</f>
        <v>0</v>
      </c>
      <c r="K181" s="246"/>
      <c r="L181" s="44"/>
      <c r="M181" s="247" t="s">
        <v>1</v>
      </c>
      <c r="N181" s="248" t="s">
        <v>48</v>
      </c>
      <c r="O181" s="94"/>
      <c r="P181" s="249">
        <f>O181*H181</f>
        <v>0</v>
      </c>
      <c r="Q181" s="249">
        <v>0</v>
      </c>
      <c r="R181" s="249">
        <f>Q181*H181</f>
        <v>0</v>
      </c>
      <c r="S181" s="249">
        <v>2.3999999999999999</v>
      </c>
      <c r="T181" s="250">
        <f>S181*H181</f>
        <v>3.1319999999999997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51" t="s">
        <v>158</v>
      </c>
      <c r="AT181" s="251" t="s">
        <v>154</v>
      </c>
      <c r="AU181" s="251" t="s">
        <v>99</v>
      </c>
      <c r="AY181" s="18" t="s">
        <v>152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8" t="s">
        <v>88</v>
      </c>
      <c r="BK181" s="141">
        <f>ROUND(I181*H181,2)</f>
        <v>0</v>
      </c>
      <c r="BL181" s="18" t="s">
        <v>158</v>
      </c>
      <c r="BM181" s="251" t="s">
        <v>244</v>
      </c>
    </row>
    <row r="182" s="13" customFormat="1">
      <c r="A182" s="13"/>
      <c r="B182" s="263"/>
      <c r="C182" s="264"/>
      <c r="D182" s="265" t="s">
        <v>174</v>
      </c>
      <c r="E182" s="266" t="s">
        <v>1</v>
      </c>
      <c r="F182" s="267" t="s">
        <v>245</v>
      </c>
      <c r="G182" s="264"/>
      <c r="H182" s="268">
        <v>0.68999999999999995</v>
      </c>
      <c r="I182" s="269"/>
      <c r="J182" s="264"/>
      <c r="K182" s="264"/>
      <c r="L182" s="270"/>
      <c r="M182" s="271"/>
      <c r="N182" s="272"/>
      <c r="O182" s="272"/>
      <c r="P182" s="272"/>
      <c r="Q182" s="272"/>
      <c r="R182" s="272"/>
      <c r="S182" s="272"/>
      <c r="T182" s="27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4" t="s">
        <v>174</v>
      </c>
      <c r="AU182" s="274" t="s">
        <v>99</v>
      </c>
      <c r="AV182" s="13" t="s">
        <v>99</v>
      </c>
      <c r="AW182" s="13" t="s">
        <v>36</v>
      </c>
      <c r="AX182" s="13" t="s">
        <v>83</v>
      </c>
      <c r="AY182" s="274" t="s">
        <v>152</v>
      </c>
    </row>
    <row r="183" s="13" customFormat="1">
      <c r="A183" s="13"/>
      <c r="B183" s="263"/>
      <c r="C183" s="264"/>
      <c r="D183" s="265" t="s">
        <v>174</v>
      </c>
      <c r="E183" s="266" t="s">
        <v>1</v>
      </c>
      <c r="F183" s="267" t="s">
        <v>246</v>
      </c>
      <c r="G183" s="264"/>
      <c r="H183" s="268">
        <v>0.52500000000000002</v>
      </c>
      <c r="I183" s="269"/>
      <c r="J183" s="264"/>
      <c r="K183" s="264"/>
      <c r="L183" s="270"/>
      <c r="M183" s="271"/>
      <c r="N183" s="272"/>
      <c r="O183" s="272"/>
      <c r="P183" s="272"/>
      <c r="Q183" s="272"/>
      <c r="R183" s="272"/>
      <c r="S183" s="272"/>
      <c r="T183" s="27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4" t="s">
        <v>174</v>
      </c>
      <c r="AU183" s="274" t="s">
        <v>99</v>
      </c>
      <c r="AV183" s="13" t="s">
        <v>99</v>
      </c>
      <c r="AW183" s="13" t="s">
        <v>36</v>
      </c>
      <c r="AX183" s="13" t="s">
        <v>83</v>
      </c>
      <c r="AY183" s="274" t="s">
        <v>152</v>
      </c>
    </row>
    <row r="184" s="13" customFormat="1">
      <c r="A184" s="13"/>
      <c r="B184" s="263"/>
      <c r="C184" s="264"/>
      <c r="D184" s="265" t="s">
        <v>174</v>
      </c>
      <c r="E184" s="266" t="s">
        <v>1</v>
      </c>
      <c r="F184" s="267" t="s">
        <v>247</v>
      </c>
      <c r="G184" s="264"/>
      <c r="H184" s="268">
        <v>0.089999999999999997</v>
      </c>
      <c r="I184" s="269"/>
      <c r="J184" s="264"/>
      <c r="K184" s="264"/>
      <c r="L184" s="270"/>
      <c r="M184" s="271"/>
      <c r="N184" s="272"/>
      <c r="O184" s="272"/>
      <c r="P184" s="272"/>
      <c r="Q184" s="272"/>
      <c r="R184" s="272"/>
      <c r="S184" s="272"/>
      <c r="T184" s="27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4" t="s">
        <v>174</v>
      </c>
      <c r="AU184" s="274" t="s">
        <v>99</v>
      </c>
      <c r="AV184" s="13" t="s">
        <v>99</v>
      </c>
      <c r="AW184" s="13" t="s">
        <v>36</v>
      </c>
      <c r="AX184" s="13" t="s">
        <v>83</v>
      </c>
      <c r="AY184" s="274" t="s">
        <v>152</v>
      </c>
    </row>
    <row r="185" s="14" customFormat="1">
      <c r="A185" s="14"/>
      <c r="B185" s="275"/>
      <c r="C185" s="276"/>
      <c r="D185" s="265" t="s">
        <v>174</v>
      </c>
      <c r="E185" s="277" t="s">
        <v>1</v>
      </c>
      <c r="F185" s="278" t="s">
        <v>181</v>
      </c>
      <c r="G185" s="276"/>
      <c r="H185" s="279">
        <v>1.3049999999999999</v>
      </c>
      <c r="I185" s="280"/>
      <c r="J185" s="276"/>
      <c r="K185" s="276"/>
      <c r="L185" s="281"/>
      <c r="M185" s="282"/>
      <c r="N185" s="283"/>
      <c r="O185" s="283"/>
      <c r="P185" s="283"/>
      <c r="Q185" s="283"/>
      <c r="R185" s="283"/>
      <c r="S185" s="283"/>
      <c r="T185" s="28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5" t="s">
        <v>174</v>
      </c>
      <c r="AU185" s="285" t="s">
        <v>99</v>
      </c>
      <c r="AV185" s="14" t="s">
        <v>158</v>
      </c>
      <c r="AW185" s="14" t="s">
        <v>36</v>
      </c>
      <c r="AX185" s="14" t="s">
        <v>88</v>
      </c>
      <c r="AY185" s="285" t="s">
        <v>152</v>
      </c>
    </row>
    <row r="186" s="2" customFormat="1" ht="37.8" customHeight="1">
      <c r="A186" s="41"/>
      <c r="B186" s="42"/>
      <c r="C186" s="239" t="s">
        <v>248</v>
      </c>
      <c r="D186" s="239" t="s">
        <v>154</v>
      </c>
      <c r="E186" s="240" t="s">
        <v>249</v>
      </c>
      <c r="F186" s="241" t="s">
        <v>250</v>
      </c>
      <c r="G186" s="242" t="s">
        <v>172</v>
      </c>
      <c r="H186" s="243">
        <v>21.925999999999998</v>
      </c>
      <c r="I186" s="244"/>
      <c r="J186" s="245">
        <f>ROUND(I186*H186,2)</f>
        <v>0</v>
      </c>
      <c r="K186" s="246"/>
      <c r="L186" s="44"/>
      <c r="M186" s="247" t="s">
        <v>1</v>
      </c>
      <c r="N186" s="248" t="s">
        <v>48</v>
      </c>
      <c r="O186" s="94"/>
      <c r="P186" s="249">
        <f>O186*H186</f>
        <v>0</v>
      </c>
      <c r="Q186" s="249">
        <v>0</v>
      </c>
      <c r="R186" s="249">
        <f>Q186*H186</f>
        <v>0</v>
      </c>
      <c r="S186" s="249">
        <v>2.2000000000000002</v>
      </c>
      <c r="T186" s="250">
        <f>S186*H186</f>
        <v>48.237200000000001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51" t="s">
        <v>158</v>
      </c>
      <c r="AT186" s="251" t="s">
        <v>154</v>
      </c>
      <c r="AU186" s="251" t="s">
        <v>99</v>
      </c>
      <c r="AY186" s="18" t="s">
        <v>152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8" t="s">
        <v>88</v>
      </c>
      <c r="BK186" s="141">
        <f>ROUND(I186*H186,2)</f>
        <v>0</v>
      </c>
      <c r="BL186" s="18" t="s">
        <v>158</v>
      </c>
      <c r="BM186" s="251" t="s">
        <v>251</v>
      </c>
    </row>
    <row r="187" s="16" customFormat="1">
      <c r="A187" s="16"/>
      <c r="B187" s="297"/>
      <c r="C187" s="298"/>
      <c r="D187" s="265" t="s">
        <v>174</v>
      </c>
      <c r="E187" s="299" t="s">
        <v>1</v>
      </c>
      <c r="F187" s="300" t="s">
        <v>252</v>
      </c>
      <c r="G187" s="298"/>
      <c r="H187" s="299" t="s">
        <v>1</v>
      </c>
      <c r="I187" s="301"/>
      <c r="J187" s="298"/>
      <c r="K187" s="298"/>
      <c r="L187" s="302"/>
      <c r="M187" s="303"/>
      <c r="N187" s="304"/>
      <c r="O187" s="304"/>
      <c r="P187" s="304"/>
      <c r="Q187" s="304"/>
      <c r="R187" s="304"/>
      <c r="S187" s="304"/>
      <c r="T187" s="30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306" t="s">
        <v>174</v>
      </c>
      <c r="AU187" s="306" t="s">
        <v>99</v>
      </c>
      <c r="AV187" s="16" t="s">
        <v>88</v>
      </c>
      <c r="AW187" s="16" t="s">
        <v>36</v>
      </c>
      <c r="AX187" s="16" t="s">
        <v>83</v>
      </c>
      <c r="AY187" s="306" t="s">
        <v>152</v>
      </c>
    </row>
    <row r="188" s="13" customFormat="1">
      <c r="A188" s="13"/>
      <c r="B188" s="263"/>
      <c r="C188" s="264"/>
      <c r="D188" s="265" t="s">
        <v>174</v>
      </c>
      <c r="E188" s="266" t="s">
        <v>1</v>
      </c>
      <c r="F188" s="267" t="s">
        <v>253</v>
      </c>
      <c r="G188" s="264"/>
      <c r="H188" s="268">
        <v>21.925999999999998</v>
      </c>
      <c r="I188" s="269"/>
      <c r="J188" s="264"/>
      <c r="K188" s="264"/>
      <c r="L188" s="270"/>
      <c r="M188" s="271"/>
      <c r="N188" s="272"/>
      <c r="O188" s="272"/>
      <c r="P188" s="272"/>
      <c r="Q188" s="272"/>
      <c r="R188" s="272"/>
      <c r="S188" s="272"/>
      <c r="T188" s="27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74" t="s">
        <v>174</v>
      </c>
      <c r="AU188" s="274" t="s">
        <v>99</v>
      </c>
      <c r="AV188" s="13" t="s">
        <v>99</v>
      </c>
      <c r="AW188" s="13" t="s">
        <v>36</v>
      </c>
      <c r="AX188" s="13" t="s">
        <v>83</v>
      </c>
      <c r="AY188" s="274" t="s">
        <v>152</v>
      </c>
    </row>
    <row r="189" s="14" customFormat="1">
      <c r="A189" s="14"/>
      <c r="B189" s="275"/>
      <c r="C189" s="276"/>
      <c r="D189" s="265" t="s">
        <v>174</v>
      </c>
      <c r="E189" s="277" t="s">
        <v>1</v>
      </c>
      <c r="F189" s="278" t="s">
        <v>181</v>
      </c>
      <c r="G189" s="276"/>
      <c r="H189" s="279">
        <v>21.925999999999998</v>
      </c>
      <c r="I189" s="280"/>
      <c r="J189" s="276"/>
      <c r="K189" s="276"/>
      <c r="L189" s="281"/>
      <c r="M189" s="282"/>
      <c r="N189" s="283"/>
      <c r="O189" s="283"/>
      <c r="P189" s="283"/>
      <c r="Q189" s="283"/>
      <c r="R189" s="283"/>
      <c r="S189" s="283"/>
      <c r="T189" s="28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5" t="s">
        <v>174</v>
      </c>
      <c r="AU189" s="285" t="s">
        <v>99</v>
      </c>
      <c r="AV189" s="14" t="s">
        <v>158</v>
      </c>
      <c r="AW189" s="14" t="s">
        <v>36</v>
      </c>
      <c r="AX189" s="14" t="s">
        <v>88</v>
      </c>
      <c r="AY189" s="285" t="s">
        <v>152</v>
      </c>
    </row>
    <row r="190" s="2" customFormat="1" ht="24.15" customHeight="1">
      <c r="A190" s="41"/>
      <c r="B190" s="42"/>
      <c r="C190" s="239" t="s">
        <v>254</v>
      </c>
      <c r="D190" s="239" t="s">
        <v>154</v>
      </c>
      <c r="E190" s="240" t="s">
        <v>255</v>
      </c>
      <c r="F190" s="241" t="s">
        <v>256</v>
      </c>
      <c r="G190" s="242" t="s">
        <v>172</v>
      </c>
      <c r="H190" s="243">
        <v>17.972999999999999</v>
      </c>
      <c r="I190" s="244"/>
      <c r="J190" s="245">
        <f>ROUND(I190*H190,2)</f>
        <v>0</v>
      </c>
      <c r="K190" s="246"/>
      <c r="L190" s="44"/>
      <c r="M190" s="247" t="s">
        <v>1</v>
      </c>
      <c r="N190" s="248" t="s">
        <v>48</v>
      </c>
      <c r="O190" s="94"/>
      <c r="P190" s="249">
        <f>O190*H190</f>
        <v>0</v>
      </c>
      <c r="Q190" s="249">
        <v>0</v>
      </c>
      <c r="R190" s="249">
        <f>Q190*H190</f>
        <v>0</v>
      </c>
      <c r="S190" s="249">
        <v>2.2000000000000002</v>
      </c>
      <c r="T190" s="250">
        <f>S190*H190</f>
        <v>39.540599999999998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51" t="s">
        <v>158</v>
      </c>
      <c r="AT190" s="251" t="s">
        <v>154</v>
      </c>
      <c r="AU190" s="251" t="s">
        <v>99</v>
      </c>
      <c r="AY190" s="18" t="s">
        <v>152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8" t="s">
        <v>88</v>
      </c>
      <c r="BK190" s="141">
        <f>ROUND(I190*H190,2)</f>
        <v>0</v>
      </c>
      <c r="BL190" s="18" t="s">
        <v>158</v>
      </c>
      <c r="BM190" s="251" t="s">
        <v>257</v>
      </c>
    </row>
    <row r="191" s="16" customFormat="1">
      <c r="A191" s="16"/>
      <c r="B191" s="297"/>
      <c r="C191" s="298"/>
      <c r="D191" s="265" t="s">
        <v>174</v>
      </c>
      <c r="E191" s="299" t="s">
        <v>1</v>
      </c>
      <c r="F191" s="300" t="s">
        <v>258</v>
      </c>
      <c r="G191" s="298"/>
      <c r="H191" s="299" t="s">
        <v>1</v>
      </c>
      <c r="I191" s="301"/>
      <c r="J191" s="298"/>
      <c r="K191" s="298"/>
      <c r="L191" s="302"/>
      <c r="M191" s="303"/>
      <c r="N191" s="304"/>
      <c r="O191" s="304"/>
      <c r="P191" s="304"/>
      <c r="Q191" s="304"/>
      <c r="R191" s="304"/>
      <c r="S191" s="304"/>
      <c r="T191" s="305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306" t="s">
        <v>174</v>
      </c>
      <c r="AU191" s="306" t="s">
        <v>99</v>
      </c>
      <c r="AV191" s="16" t="s">
        <v>88</v>
      </c>
      <c r="AW191" s="16" t="s">
        <v>36</v>
      </c>
      <c r="AX191" s="16" t="s">
        <v>83</v>
      </c>
      <c r="AY191" s="306" t="s">
        <v>152</v>
      </c>
    </row>
    <row r="192" s="13" customFormat="1">
      <c r="A192" s="13"/>
      <c r="B192" s="263"/>
      <c r="C192" s="264"/>
      <c r="D192" s="265" t="s">
        <v>174</v>
      </c>
      <c r="E192" s="266" t="s">
        <v>1</v>
      </c>
      <c r="F192" s="267" t="s">
        <v>259</v>
      </c>
      <c r="G192" s="264"/>
      <c r="H192" s="268">
        <v>17.972999999999999</v>
      </c>
      <c r="I192" s="269"/>
      <c r="J192" s="264"/>
      <c r="K192" s="264"/>
      <c r="L192" s="270"/>
      <c r="M192" s="271"/>
      <c r="N192" s="272"/>
      <c r="O192" s="272"/>
      <c r="P192" s="272"/>
      <c r="Q192" s="272"/>
      <c r="R192" s="272"/>
      <c r="S192" s="272"/>
      <c r="T192" s="27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4" t="s">
        <v>174</v>
      </c>
      <c r="AU192" s="274" t="s">
        <v>99</v>
      </c>
      <c r="AV192" s="13" t="s">
        <v>99</v>
      </c>
      <c r="AW192" s="13" t="s">
        <v>36</v>
      </c>
      <c r="AX192" s="13" t="s">
        <v>83</v>
      </c>
      <c r="AY192" s="274" t="s">
        <v>152</v>
      </c>
    </row>
    <row r="193" s="14" customFormat="1">
      <c r="A193" s="14"/>
      <c r="B193" s="275"/>
      <c r="C193" s="276"/>
      <c r="D193" s="265" t="s">
        <v>174</v>
      </c>
      <c r="E193" s="277" t="s">
        <v>1</v>
      </c>
      <c r="F193" s="278" t="s">
        <v>181</v>
      </c>
      <c r="G193" s="276"/>
      <c r="H193" s="279">
        <v>17.972999999999999</v>
      </c>
      <c r="I193" s="280"/>
      <c r="J193" s="276"/>
      <c r="K193" s="276"/>
      <c r="L193" s="281"/>
      <c r="M193" s="282"/>
      <c r="N193" s="283"/>
      <c r="O193" s="283"/>
      <c r="P193" s="283"/>
      <c r="Q193" s="283"/>
      <c r="R193" s="283"/>
      <c r="S193" s="283"/>
      <c r="T193" s="28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5" t="s">
        <v>174</v>
      </c>
      <c r="AU193" s="285" t="s">
        <v>99</v>
      </c>
      <c r="AV193" s="14" t="s">
        <v>158</v>
      </c>
      <c r="AW193" s="14" t="s">
        <v>36</v>
      </c>
      <c r="AX193" s="14" t="s">
        <v>88</v>
      </c>
      <c r="AY193" s="285" t="s">
        <v>152</v>
      </c>
    </row>
    <row r="194" s="2" customFormat="1" ht="33" customHeight="1">
      <c r="A194" s="41"/>
      <c r="B194" s="42"/>
      <c r="C194" s="239" t="s">
        <v>7</v>
      </c>
      <c r="D194" s="239" t="s">
        <v>154</v>
      </c>
      <c r="E194" s="240" t="s">
        <v>260</v>
      </c>
      <c r="F194" s="241" t="s">
        <v>261</v>
      </c>
      <c r="G194" s="242" t="s">
        <v>172</v>
      </c>
      <c r="H194" s="243">
        <v>21.925999999999998</v>
      </c>
      <c r="I194" s="244"/>
      <c r="J194" s="245">
        <f>ROUND(I194*H194,2)</f>
        <v>0</v>
      </c>
      <c r="K194" s="246"/>
      <c r="L194" s="44"/>
      <c r="M194" s="247" t="s">
        <v>1</v>
      </c>
      <c r="N194" s="248" t="s">
        <v>48</v>
      </c>
      <c r="O194" s="94"/>
      <c r="P194" s="249">
        <f>O194*H194</f>
        <v>0</v>
      </c>
      <c r="Q194" s="249">
        <v>0</v>
      </c>
      <c r="R194" s="249">
        <f>Q194*H194</f>
        <v>0</v>
      </c>
      <c r="S194" s="249">
        <v>0.029000000000000001</v>
      </c>
      <c r="T194" s="250">
        <f>S194*H194</f>
        <v>0.63585400000000003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51" t="s">
        <v>158</v>
      </c>
      <c r="AT194" s="251" t="s">
        <v>154</v>
      </c>
      <c r="AU194" s="251" t="s">
        <v>99</v>
      </c>
      <c r="AY194" s="18" t="s">
        <v>152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8" t="s">
        <v>88</v>
      </c>
      <c r="BK194" s="141">
        <f>ROUND(I194*H194,2)</f>
        <v>0</v>
      </c>
      <c r="BL194" s="18" t="s">
        <v>158</v>
      </c>
      <c r="BM194" s="251" t="s">
        <v>262</v>
      </c>
    </row>
    <row r="195" s="2" customFormat="1" ht="24.15" customHeight="1">
      <c r="A195" s="41"/>
      <c r="B195" s="42"/>
      <c r="C195" s="239" t="s">
        <v>263</v>
      </c>
      <c r="D195" s="239" t="s">
        <v>154</v>
      </c>
      <c r="E195" s="240" t="s">
        <v>264</v>
      </c>
      <c r="F195" s="241" t="s">
        <v>265</v>
      </c>
      <c r="G195" s="242" t="s">
        <v>172</v>
      </c>
      <c r="H195" s="243">
        <v>36.933</v>
      </c>
      <c r="I195" s="244"/>
      <c r="J195" s="245">
        <f>ROUND(I195*H195,2)</f>
        <v>0</v>
      </c>
      <c r="K195" s="246"/>
      <c r="L195" s="44"/>
      <c r="M195" s="247" t="s">
        <v>1</v>
      </c>
      <c r="N195" s="248" t="s">
        <v>48</v>
      </c>
      <c r="O195" s="94"/>
      <c r="P195" s="249">
        <f>O195*H195</f>
        <v>0</v>
      </c>
      <c r="Q195" s="249">
        <v>0</v>
      </c>
      <c r="R195" s="249">
        <f>Q195*H195</f>
        <v>0</v>
      </c>
      <c r="S195" s="249">
        <v>1.3999999999999999</v>
      </c>
      <c r="T195" s="250">
        <f>S195*H195</f>
        <v>51.706199999999995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51" t="s">
        <v>158</v>
      </c>
      <c r="AT195" s="251" t="s">
        <v>154</v>
      </c>
      <c r="AU195" s="251" t="s">
        <v>99</v>
      </c>
      <c r="AY195" s="18" t="s">
        <v>152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8" t="s">
        <v>88</v>
      </c>
      <c r="BK195" s="141">
        <f>ROUND(I195*H195,2)</f>
        <v>0</v>
      </c>
      <c r="BL195" s="18" t="s">
        <v>158</v>
      </c>
      <c r="BM195" s="251" t="s">
        <v>266</v>
      </c>
    </row>
    <row r="196" s="13" customFormat="1">
      <c r="A196" s="13"/>
      <c r="B196" s="263"/>
      <c r="C196" s="264"/>
      <c r="D196" s="265" t="s">
        <v>174</v>
      </c>
      <c r="E196" s="266" t="s">
        <v>1</v>
      </c>
      <c r="F196" s="267" t="s">
        <v>267</v>
      </c>
      <c r="G196" s="264"/>
      <c r="H196" s="268">
        <v>36.933</v>
      </c>
      <c r="I196" s="269"/>
      <c r="J196" s="264"/>
      <c r="K196" s="264"/>
      <c r="L196" s="270"/>
      <c r="M196" s="271"/>
      <c r="N196" s="272"/>
      <c r="O196" s="272"/>
      <c r="P196" s="272"/>
      <c r="Q196" s="272"/>
      <c r="R196" s="272"/>
      <c r="S196" s="272"/>
      <c r="T196" s="27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4" t="s">
        <v>174</v>
      </c>
      <c r="AU196" s="274" t="s">
        <v>99</v>
      </c>
      <c r="AV196" s="13" t="s">
        <v>99</v>
      </c>
      <c r="AW196" s="13" t="s">
        <v>36</v>
      </c>
      <c r="AX196" s="13" t="s">
        <v>88</v>
      </c>
      <c r="AY196" s="274" t="s">
        <v>152</v>
      </c>
    </row>
    <row r="197" s="2" customFormat="1" ht="24.15" customHeight="1">
      <c r="A197" s="41"/>
      <c r="B197" s="42"/>
      <c r="C197" s="239" t="s">
        <v>268</v>
      </c>
      <c r="D197" s="239" t="s">
        <v>154</v>
      </c>
      <c r="E197" s="240" t="s">
        <v>269</v>
      </c>
      <c r="F197" s="241" t="s">
        <v>270</v>
      </c>
      <c r="G197" s="242" t="s">
        <v>185</v>
      </c>
      <c r="H197" s="243">
        <v>15.198</v>
      </c>
      <c r="I197" s="244"/>
      <c r="J197" s="245">
        <f>ROUND(I197*H197,2)</f>
        <v>0</v>
      </c>
      <c r="K197" s="246"/>
      <c r="L197" s="44"/>
      <c r="M197" s="247" t="s">
        <v>1</v>
      </c>
      <c r="N197" s="248" t="s">
        <v>48</v>
      </c>
      <c r="O197" s="94"/>
      <c r="P197" s="249">
        <f>O197*H197</f>
        <v>0</v>
      </c>
      <c r="Q197" s="249">
        <v>0</v>
      </c>
      <c r="R197" s="249">
        <f>Q197*H197</f>
        <v>0</v>
      </c>
      <c r="S197" s="249">
        <v>0.034000000000000002</v>
      </c>
      <c r="T197" s="250">
        <f>S197*H197</f>
        <v>0.51673200000000008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51" t="s">
        <v>158</v>
      </c>
      <c r="AT197" s="251" t="s">
        <v>154</v>
      </c>
      <c r="AU197" s="251" t="s">
        <v>99</v>
      </c>
      <c r="AY197" s="18" t="s">
        <v>152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8" t="s">
        <v>88</v>
      </c>
      <c r="BK197" s="141">
        <f>ROUND(I197*H197,2)</f>
        <v>0</v>
      </c>
      <c r="BL197" s="18" t="s">
        <v>158</v>
      </c>
      <c r="BM197" s="251" t="s">
        <v>271</v>
      </c>
    </row>
    <row r="198" s="13" customFormat="1">
      <c r="A198" s="13"/>
      <c r="B198" s="263"/>
      <c r="C198" s="264"/>
      <c r="D198" s="265" t="s">
        <v>174</v>
      </c>
      <c r="E198" s="266" t="s">
        <v>1</v>
      </c>
      <c r="F198" s="267" t="s">
        <v>272</v>
      </c>
      <c r="G198" s="264"/>
      <c r="H198" s="268">
        <v>11.25</v>
      </c>
      <c r="I198" s="269"/>
      <c r="J198" s="264"/>
      <c r="K198" s="264"/>
      <c r="L198" s="270"/>
      <c r="M198" s="271"/>
      <c r="N198" s="272"/>
      <c r="O198" s="272"/>
      <c r="P198" s="272"/>
      <c r="Q198" s="272"/>
      <c r="R198" s="272"/>
      <c r="S198" s="272"/>
      <c r="T198" s="27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4" t="s">
        <v>174</v>
      </c>
      <c r="AU198" s="274" t="s">
        <v>99</v>
      </c>
      <c r="AV198" s="13" t="s">
        <v>99</v>
      </c>
      <c r="AW198" s="13" t="s">
        <v>36</v>
      </c>
      <c r="AX198" s="13" t="s">
        <v>83</v>
      </c>
      <c r="AY198" s="274" t="s">
        <v>152</v>
      </c>
    </row>
    <row r="199" s="13" customFormat="1">
      <c r="A199" s="13"/>
      <c r="B199" s="263"/>
      <c r="C199" s="264"/>
      <c r="D199" s="265" t="s">
        <v>174</v>
      </c>
      <c r="E199" s="266" t="s">
        <v>1</v>
      </c>
      <c r="F199" s="267" t="s">
        <v>273</v>
      </c>
      <c r="G199" s="264"/>
      <c r="H199" s="268">
        <v>1.6200000000000001</v>
      </c>
      <c r="I199" s="269"/>
      <c r="J199" s="264"/>
      <c r="K199" s="264"/>
      <c r="L199" s="270"/>
      <c r="M199" s="271"/>
      <c r="N199" s="272"/>
      <c r="O199" s="272"/>
      <c r="P199" s="272"/>
      <c r="Q199" s="272"/>
      <c r="R199" s="272"/>
      <c r="S199" s="272"/>
      <c r="T199" s="27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4" t="s">
        <v>174</v>
      </c>
      <c r="AU199" s="274" t="s">
        <v>99</v>
      </c>
      <c r="AV199" s="13" t="s">
        <v>99</v>
      </c>
      <c r="AW199" s="13" t="s">
        <v>36</v>
      </c>
      <c r="AX199" s="13" t="s">
        <v>83</v>
      </c>
      <c r="AY199" s="274" t="s">
        <v>152</v>
      </c>
    </row>
    <row r="200" s="13" customFormat="1">
      <c r="A200" s="13"/>
      <c r="B200" s="263"/>
      <c r="C200" s="264"/>
      <c r="D200" s="265" t="s">
        <v>174</v>
      </c>
      <c r="E200" s="266" t="s">
        <v>1</v>
      </c>
      <c r="F200" s="267" t="s">
        <v>274</v>
      </c>
      <c r="G200" s="264"/>
      <c r="H200" s="268">
        <v>1.8</v>
      </c>
      <c r="I200" s="269"/>
      <c r="J200" s="264"/>
      <c r="K200" s="264"/>
      <c r="L200" s="270"/>
      <c r="M200" s="271"/>
      <c r="N200" s="272"/>
      <c r="O200" s="272"/>
      <c r="P200" s="272"/>
      <c r="Q200" s="272"/>
      <c r="R200" s="272"/>
      <c r="S200" s="272"/>
      <c r="T200" s="27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4" t="s">
        <v>174</v>
      </c>
      <c r="AU200" s="274" t="s">
        <v>99</v>
      </c>
      <c r="AV200" s="13" t="s">
        <v>99</v>
      </c>
      <c r="AW200" s="13" t="s">
        <v>36</v>
      </c>
      <c r="AX200" s="13" t="s">
        <v>83</v>
      </c>
      <c r="AY200" s="274" t="s">
        <v>152</v>
      </c>
    </row>
    <row r="201" s="13" customFormat="1">
      <c r="A201" s="13"/>
      <c r="B201" s="263"/>
      <c r="C201" s="264"/>
      <c r="D201" s="265" t="s">
        <v>174</v>
      </c>
      <c r="E201" s="266" t="s">
        <v>1</v>
      </c>
      <c r="F201" s="267" t="s">
        <v>275</v>
      </c>
      <c r="G201" s="264"/>
      <c r="H201" s="268">
        <v>0.52800000000000002</v>
      </c>
      <c r="I201" s="269"/>
      <c r="J201" s="264"/>
      <c r="K201" s="264"/>
      <c r="L201" s="270"/>
      <c r="M201" s="271"/>
      <c r="N201" s="272"/>
      <c r="O201" s="272"/>
      <c r="P201" s="272"/>
      <c r="Q201" s="272"/>
      <c r="R201" s="272"/>
      <c r="S201" s="272"/>
      <c r="T201" s="27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4" t="s">
        <v>174</v>
      </c>
      <c r="AU201" s="274" t="s">
        <v>99</v>
      </c>
      <c r="AV201" s="13" t="s">
        <v>99</v>
      </c>
      <c r="AW201" s="13" t="s">
        <v>36</v>
      </c>
      <c r="AX201" s="13" t="s">
        <v>83</v>
      </c>
      <c r="AY201" s="274" t="s">
        <v>152</v>
      </c>
    </row>
    <row r="202" s="14" customFormat="1">
      <c r="A202" s="14"/>
      <c r="B202" s="275"/>
      <c r="C202" s="276"/>
      <c r="D202" s="265" t="s">
        <v>174</v>
      </c>
      <c r="E202" s="277" t="s">
        <v>1</v>
      </c>
      <c r="F202" s="278" t="s">
        <v>181</v>
      </c>
      <c r="G202" s="276"/>
      <c r="H202" s="279">
        <v>15.198000000000002</v>
      </c>
      <c r="I202" s="280"/>
      <c r="J202" s="276"/>
      <c r="K202" s="276"/>
      <c r="L202" s="281"/>
      <c r="M202" s="282"/>
      <c r="N202" s="283"/>
      <c r="O202" s="283"/>
      <c r="P202" s="283"/>
      <c r="Q202" s="283"/>
      <c r="R202" s="283"/>
      <c r="S202" s="283"/>
      <c r="T202" s="28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5" t="s">
        <v>174</v>
      </c>
      <c r="AU202" s="285" t="s">
        <v>99</v>
      </c>
      <c r="AV202" s="14" t="s">
        <v>158</v>
      </c>
      <c r="AW202" s="14" t="s">
        <v>36</v>
      </c>
      <c r="AX202" s="14" t="s">
        <v>88</v>
      </c>
      <c r="AY202" s="285" t="s">
        <v>152</v>
      </c>
    </row>
    <row r="203" s="2" customFormat="1" ht="21.75" customHeight="1">
      <c r="A203" s="41"/>
      <c r="B203" s="42"/>
      <c r="C203" s="239" t="s">
        <v>276</v>
      </c>
      <c r="D203" s="239" t="s">
        <v>154</v>
      </c>
      <c r="E203" s="240" t="s">
        <v>277</v>
      </c>
      <c r="F203" s="241" t="s">
        <v>278</v>
      </c>
      <c r="G203" s="242" t="s">
        <v>185</v>
      </c>
      <c r="H203" s="243">
        <v>16</v>
      </c>
      <c r="I203" s="244"/>
      <c r="J203" s="245">
        <f>ROUND(I203*H203,2)</f>
        <v>0</v>
      </c>
      <c r="K203" s="246"/>
      <c r="L203" s="44"/>
      <c r="M203" s="247" t="s">
        <v>1</v>
      </c>
      <c r="N203" s="248" t="s">
        <v>48</v>
      </c>
      <c r="O203" s="94"/>
      <c r="P203" s="249">
        <f>O203*H203</f>
        <v>0</v>
      </c>
      <c r="Q203" s="249">
        <v>0</v>
      </c>
      <c r="R203" s="249">
        <f>Q203*H203</f>
        <v>0</v>
      </c>
      <c r="S203" s="249">
        <v>0.075999999999999998</v>
      </c>
      <c r="T203" s="250">
        <f>S203*H203</f>
        <v>1.216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51" t="s">
        <v>158</v>
      </c>
      <c r="AT203" s="251" t="s">
        <v>154</v>
      </c>
      <c r="AU203" s="251" t="s">
        <v>99</v>
      </c>
      <c r="AY203" s="18" t="s">
        <v>152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8" t="s">
        <v>88</v>
      </c>
      <c r="BK203" s="141">
        <f>ROUND(I203*H203,2)</f>
        <v>0</v>
      </c>
      <c r="BL203" s="18" t="s">
        <v>158</v>
      </c>
      <c r="BM203" s="251" t="s">
        <v>279</v>
      </c>
    </row>
    <row r="204" s="13" customFormat="1">
      <c r="A204" s="13"/>
      <c r="B204" s="263"/>
      <c r="C204" s="264"/>
      <c r="D204" s="265" t="s">
        <v>174</v>
      </c>
      <c r="E204" s="266" t="s">
        <v>1</v>
      </c>
      <c r="F204" s="267" t="s">
        <v>280</v>
      </c>
      <c r="G204" s="264"/>
      <c r="H204" s="268">
        <v>3.6000000000000001</v>
      </c>
      <c r="I204" s="269"/>
      <c r="J204" s="264"/>
      <c r="K204" s="264"/>
      <c r="L204" s="270"/>
      <c r="M204" s="271"/>
      <c r="N204" s="272"/>
      <c r="O204" s="272"/>
      <c r="P204" s="272"/>
      <c r="Q204" s="272"/>
      <c r="R204" s="272"/>
      <c r="S204" s="272"/>
      <c r="T204" s="27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74" t="s">
        <v>174</v>
      </c>
      <c r="AU204" s="274" t="s">
        <v>99</v>
      </c>
      <c r="AV204" s="13" t="s">
        <v>99</v>
      </c>
      <c r="AW204" s="13" t="s">
        <v>36</v>
      </c>
      <c r="AX204" s="13" t="s">
        <v>83</v>
      </c>
      <c r="AY204" s="274" t="s">
        <v>152</v>
      </c>
    </row>
    <row r="205" s="13" customFormat="1">
      <c r="A205" s="13"/>
      <c r="B205" s="263"/>
      <c r="C205" s="264"/>
      <c r="D205" s="265" t="s">
        <v>174</v>
      </c>
      <c r="E205" s="266" t="s">
        <v>1</v>
      </c>
      <c r="F205" s="267" t="s">
        <v>281</v>
      </c>
      <c r="G205" s="264"/>
      <c r="H205" s="268">
        <v>6.4000000000000004</v>
      </c>
      <c r="I205" s="269"/>
      <c r="J205" s="264"/>
      <c r="K205" s="264"/>
      <c r="L205" s="270"/>
      <c r="M205" s="271"/>
      <c r="N205" s="272"/>
      <c r="O205" s="272"/>
      <c r="P205" s="272"/>
      <c r="Q205" s="272"/>
      <c r="R205" s="272"/>
      <c r="S205" s="272"/>
      <c r="T205" s="27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4" t="s">
        <v>174</v>
      </c>
      <c r="AU205" s="274" t="s">
        <v>99</v>
      </c>
      <c r="AV205" s="13" t="s">
        <v>99</v>
      </c>
      <c r="AW205" s="13" t="s">
        <v>36</v>
      </c>
      <c r="AX205" s="13" t="s">
        <v>83</v>
      </c>
      <c r="AY205" s="274" t="s">
        <v>152</v>
      </c>
    </row>
    <row r="206" s="13" customFormat="1">
      <c r="A206" s="13"/>
      <c r="B206" s="263"/>
      <c r="C206" s="264"/>
      <c r="D206" s="265" t="s">
        <v>174</v>
      </c>
      <c r="E206" s="266" t="s">
        <v>1</v>
      </c>
      <c r="F206" s="267" t="s">
        <v>282</v>
      </c>
      <c r="G206" s="264"/>
      <c r="H206" s="268">
        <v>6</v>
      </c>
      <c r="I206" s="269"/>
      <c r="J206" s="264"/>
      <c r="K206" s="264"/>
      <c r="L206" s="270"/>
      <c r="M206" s="271"/>
      <c r="N206" s="272"/>
      <c r="O206" s="272"/>
      <c r="P206" s="272"/>
      <c r="Q206" s="272"/>
      <c r="R206" s="272"/>
      <c r="S206" s="272"/>
      <c r="T206" s="27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4" t="s">
        <v>174</v>
      </c>
      <c r="AU206" s="274" t="s">
        <v>99</v>
      </c>
      <c r="AV206" s="13" t="s">
        <v>99</v>
      </c>
      <c r="AW206" s="13" t="s">
        <v>36</v>
      </c>
      <c r="AX206" s="13" t="s">
        <v>83</v>
      </c>
      <c r="AY206" s="274" t="s">
        <v>152</v>
      </c>
    </row>
    <row r="207" s="14" customFormat="1">
      <c r="A207" s="14"/>
      <c r="B207" s="275"/>
      <c r="C207" s="276"/>
      <c r="D207" s="265" t="s">
        <v>174</v>
      </c>
      <c r="E207" s="277" t="s">
        <v>1</v>
      </c>
      <c r="F207" s="278" t="s">
        <v>181</v>
      </c>
      <c r="G207" s="276"/>
      <c r="H207" s="279">
        <v>16</v>
      </c>
      <c r="I207" s="280"/>
      <c r="J207" s="276"/>
      <c r="K207" s="276"/>
      <c r="L207" s="281"/>
      <c r="M207" s="282"/>
      <c r="N207" s="283"/>
      <c r="O207" s="283"/>
      <c r="P207" s="283"/>
      <c r="Q207" s="283"/>
      <c r="R207" s="283"/>
      <c r="S207" s="283"/>
      <c r="T207" s="28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85" t="s">
        <v>174</v>
      </c>
      <c r="AU207" s="285" t="s">
        <v>99</v>
      </c>
      <c r="AV207" s="14" t="s">
        <v>158</v>
      </c>
      <c r="AW207" s="14" t="s">
        <v>36</v>
      </c>
      <c r="AX207" s="14" t="s">
        <v>88</v>
      </c>
      <c r="AY207" s="285" t="s">
        <v>152</v>
      </c>
    </row>
    <row r="208" s="2" customFormat="1" ht="21.75" customHeight="1">
      <c r="A208" s="41"/>
      <c r="B208" s="42"/>
      <c r="C208" s="239" t="s">
        <v>283</v>
      </c>
      <c r="D208" s="239" t="s">
        <v>154</v>
      </c>
      <c r="E208" s="240" t="s">
        <v>284</v>
      </c>
      <c r="F208" s="241" t="s">
        <v>285</v>
      </c>
      <c r="G208" s="242" t="s">
        <v>185</v>
      </c>
      <c r="H208" s="243">
        <v>4.7000000000000002</v>
      </c>
      <c r="I208" s="244"/>
      <c r="J208" s="245">
        <f>ROUND(I208*H208,2)</f>
        <v>0</v>
      </c>
      <c r="K208" s="246"/>
      <c r="L208" s="44"/>
      <c r="M208" s="247" t="s">
        <v>1</v>
      </c>
      <c r="N208" s="248" t="s">
        <v>48</v>
      </c>
      <c r="O208" s="94"/>
      <c r="P208" s="249">
        <f>O208*H208</f>
        <v>0</v>
      </c>
      <c r="Q208" s="249">
        <v>0</v>
      </c>
      <c r="R208" s="249">
        <f>Q208*H208</f>
        <v>0</v>
      </c>
      <c r="S208" s="249">
        <v>0.063</v>
      </c>
      <c r="T208" s="250">
        <f>S208*H208</f>
        <v>0.29610000000000003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51" t="s">
        <v>158</v>
      </c>
      <c r="AT208" s="251" t="s">
        <v>154</v>
      </c>
      <c r="AU208" s="251" t="s">
        <v>99</v>
      </c>
      <c r="AY208" s="18" t="s">
        <v>152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8" t="s">
        <v>88</v>
      </c>
      <c r="BK208" s="141">
        <f>ROUND(I208*H208,2)</f>
        <v>0</v>
      </c>
      <c r="BL208" s="18" t="s">
        <v>158</v>
      </c>
      <c r="BM208" s="251" t="s">
        <v>286</v>
      </c>
    </row>
    <row r="209" s="13" customFormat="1">
      <c r="A209" s="13"/>
      <c r="B209" s="263"/>
      <c r="C209" s="264"/>
      <c r="D209" s="265" t="s">
        <v>174</v>
      </c>
      <c r="E209" s="266" t="s">
        <v>1</v>
      </c>
      <c r="F209" s="267" t="s">
        <v>287</v>
      </c>
      <c r="G209" s="264"/>
      <c r="H209" s="268">
        <v>2.2000000000000002</v>
      </c>
      <c r="I209" s="269"/>
      <c r="J209" s="264"/>
      <c r="K209" s="264"/>
      <c r="L209" s="270"/>
      <c r="M209" s="271"/>
      <c r="N209" s="272"/>
      <c r="O209" s="272"/>
      <c r="P209" s="272"/>
      <c r="Q209" s="272"/>
      <c r="R209" s="272"/>
      <c r="S209" s="272"/>
      <c r="T209" s="27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4" t="s">
        <v>174</v>
      </c>
      <c r="AU209" s="274" t="s">
        <v>99</v>
      </c>
      <c r="AV209" s="13" t="s">
        <v>99</v>
      </c>
      <c r="AW209" s="13" t="s">
        <v>36</v>
      </c>
      <c r="AX209" s="13" t="s">
        <v>83</v>
      </c>
      <c r="AY209" s="274" t="s">
        <v>152</v>
      </c>
    </row>
    <row r="210" s="13" customFormat="1">
      <c r="A210" s="13"/>
      <c r="B210" s="263"/>
      <c r="C210" s="264"/>
      <c r="D210" s="265" t="s">
        <v>174</v>
      </c>
      <c r="E210" s="266" t="s">
        <v>1</v>
      </c>
      <c r="F210" s="267" t="s">
        <v>288</v>
      </c>
      <c r="G210" s="264"/>
      <c r="H210" s="268">
        <v>2.5</v>
      </c>
      <c r="I210" s="269"/>
      <c r="J210" s="264"/>
      <c r="K210" s="264"/>
      <c r="L210" s="270"/>
      <c r="M210" s="271"/>
      <c r="N210" s="272"/>
      <c r="O210" s="272"/>
      <c r="P210" s="272"/>
      <c r="Q210" s="272"/>
      <c r="R210" s="272"/>
      <c r="S210" s="272"/>
      <c r="T210" s="27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4" t="s">
        <v>174</v>
      </c>
      <c r="AU210" s="274" t="s">
        <v>99</v>
      </c>
      <c r="AV210" s="13" t="s">
        <v>99</v>
      </c>
      <c r="AW210" s="13" t="s">
        <v>36</v>
      </c>
      <c r="AX210" s="13" t="s">
        <v>83</v>
      </c>
      <c r="AY210" s="274" t="s">
        <v>152</v>
      </c>
    </row>
    <row r="211" s="14" customFormat="1">
      <c r="A211" s="14"/>
      <c r="B211" s="275"/>
      <c r="C211" s="276"/>
      <c r="D211" s="265" t="s">
        <v>174</v>
      </c>
      <c r="E211" s="277" t="s">
        <v>1</v>
      </c>
      <c r="F211" s="278" t="s">
        <v>181</v>
      </c>
      <c r="G211" s="276"/>
      <c r="H211" s="279">
        <v>4.7000000000000002</v>
      </c>
      <c r="I211" s="280"/>
      <c r="J211" s="276"/>
      <c r="K211" s="276"/>
      <c r="L211" s="281"/>
      <c r="M211" s="282"/>
      <c r="N211" s="283"/>
      <c r="O211" s="283"/>
      <c r="P211" s="283"/>
      <c r="Q211" s="283"/>
      <c r="R211" s="283"/>
      <c r="S211" s="283"/>
      <c r="T211" s="28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5" t="s">
        <v>174</v>
      </c>
      <c r="AU211" s="285" t="s">
        <v>99</v>
      </c>
      <c r="AV211" s="14" t="s">
        <v>158</v>
      </c>
      <c r="AW211" s="14" t="s">
        <v>36</v>
      </c>
      <c r="AX211" s="14" t="s">
        <v>88</v>
      </c>
      <c r="AY211" s="285" t="s">
        <v>152</v>
      </c>
    </row>
    <row r="212" s="2" customFormat="1" ht="24.15" customHeight="1">
      <c r="A212" s="41"/>
      <c r="B212" s="42"/>
      <c r="C212" s="239" t="s">
        <v>289</v>
      </c>
      <c r="D212" s="239" t="s">
        <v>154</v>
      </c>
      <c r="E212" s="240" t="s">
        <v>290</v>
      </c>
      <c r="F212" s="241" t="s">
        <v>291</v>
      </c>
      <c r="G212" s="242" t="s">
        <v>172</v>
      </c>
      <c r="H212" s="243">
        <v>89.310000000000002</v>
      </c>
      <c r="I212" s="244"/>
      <c r="J212" s="245">
        <f>ROUND(I212*H212,2)</f>
        <v>0</v>
      </c>
      <c r="K212" s="246"/>
      <c r="L212" s="44"/>
      <c r="M212" s="247" t="s">
        <v>1</v>
      </c>
      <c r="N212" s="248" t="s">
        <v>48</v>
      </c>
      <c r="O212" s="94"/>
      <c r="P212" s="249">
        <f>O212*H212</f>
        <v>0</v>
      </c>
      <c r="Q212" s="249">
        <v>0</v>
      </c>
      <c r="R212" s="249">
        <f>Q212*H212</f>
        <v>0</v>
      </c>
      <c r="S212" s="249">
        <v>2.1004</v>
      </c>
      <c r="T212" s="250">
        <f>S212*H212</f>
        <v>187.586724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51" t="s">
        <v>158</v>
      </c>
      <c r="AT212" s="251" t="s">
        <v>154</v>
      </c>
      <c r="AU212" s="251" t="s">
        <v>99</v>
      </c>
      <c r="AY212" s="18" t="s">
        <v>152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8" t="s">
        <v>88</v>
      </c>
      <c r="BK212" s="141">
        <f>ROUND(I212*H212,2)</f>
        <v>0</v>
      </c>
      <c r="BL212" s="18" t="s">
        <v>158</v>
      </c>
      <c r="BM212" s="251" t="s">
        <v>292</v>
      </c>
    </row>
    <row r="213" s="2" customFormat="1" ht="24.15" customHeight="1">
      <c r="A213" s="41"/>
      <c r="B213" s="42"/>
      <c r="C213" s="239" t="s">
        <v>293</v>
      </c>
      <c r="D213" s="239" t="s">
        <v>154</v>
      </c>
      <c r="E213" s="240" t="s">
        <v>294</v>
      </c>
      <c r="F213" s="241" t="s">
        <v>295</v>
      </c>
      <c r="G213" s="242" t="s">
        <v>172</v>
      </c>
      <c r="H213" s="243">
        <v>76.569999999999993</v>
      </c>
      <c r="I213" s="244"/>
      <c r="J213" s="245">
        <f>ROUND(I213*H213,2)</f>
        <v>0</v>
      </c>
      <c r="K213" s="246"/>
      <c r="L213" s="44"/>
      <c r="M213" s="247" t="s">
        <v>1</v>
      </c>
      <c r="N213" s="248" t="s">
        <v>48</v>
      </c>
      <c r="O213" s="94"/>
      <c r="P213" s="249">
        <f>O213*H213</f>
        <v>0</v>
      </c>
      <c r="Q213" s="249">
        <v>0.00010000000000000001</v>
      </c>
      <c r="R213" s="249">
        <f>Q213*H213</f>
        <v>0.0076569999999999997</v>
      </c>
      <c r="S213" s="249">
        <v>2.4100000000000001</v>
      </c>
      <c r="T213" s="250">
        <f>S213*H213</f>
        <v>184.53369999999998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51" t="s">
        <v>158</v>
      </c>
      <c r="AT213" s="251" t="s">
        <v>154</v>
      </c>
      <c r="AU213" s="251" t="s">
        <v>99</v>
      </c>
      <c r="AY213" s="18" t="s">
        <v>152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8" t="s">
        <v>88</v>
      </c>
      <c r="BK213" s="141">
        <f>ROUND(I213*H213,2)</f>
        <v>0</v>
      </c>
      <c r="BL213" s="18" t="s">
        <v>158</v>
      </c>
      <c r="BM213" s="251" t="s">
        <v>296</v>
      </c>
    </row>
    <row r="214" s="12" customFormat="1" ht="22.8" customHeight="1">
      <c r="A214" s="12"/>
      <c r="B214" s="223"/>
      <c r="C214" s="224"/>
      <c r="D214" s="225" t="s">
        <v>82</v>
      </c>
      <c r="E214" s="237" t="s">
        <v>297</v>
      </c>
      <c r="F214" s="237" t="s">
        <v>298</v>
      </c>
      <c r="G214" s="224"/>
      <c r="H214" s="224"/>
      <c r="I214" s="227"/>
      <c r="J214" s="238">
        <f>BK214</f>
        <v>0</v>
      </c>
      <c r="K214" s="224"/>
      <c r="L214" s="229"/>
      <c r="M214" s="230"/>
      <c r="N214" s="231"/>
      <c r="O214" s="231"/>
      <c r="P214" s="232">
        <f>SUM(P215:P233)</f>
        <v>0</v>
      </c>
      <c r="Q214" s="231"/>
      <c r="R214" s="232">
        <f>SUM(R215:R233)</f>
        <v>0</v>
      </c>
      <c r="S214" s="231"/>
      <c r="T214" s="233">
        <f>SUM(T215:T233)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34" t="s">
        <v>88</v>
      </c>
      <c r="AT214" s="235" t="s">
        <v>82</v>
      </c>
      <c r="AU214" s="235" t="s">
        <v>88</v>
      </c>
      <c r="AY214" s="234" t="s">
        <v>152</v>
      </c>
      <c r="BK214" s="236">
        <f>SUM(BK215:BK233)</f>
        <v>0</v>
      </c>
    </row>
    <row r="215" s="2" customFormat="1" ht="16.5" customHeight="1">
      <c r="A215" s="41"/>
      <c r="B215" s="42"/>
      <c r="C215" s="239" t="s">
        <v>299</v>
      </c>
      <c r="D215" s="239" t="s">
        <v>154</v>
      </c>
      <c r="E215" s="240" t="s">
        <v>300</v>
      </c>
      <c r="F215" s="241" t="s">
        <v>301</v>
      </c>
      <c r="G215" s="242" t="s">
        <v>193</v>
      </c>
      <c r="H215" s="243">
        <v>267.02300000000002</v>
      </c>
      <c r="I215" s="244"/>
      <c r="J215" s="245">
        <f>ROUND(I215*H215,2)</f>
        <v>0</v>
      </c>
      <c r="K215" s="246"/>
      <c r="L215" s="44"/>
      <c r="M215" s="247" t="s">
        <v>1</v>
      </c>
      <c r="N215" s="248" t="s">
        <v>48</v>
      </c>
      <c r="O215" s="94"/>
      <c r="P215" s="249">
        <f>O215*H215</f>
        <v>0</v>
      </c>
      <c r="Q215" s="249">
        <v>0</v>
      </c>
      <c r="R215" s="249">
        <f>Q215*H215</f>
        <v>0</v>
      </c>
      <c r="S215" s="249">
        <v>0</v>
      </c>
      <c r="T215" s="250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51" t="s">
        <v>158</v>
      </c>
      <c r="AT215" s="251" t="s">
        <v>154</v>
      </c>
      <c r="AU215" s="251" t="s">
        <v>99</v>
      </c>
      <c r="AY215" s="18" t="s">
        <v>152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8" t="s">
        <v>88</v>
      </c>
      <c r="BK215" s="141">
        <f>ROUND(I215*H215,2)</f>
        <v>0</v>
      </c>
      <c r="BL215" s="18" t="s">
        <v>158</v>
      </c>
      <c r="BM215" s="251" t="s">
        <v>302</v>
      </c>
    </row>
    <row r="216" s="16" customFormat="1">
      <c r="A216" s="16"/>
      <c r="B216" s="297"/>
      <c r="C216" s="298"/>
      <c r="D216" s="265" t="s">
        <v>174</v>
      </c>
      <c r="E216" s="299" t="s">
        <v>1</v>
      </c>
      <c r="F216" s="300" t="s">
        <v>303</v>
      </c>
      <c r="G216" s="298"/>
      <c r="H216" s="299" t="s">
        <v>1</v>
      </c>
      <c r="I216" s="301"/>
      <c r="J216" s="298"/>
      <c r="K216" s="298"/>
      <c r="L216" s="302"/>
      <c r="M216" s="303"/>
      <c r="N216" s="304"/>
      <c r="O216" s="304"/>
      <c r="P216" s="304"/>
      <c r="Q216" s="304"/>
      <c r="R216" s="304"/>
      <c r="S216" s="304"/>
      <c r="T216" s="305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306" t="s">
        <v>174</v>
      </c>
      <c r="AU216" s="306" t="s">
        <v>99</v>
      </c>
      <c r="AV216" s="16" t="s">
        <v>88</v>
      </c>
      <c r="AW216" s="16" t="s">
        <v>36</v>
      </c>
      <c r="AX216" s="16" t="s">
        <v>83</v>
      </c>
      <c r="AY216" s="306" t="s">
        <v>152</v>
      </c>
    </row>
    <row r="217" s="13" customFormat="1">
      <c r="A217" s="13"/>
      <c r="B217" s="263"/>
      <c r="C217" s="264"/>
      <c r="D217" s="265" t="s">
        <v>174</v>
      </c>
      <c r="E217" s="266" t="s">
        <v>1</v>
      </c>
      <c r="F217" s="267" t="s">
        <v>304</v>
      </c>
      <c r="G217" s="264"/>
      <c r="H217" s="268">
        <v>267.02300000000002</v>
      </c>
      <c r="I217" s="269"/>
      <c r="J217" s="264"/>
      <c r="K217" s="264"/>
      <c r="L217" s="270"/>
      <c r="M217" s="271"/>
      <c r="N217" s="272"/>
      <c r="O217" s="272"/>
      <c r="P217" s="272"/>
      <c r="Q217" s="272"/>
      <c r="R217" s="272"/>
      <c r="S217" s="272"/>
      <c r="T217" s="27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4" t="s">
        <v>174</v>
      </c>
      <c r="AU217" s="274" t="s">
        <v>99</v>
      </c>
      <c r="AV217" s="13" t="s">
        <v>99</v>
      </c>
      <c r="AW217" s="13" t="s">
        <v>36</v>
      </c>
      <c r="AX217" s="13" t="s">
        <v>83</v>
      </c>
      <c r="AY217" s="274" t="s">
        <v>152</v>
      </c>
    </row>
    <row r="218" s="14" customFormat="1">
      <c r="A218" s="14"/>
      <c r="B218" s="275"/>
      <c r="C218" s="276"/>
      <c r="D218" s="265" t="s">
        <v>174</v>
      </c>
      <c r="E218" s="277" t="s">
        <v>1</v>
      </c>
      <c r="F218" s="278" t="s">
        <v>181</v>
      </c>
      <c r="G218" s="276"/>
      <c r="H218" s="279">
        <v>267.02300000000002</v>
      </c>
      <c r="I218" s="280"/>
      <c r="J218" s="276"/>
      <c r="K218" s="276"/>
      <c r="L218" s="281"/>
      <c r="M218" s="282"/>
      <c r="N218" s="283"/>
      <c r="O218" s="283"/>
      <c r="P218" s="283"/>
      <c r="Q218" s="283"/>
      <c r="R218" s="283"/>
      <c r="S218" s="283"/>
      <c r="T218" s="28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5" t="s">
        <v>174</v>
      </c>
      <c r="AU218" s="285" t="s">
        <v>99</v>
      </c>
      <c r="AV218" s="14" t="s">
        <v>158</v>
      </c>
      <c r="AW218" s="14" t="s">
        <v>36</v>
      </c>
      <c r="AX218" s="14" t="s">
        <v>88</v>
      </c>
      <c r="AY218" s="285" t="s">
        <v>152</v>
      </c>
    </row>
    <row r="219" s="2" customFormat="1" ht="33" customHeight="1">
      <c r="A219" s="41"/>
      <c r="B219" s="42"/>
      <c r="C219" s="239" t="s">
        <v>305</v>
      </c>
      <c r="D219" s="239" t="s">
        <v>154</v>
      </c>
      <c r="E219" s="240" t="s">
        <v>306</v>
      </c>
      <c r="F219" s="241" t="s">
        <v>307</v>
      </c>
      <c r="G219" s="242" t="s">
        <v>193</v>
      </c>
      <c r="H219" s="243">
        <v>534.04499999999996</v>
      </c>
      <c r="I219" s="244"/>
      <c r="J219" s="245">
        <f>ROUND(I219*H219,2)</f>
        <v>0</v>
      </c>
      <c r="K219" s="246"/>
      <c r="L219" s="44"/>
      <c r="M219" s="247" t="s">
        <v>1</v>
      </c>
      <c r="N219" s="248" t="s">
        <v>48</v>
      </c>
      <c r="O219" s="94"/>
      <c r="P219" s="249">
        <f>O219*H219</f>
        <v>0</v>
      </c>
      <c r="Q219" s="249">
        <v>0</v>
      </c>
      <c r="R219" s="249">
        <f>Q219*H219</f>
        <v>0</v>
      </c>
      <c r="S219" s="249">
        <v>0</v>
      </c>
      <c r="T219" s="250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51" t="s">
        <v>158</v>
      </c>
      <c r="AT219" s="251" t="s">
        <v>154</v>
      </c>
      <c r="AU219" s="251" t="s">
        <v>99</v>
      </c>
      <c r="AY219" s="18" t="s">
        <v>152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88</v>
      </c>
      <c r="BK219" s="141">
        <f>ROUND(I219*H219,2)</f>
        <v>0</v>
      </c>
      <c r="BL219" s="18" t="s">
        <v>158</v>
      </c>
      <c r="BM219" s="251" t="s">
        <v>308</v>
      </c>
    </row>
    <row r="220" s="2" customFormat="1" ht="33" customHeight="1">
      <c r="A220" s="41"/>
      <c r="B220" s="42"/>
      <c r="C220" s="239" t="s">
        <v>309</v>
      </c>
      <c r="D220" s="239" t="s">
        <v>154</v>
      </c>
      <c r="E220" s="240" t="s">
        <v>310</v>
      </c>
      <c r="F220" s="241" t="s">
        <v>311</v>
      </c>
      <c r="G220" s="242" t="s">
        <v>193</v>
      </c>
      <c r="H220" s="243">
        <v>534.04499999999996</v>
      </c>
      <c r="I220" s="244"/>
      <c r="J220" s="245">
        <f>ROUND(I220*H220,2)</f>
        <v>0</v>
      </c>
      <c r="K220" s="246"/>
      <c r="L220" s="44"/>
      <c r="M220" s="247" t="s">
        <v>1</v>
      </c>
      <c r="N220" s="248" t="s">
        <v>48</v>
      </c>
      <c r="O220" s="94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51" t="s">
        <v>158</v>
      </c>
      <c r="AT220" s="251" t="s">
        <v>154</v>
      </c>
      <c r="AU220" s="251" t="s">
        <v>99</v>
      </c>
      <c r="AY220" s="18" t="s">
        <v>152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8" t="s">
        <v>88</v>
      </c>
      <c r="BK220" s="141">
        <f>ROUND(I220*H220,2)</f>
        <v>0</v>
      </c>
      <c r="BL220" s="18" t="s">
        <v>158</v>
      </c>
      <c r="BM220" s="251" t="s">
        <v>312</v>
      </c>
    </row>
    <row r="221" s="2" customFormat="1" ht="24.15" customHeight="1">
      <c r="A221" s="41"/>
      <c r="B221" s="42"/>
      <c r="C221" s="239" t="s">
        <v>313</v>
      </c>
      <c r="D221" s="239" t="s">
        <v>154</v>
      </c>
      <c r="E221" s="240" t="s">
        <v>314</v>
      </c>
      <c r="F221" s="241" t="s">
        <v>315</v>
      </c>
      <c r="G221" s="242" t="s">
        <v>193</v>
      </c>
      <c r="H221" s="243">
        <v>534.04499999999996</v>
      </c>
      <c r="I221" s="244"/>
      <c r="J221" s="245">
        <f>ROUND(I221*H221,2)</f>
        <v>0</v>
      </c>
      <c r="K221" s="246"/>
      <c r="L221" s="44"/>
      <c r="M221" s="247" t="s">
        <v>1</v>
      </c>
      <c r="N221" s="248" t="s">
        <v>48</v>
      </c>
      <c r="O221" s="94"/>
      <c r="P221" s="249">
        <f>O221*H221</f>
        <v>0</v>
      </c>
      <c r="Q221" s="249">
        <v>0</v>
      </c>
      <c r="R221" s="249">
        <f>Q221*H221</f>
        <v>0</v>
      </c>
      <c r="S221" s="249">
        <v>0</v>
      </c>
      <c r="T221" s="250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51" t="s">
        <v>158</v>
      </c>
      <c r="AT221" s="251" t="s">
        <v>154</v>
      </c>
      <c r="AU221" s="251" t="s">
        <v>99</v>
      </c>
      <c r="AY221" s="18" t="s">
        <v>152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8" t="s">
        <v>88</v>
      </c>
      <c r="BK221" s="141">
        <f>ROUND(I221*H221,2)</f>
        <v>0</v>
      </c>
      <c r="BL221" s="18" t="s">
        <v>158</v>
      </c>
      <c r="BM221" s="251" t="s">
        <v>316</v>
      </c>
    </row>
    <row r="222" s="2" customFormat="1" ht="24.15" customHeight="1">
      <c r="A222" s="41"/>
      <c r="B222" s="42"/>
      <c r="C222" s="239" t="s">
        <v>317</v>
      </c>
      <c r="D222" s="239" t="s">
        <v>154</v>
      </c>
      <c r="E222" s="240" t="s">
        <v>318</v>
      </c>
      <c r="F222" s="241" t="s">
        <v>319</v>
      </c>
      <c r="G222" s="242" t="s">
        <v>193</v>
      </c>
      <c r="H222" s="243">
        <v>10680.9</v>
      </c>
      <c r="I222" s="244"/>
      <c r="J222" s="245">
        <f>ROUND(I222*H222,2)</f>
        <v>0</v>
      </c>
      <c r="K222" s="246"/>
      <c r="L222" s="44"/>
      <c r="M222" s="247" t="s">
        <v>1</v>
      </c>
      <c r="N222" s="248" t="s">
        <v>48</v>
      </c>
      <c r="O222" s="94"/>
      <c r="P222" s="249">
        <f>O222*H222</f>
        <v>0</v>
      </c>
      <c r="Q222" s="249">
        <v>0</v>
      </c>
      <c r="R222" s="249">
        <f>Q222*H222</f>
        <v>0</v>
      </c>
      <c r="S222" s="249">
        <v>0</v>
      </c>
      <c r="T222" s="250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51" t="s">
        <v>158</v>
      </c>
      <c r="AT222" s="251" t="s">
        <v>154</v>
      </c>
      <c r="AU222" s="251" t="s">
        <v>99</v>
      </c>
      <c r="AY222" s="18" t="s">
        <v>152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8" t="s">
        <v>88</v>
      </c>
      <c r="BK222" s="141">
        <f>ROUND(I222*H222,2)</f>
        <v>0</v>
      </c>
      <c r="BL222" s="18" t="s">
        <v>158</v>
      </c>
      <c r="BM222" s="251" t="s">
        <v>320</v>
      </c>
    </row>
    <row r="223" s="13" customFormat="1">
      <c r="A223" s="13"/>
      <c r="B223" s="263"/>
      <c r="C223" s="264"/>
      <c r="D223" s="265" t="s">
        <v>174</v>
      </c>
      <c r="E223" s="266" t="s">
        <v>1</v>
      </c>
      <c r="F223" s="267" t="s">
        <v>321</v>
      </c>
      <c r="G223" s="264"/>
      <c r="H223" s="268">
        <v>10680.9</v>
      </c>
      <c r="I223" s="269"/>
      <c r="J223" s="264"/>
      <c r="K223" s="264"/>
      <c r="L223" s="270"/>
      <c r="M223" s="271"/>
      <c r="N223" s="272"/>
      <c r="O223" s="272"/>
      <c r="P223" s="272"/>
      <c r="Q223" s="272"/>
      <c r="R223" s="272"/>
      <c r="S223" s="272"/>
      <c r="T223" s="27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4" t="s">
        <v>174</v>
      </c>
      <c r="AU223" s="274" t="s">
        <v>99</v>
      </c>
      <c r="AV223" s="13" t="s">
        <v>99</v>
      </c>
      <c r="AW223" s="13" t="s">
        <v>36</v>
      </c>
      <c r="AX223" s="13" t="s">
        <v>88</v>
      </c>
      <c r="AY223" s="274" t="s">
        <v>152</v>
      </c>
    </row>
    <row r="224" s="2" customFormat="1" ht="44.25" customHeight="1">
      <c r="A224" s="41"/>
      <c r="B224" s="42"/>
      <c r="C224" s="239" t="s">
        <v>322</v>
      </c>
      <c r="D224" s="239" t="s">
        <v>154</v>
      </c>
      <c r="E224" s="240" t="s">
        <v>323</v>
      </c>
      <c r="F224" s="241" t="s">
        <v>324</v>
      </c>
      <c r="G224" s="242" t="s">
        <v>193</v>
      </c>
      <c r="H224" s="243">
        <v>518.47900000000004</v>
      </c>
      <c r="I224" s="244"/>
      <c r="J224" s="245">
        <f>ROUND(I224*H224,2)</f>
        <v>0</v>
      </c>
      <c r="K224" s="246"/>
      <c r="L224" s="44"/>
      <c r="M224" s="247" t="s">
        <v>1</v>
      </c>
      <c r="N224" s="248" t="s">
        <v>48</v>
      </c>
      <c r="O224" s="94"/>
      <c r="P224" s="249">
        <f>O224*H224</f>
        <v>0</v>
      </c>
      <c r="Q224" s="249">
        <v>0</v>
      </c>
      <c r="R224" s="249">
        <f>Q224*H224</f>
        <v>0</v>
      </c>
      <c r="S224" s="249">
        <v>0</v>
      </c>
      <c r="T224" s="250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51" t="s">
        <v>231</v>
      </c>
      <c r="AT224" s="251" t="s">
        <v>154</v>
      </c>
      <c r="AU224" s="251" t="s">
        <v>99</v>
      </c>
      <c r="AY224" s="18" t="s">
        <v>152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8" t="s">
        <v>88</v>
      </c>
      <c r="BK224" s="141">
        <f>ROUND(I224*H224,2)</f>
        <v>0</v>
      </c>
      <c r="BL224" s="18" t="s">
        <v>231</v>
      </c>
      <c r="BM224" s="251" t="s">
        <v>325</v>
      </c>
    </row>
    <row r="225" s="2" customFormat="1" ht="33" customHeight="1">
      <c r="A225" s="41"/>
      <c r="B225" s="42"/>
      <c r="C225" s="239" t="s">
        <v>326</v>
      </c>
      <c r="D225" s="239" t="s">
        <v>154</v>
      </c>
      <c r="E225" s="240" t="s">
        <v>327</v>
      </c>
      <c r="F225" s="241" t="s">
        <v>328</v>
      </c>
      <c r="G225" s="242" t="s">
        <v>193</v>
      </c>
      <c r="H225" s="243">
        <v>4.867</v>
      </c>
      <c r="I225" s="244"/>
      <c r="J225" s="245">
        <f>ROUND(I225*H225,2)</f>
        <v>0</v>
      </c>
      <c r="K225" s="246"/>
      <c r="L225" s="44"/>
      <c r="M225" s="247" t="s">
        <v>1</v>
      </c>
      <c r="N225" s="248" t="s">
        <v>48</v>
      </c>
      <c r="O225" s="94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51" t="s">
        <v>158</v>
      </c>
      <c r="AT225" s="251" t="s">
        <v>154</v>
      </c>
      <c r="AU225" s="251" t="s">
        <v>99</v>
      </c>
      <c r="AY225" s="18" t="s">
        <v>152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8" t="s">
        <v>88</v>
      </c>
      <c r="BK225" s="141">
        <f>ROUND(I225*H225,2)</f>
        <v>0</v>
      </c>
      <c r="BL225" s="18" t="s">
        <v>158</v>
      </c>
      <c r="BM225" s="251" t="s">
        <v>329</v>
      </c>
    </row>
    <row r="226" s="13" customFormat="1">
      <c r="A226" s="13"/>
      <c r="B226" s="263"/>
      <c r="C226" s="264"/>
      <c r="D226" s="265" t="s">
        <v>174</v>
      </c>
      <c r="E226" s="266" t="s">
        <v>1</v>
      </c>
      <c r="F226" s="267" t="s">
        <v>330</v>
      </c>
      <c r="G226" s="264"/>
      <c r="H226" s="268">
        <v>4.867</v>
      </c>
      <c r="I226" s="269"/>
      <c r="J226" s="264"/>
      <c r="K226" s="264"/>
      <c r="L226" s="270"/>
      <c r="M226" s="271"/>
      <c r="N226" s="272"/>
      <c r="O226" s="272"/>
      <c r="P226" s="272"/>
      <c r="Q226" s="272"/>
      <c r="R226" s="272"/>
      <c r="S226" s="272"/>
      <c r="T226" s="27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74" t="s">
        <v>174</v>
      </c>
      <c r="AU226" s="274" t="s">
        <v>99</v>
      </c>
      <c r="AV226" s="13" t="s">
        <v>99</v>
      </c>
      <c r="AW226" s="13" t="s">
        <v>36</v>
      </c>
      <c r="AX226" s="13" t="s">
        <v>83</v>
      </c>
      <c r="AY226" s="274" t="s">
        <v>152</v>
      </c>
    </row>
    <row r="227" s="14" customFormat="1">
      <c r="A227" s="14"/>
      <c r="B227" s="275"/>
      <c r="C227" s="276"/>
      <c r="D227" s="265" t="s">
        <v>174</v>
      </c>
      <c r="E227" s="277" t="s">
        <v>1</v>
      </c>
      <c r="F227" s="278" t="s">
        <v>181</v>
      </c>
      <c r="G227" s="276"/>
      <c r="H227" s="279">
        <v>4.867</v>
      </c>
      <c r="I227" s="280"/>
      <c r="J227" s="276"/>
      <c r="K227" s="276"/>
      <c r="L227" s="281"/>
      <c r="M227" s="282"/>
      <c r="N227" s="283"/>
      <c r="O227" s="283"/>
      <c r="P227" s="283"/>
      <c r="Q227" s="283"/>
      <c r="R227" s="283"/>
      <c r="S227" s="283"/>
      <c r="T227" s="28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85" t="s">
        <v>174</v>
      </c>
      <c r="AU227" s="285" t="s">
        <v>99</v>
      </c>
      <c r="AV227" s="14" t="s">
        <v>158</v>
      </c>
      <c r="AW227" s="14" t="s">
        <v>36</v>
      </c>
      <c r="AX227" s="14" t="s">
        <v>88</v>
      </c>
      <c r="AY227" s="285" t="s">
        <v>152</v>
      </c>
    </row>
    <row r="228" s="2" customFormat="1" ht="33" customHeight="1">
      <c r="A228" s="41"/>
      <c r="B228" s="42"/>
      <c r="C228" s="239" t="s">
        <v>331</v>
      </c>
      <c r="D228" s="239" t="s">
        <v>154</v>
      </c>
      <c r="E228" s="240" t="s">
        <v>332</v>
      </c>
      <c r="F228" s="241" t="s">
        <v>333</v>
      </c>
      <c r="G228" s="242" t="s">
        <v>193</v>
      </c>
      <c r="H228" s="243">
        <v>6.1159999999999997</v>
      </c>
      <c r="I228" s="244"/>
      <c r="J228" s="245">
        <f>ROUND(I228*H228,2)</f>
        <v>0</v>
      </c>
      <c r="K228" s="246"/>
      <c r="L228" s="44"/>
      <c r="M228" s="247" t="s">
        <v>1</v>
      </c>
      <c r="N228" s="248" t="s">
        <v>48</v>
      </c>
      <c r="O228" s="94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51" t="s">
        <v>158</v>
      </c>
      <c r="AT228" s="251" t="s">
        <v>154</v>
      </c>
      <c r="AU228" s="251" t="s">
        <v>99</v>
      </c>
      <c r="AY228" s="18" t="s">
        <v>152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8" t="s">
        <v>88</v>
      </c>
      <c r="BK228" s="141">
        <f>ROUND(I228*H228,2)</f>
        <v>0</v>
      </c>
      <c r="BL228" s="18" t="s">
        <v>158</v>
      </c>
      <c r="BM228" s="251" t="s">
        <v>334</v>
      </c>
    </row>
    <row r="229" s="13" customFormat="1">
      <c r="A229" s="13"/>
      <c r="B229" s="263"/>
      <c r="C229" s="264"/>
      <c r="D229" s="265" t="s">
        <v>174</v>
      </c>
      <c r="E229" s="266" t="s">
        <v>1</v>
      </c>
      <c r="F229" s="267" t="s">
        <v>335</v>
      </c>
      <c r="G229" s="264"/>
      <c r="H229" s="268">
        <v>6.1159999999999997</v>
      </c>
      <c r="I229" s="269"/>
      <c r="J229" s="264"/>
      <c r="K229" s="264"/>
      <c r="L229" s="270"/>
      <c r="M229" s="271"/>
      <c r="N229" s="272"/>
      <c r="O229" s="272"/>
      <c r="P229" s="272"/>
      <c r="Q229" s="272"/>
      <c r="R229" s="272"/>
      <c r="S229" s="272"/>
      <c r="T229" s="27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4" t="s">
        <v>174</v>
      </c>
      <c r="AU229" s="274" t="s">
        <v>99</v>
      </c>
      <c r="AV229" s="13" t="s">
        <v>99</v>
      </c>
      <c r="AW229" s="13" t="s">
        <v>36</v>
      </c>
      <c r="AX229" s="13" t="s">
        <v>83</v>
      </c>
      <c r="AY229" s="274" t="s">
        <v>152</v>
      </c>
    </row>
    <row r="230" s="14" customFormat="1">
      <c r="A230" s="14"/>
      <c r="B230" s="275"/>
      <c r="C230" s="276"/>
      <c r="D230" s="265" t="s">
        <v>174</v>
      </c>
      <c r="E230" s="277" t="s">
        <v>1</v>
      </c>
      <c r="F230" s="278" t="s">
        <v>181</v>
      </c>
      <c r="G230" s="276"/>
      <c r="H230" s="279">
        <v>6.1159999999999997</v>
      </c>
      <c r="I230" s="280"/>
      <c r="J230" s="276"/>
      <c r="K230" s="276"/>
      <c r="L230" s="281"/>
      <c r="M230" s="282"/>
      <c r="N230" s="283"/>
      <c r="O230" s="283"/>
      <c r="P230" s="283"/>
      <c r="Q230" s="283"/>
      <c r="R230" s="283"/>
      <c r="S230" s="283"/>
      <c r="T230" s="28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85" t="s">
        <v>174</v>
      </c>
      <c r="AU230" s="285" t="s">
        <v>99</v>
      </c>
      <c r="AV230" s="14" t="s">
        <v>158</v>
      </c>
      <c r="AW230" s="14" t="s">
        <v>36</v>
      </c>
      <c r="AX230" s="14" t="s">
        <v>88</v>
      </c>
      <c r="AY230" s="285" t="s">
        <v>152</v>
      </c>
    </row>
    <row r="231" s="2" customFormat="1" ht="33" customHeight="1">
      <c r="A231" s="41"/>
      <c r="B231" s="42"/>
      <c r="C231" s="239" t="s">
        <v>336</v>
      </c>
      <c r="D231" s="239" t="s">
        <v>154</v>
      </c>
      <c r="E231" s="240" t="s">
        <v>337</v>
      </c>
      <c r="F231" s="241" t="s">
        <v>338</v>
      </c>
      <c r="G231" s="242" t="s">
        <v>193</v>
      </c>
      <c r="H231" s="243">
        <v>2.0670000000000002</v>
      </c>
      <c r="I231" s="244"/>
      <c r="J231" s="245">
        <f>ROUND(I231*H231,2)</f>
        <v>0</v>
      </c>
      <c r="K231" s="246"/>
      <c r="L231" s="44"/>
      <c r="M231" s="247" t="s">
        <v>1</v>
      </c>
      <c r="N231" s="248" t="s">
        <v>48</v>
      </c>
      <c r="O231" s="94"/>
      <c r="P231" s="249">
        <f>O231*H231</f>
        <v>0</v>
      </c>
      <c r="Q231" s="249">
        <v>0</v>
      </c>
      <c r="R231" s="249">
        <f>Q231*H231</f>
        <v>0</v>
      </c>
      <c r="S231" s="249">
        <v>0</v>
      </c>
      <c r="T231" s="250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51" t="s">
        <v>158</v>
      </c>
      <c r="AT231" s="251" t="s">
        <v>154</v>
      </c>
      <c r="AU231" s="251" t="s">
        <v>99</v>
      </c>
      <c r="AY231" s="18" t="s">
        <v>152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8" t="s">
        <v>88</v>
      </c>
      <c r="BK231" s="141">
        <f>ROUND(I231*H231,2)</f>
        <v>0</v>
      </c>
      <c r="BL231" s="18" t="s">
        <v>158</v>
      </c>
      <c r="BM231" s="251" t="s">
        <v>339</v>
      </c>
    </row>
    <row r="232" s="2" customFormat="1" ht="33" customHeight="1">
      <c r="A232" s="41"/>
      <c r="B232" s="42"/>
      <c r="C232" s="239" t="s">
        <v>340</v>
      </c>
      <c r="D232" s="239" t="s">
        <v>154</v>
      </c>
      <c r="E232" s="240" t="s">
        <v>341</v>
      </c>
      <c r="F232" s="241" t="s">
        <v>342</v>
      </c>
      <c r="G232" s="242" t="s">
        <v>193</v>
      </c>
      <c r="H232" s="243">
        <v>2.516</v>
      </c>
      <c r="I232" s="244"/>
      <c r="J232" s="245">
        <f>ROUND(I232*H232,2)</f>
        <v>0</v>
      </c>
      <c r="K232" s="246"/>
      <c r="L232" s="44"/>
      <c r="M232" s="247" t="s">
        <v>1</v>
      </c>
      <c r="N232" s="248" t="s">
        <v>48</v>
      </c>
      <c r="O232" s="94"/>
      <c r="P232" s="249">
        <f>O232*H232</f>
        <v>0</v>
      </c>
      <c r="Q232" s="249">
        <v>0</v>
      </c>
      <c r="R232" s="249">
        <f>Q232*H232</f>
        <v>0</v>
      </c>
      <c r="S232" s="249">
        <v>0</v>
      </c>
      <c r="T232" s="250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51" t="s">
        <v>158</v>
      </c>
      <c r="AT232" s="251" t="s">
        <v>154</v>
      </c>
      <c r="AU232" s="251" t="s">
        <v>99</v>
      </c>
      <c r="AY232" s="18" t="s">
        <v>152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8" t="s">
        <v>88</v>
      </c>
      <c r="BK232" s="141">
        <f>ROUND(I232*H232,2)</f>
        <v>0</v>
      </c>
      <c r="BL232" s="18" t="s">
        <v>158</v>
      </c>
      <c r="BM232" s="251" t="s">
        <v>343</v>
      </c>
    </row>
    <row r="233" s="2" customFormat="1" ht="24.15" customHeight="1">
      <c r="A233" s="41"/>
      <c r="B233" s="42"/>
      <c r="C233" s="239" t="s">
        <v>344</v>
      </c>
      <c r="D233" s="239" t="s">
        <v>154</v>
      </c>
      <c r="E233" s="240" t="s">
        <v>345</v>
      </c>
      <c r="F233" s="241" t="s">
        <v>346</v>
      </c>
      <c r="G233" s="242" t="s">
        <v>193</v>
      </c>
      <c r="H233" s="243">
        <v>534.04499999999996</v>
      </c>
      <c r="I233" s="244"/>
      <c r="J233" s="245">
        <f>ROUND(I233*H233,2)</f>
        <v>0</v>
      </c>
      <c r="K233" s="246"/>
      <c r="L233" s="44"/>
      <c r="M233" s="247" t="s">
        <v>1</v>
      </c>
      <c r="N233" s="248" t="s">
        <v>48</v>
      </c>
      <c r="O233" s="94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51" t="s">
        <v>158</v>
      </c>
      <c r="AT233" s="251" t="s">
        <v>154</v>
      </c>
      <c r="AU233" s="251" t="s">
        <v>99</v>
      </c>
      <c r="AY233" s="18" t="s">
        <v>152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8" t="s">
        <v>88</v>
      </c>
      <c r="BK233" s="141">
        <f>ROUND(I233*H233,2)</f>
        <v>0</v>
      </c>
      <c r="BL233" s="18" t="s">
        <v>158</v>
      </c>
      <c r="BM233" s="251" t="s">
        <v>347</v>
      </c>
    </row>
    <row r="234" s="12" customFormat="1" ht="22.8" customHeight="1">
      <c r="A234" s="12"/>
      <c r="B234" s="223"/>
      <c r="C234" s="224"/>
      <c r="D234" s="225" t="s">
        <v>82</v>
      </c>
      <c r="E234" s="237" t="s">
        <v>348</v>
      </c>
      <c r="F234" s="237" t="s">
        <v>349</v>
      </c>
      <c r="G234" s="224"/>
      <c r="H234" s="224"/>
      <c r="I234" s="227"/>
      <c r="J234" s="238">
        <f>BK234</f>
        <v>0</v>
      </c>
      <c r="K234" s="224"/>
      <c r="L234" s="229"/>
      <c r="M234" s="230"/>
      <c r="N234" s="231"/>
      <c r="O234" s="231"/>
      <c r="P234" s="232">
        <f>P235</f>
        <v>0</v>
      </c>
      <c r="Q234" s="231"/>
      <c r="R234" s="232">
        <f>R235</f>
        <v>0</v>
      </c>
      <c r="S234" s="231"/>
      <c r="T234" s="233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34" t="s">
        <v>88</v>
      </c>
      <c r="AT234" s="235" t="s">
        <v>82</v>
      </c>
      <c r="AU234" s="235" t="s">
        <v>88</v>
      </c>
      <c r="AY234" s="234" t="s">
        <v>152</v>
      </c>
      <c r="BK234" s="236">
        <f>BK235</f>
        <v>0</v>
      </c>
    </row>
    <row r="235" s="2" customFormat="1" ht="21.75" customHeight="1">
      <c r="A235" s="41"/>
      <c r="B235" s="42"/>
      <c r="C235" s="239" t="s">
        <v>350</v>
      </c>
      <c r="D235" s="239" t="s">
        <v>154</v>
      </c>
      <c r="E235" s="240" t="s">
        <v>351</v>
      </c>
      <c r="F235" s="241" t="s">
        <v>352</v>
      </c>
      <c r="G235" s="242" t="s">
        <v>193</v>
      </c>
      <c r="H235" s="243">
        <v>11.757</v>
      </c>
      <c r="I235" s="244"/>
      <c r="J235" s="245">
        <f>ROUND(I235*H235,2)</f>
        <v>0</v>
      </c>
      <c r="K235" s="246"/>
      <c r="L235" s="44"/>
      <c r="M235" s="247" t="s">
        <v>1</v>
      </c>
      <c r="N235" s="248" t="s">
        <v>48</v>
      </c>
      <c r="O235" s="94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51" t="s">
        <v>158</v>
      </c>
      <c r="AT235" s="251" t="s">
        <v>154</v>
      </c>
      <c r="AU235" s="251" t="s">
        <v>99</v>
      </c>
      <c r="AY235" s="18" t="s">
        <v>152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8" t="s">
        <v>88</v>
      </c>
      <c r="BK235" s="141">
        <f>ROUND(I235*H235,2)</f>
        <v>0</v>
      </c>
      <c r="BL235" s="18" t="s">
        <v>158</v>
      </c>
      <c r="BM235" s="251" t="s">
        <v>353</v>
      </c>
    </row>
    <row r="236" s="12" customFormat="1" ht="25.92" customHeight="1">
      <c r="A236" s="12"/>
      <c r="B236" s="223"/>
      <c r="C236" s="224"/>
      <c r="D236" s="225" t="s">
        <v>82</v>
      </c>
      <c r="E236" s="226" t="s">
        <v>354</v>
      </c>
      <c r="F236" s="226" t="s">
        <v>355</v>
      </c>
      <c r="G236" s="224"/>
      <c r="H236" s="224"/>
      <c r="I236" s="227"/>
      <c r="J236" s="228">
        <f>BK236</f>
        <v>0</v>
      </c>
      <c r="K236" s="224"/>
      <c r="L236" s="229"/>
      <c r="M236" s="230"/>
      <c r="N236" s="231"/>
      <c r="O236" s="231"/>
      <c r="P236" s="232">
        <f>P237+P239+P243+P246+P248+P250+P260+P262+P269</f>
        <v>0</v>
      </c>
      <c r="Q236" s="231"/>
      <c r="R236" s="232">
        <f>R237+R239+R243+R246+R248+R250+R260+R262+R269</f>
        <v>0</v>
      </c>
      <c r="S236" s="231"/>
      <c r="T236" s="233">
        <f>T237+T239+T243+T246+T248+T250+T260+T262+T269</f>
        <v>16.003456579999998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34" t="s">
        <v>99</v>
      </c>
      <c r="AT236" s="235" t="s">
        <v>82</v>
      </c>
      <c r="AU236" s="235" t="s">
        <v>83</v>
      </c>
      <c r="AY236" s="234" t="s">
        <v>152</v>
      </c>
      <c r="BK236" s="236">
        <f>BK237+BK239+BK243+BK246+BK248+BK250+BK260+BK262+BK269</f>
        <v>0</v>
      </c>
    </row>
    <row r="237" s="12" customFormat="1" ht="22.8" customHeight="1">
      <c r="A237" s="12"/>
      <c r="B237" s="223"/>
      <c r="C237" s="224"/>
      <c r="D237" s="225" t="s">
        <v>82</v>
      </c>
      <c r="E237" s="237" t="s">
        <v>356</v>
      </c>
      <c r="F237" s="237" t="s">
        <v>357</v>
      </c>
      <c r="G237" s="224"/>
      <c r="H237" s="224"/>
      <c r="I237" s="227"/>
      <c r="J237" s="238">
        <f>BK237</f>
        <v>0</v>
      </c>
      <c r="K237" s="224"/>
      <c r="L237" s="229"/>
      <c r="M237" s="230"/>
      <c r="N237" s="231"/>
      <c r="O237" s="231"/>
      <c r="P237" s="232">
        <f>P238</f>
        <v>0</v>
      </c>
      <c r="Q237" s="231"/>
      <c r="R237" s="232">
        <f>R238</f>
        <v>0</v>
      </c>
      <c r="S237" s="231"/>
      <c r="T237" s="233">
        <f>T238</f>
        <v>1.6078699999999997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34" t="s">
        <v>99</v>
      </c>
      <c r="AT237" s="235" t="s">
        <v>82</v>
      </c>
      <c r="AU237" s="235" t="s">
        <v>88</v>
      </c>
      <c r="AY237" s="234" t="s">
        <v>152</v>
      </c>
      <c r="BK237" s="236">
        <f>BK238</f>
        <v>0</v>
      </c>
    </row>
    <row r="238" s="2" customFormat="1" ht="33" customHeight="1">
      <c r="A238" s="41"/>
      <c r="B238" s="42"/>
      <c r="C238" s="239" t="s">
        <v>358</v>
      </c>
      <c r="D238" s="239" t="s">
        <v>154</v>
      </c>
      <c r="E238" s="240" t="s">
        <v>359</v>
      </c>
      <c r="F238" s="241" t="s">
        <v>360</v>
      </c>
      <c r="G238" s="242" t="s">
        <v>185</v>
      </c>
      <c r="H238" s="243">
        <v>146.16999999999999</v>
      </c>
      <c r="I238" s="244"/>
      <c r="J238" s="245">
        <f>ROUND(I238*H238,2)</f>
        <v>0</v>
      </c>
      <c r="K238" s="246"/>
      <c r="L238" s="44"/>
      <c r="M238" s="247" t="s">
        <v>1</v>
      </c>
      <c r="N238" s="248" t="s">
        <v>48</v>
      </c>
      <c r="O238" s="94"/>
      <c r="P238" s="249">
        <f>O238*H238</f>
        <v>0</v>
      </c>
      <c r="Q238" s="249">
        <v>0</v>
      </c>
      <c r="R238" s="249">
        <f>Q238*H238</f>
        <v>0</v>
      </c>
      <c r="S238" s="249">
        <v>0.010999999999999999</v>
      </c>
      <c r="T238" s="250">
        <f>S238*H238</f>
        <v>1.6078699999999997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51" t="s">
        <v>231</v>
      </c>
      <c r="AT238" s="251" t="s">
        <v>154</v>
      </c>
      <c r="AU238" s="251" t="s">
        <v>99</v>
      </c>
      <c r="AY238" s="18" t="s">
        <v>152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8" t="s">
        <v>88</v>
      </c>
      <c r="BK238" s="141">
        <f>ROUND(I238*H238,2)</f>
        <v>0</v>
      </c>
      <c r="BL238" s="18" t="s">
        <v>231</v>
      </c>
      <c r="BM238" s="251" t="s">
        <v>361</v>
      </c>
    </row>
    <row r="239" s="12" customFormat="1" ht="22.8" customHeight="1">
      <c r="A239" s="12"/>
      <c r="B239" s="223"/>
      <c r="C239" s="224"/>
      <c r="D239" s="225" t="s">
        <v>82</v>
      </c>
      <c r="E239" s="237" t="s">
        <v>362</v>
      </c>
      <c r="F239" s="237" t="s">
        <v>363</v>
      </c>
      <c r="G239" s="224"/>
      <c r="H239" s="224"/>
      <c r="I239" s="227"/>
      <c r="J239" s="238">
        <f>BK239</f>
        <v>0</v>
      </c>
      <c r="K239" s="224"/>
      <c r="L239" s="229"/>
      <c r="M239" s="230"/>
      <c r="N239" s="231"/>
      <c r="O239" s="231"/>
      <c r="P239" s="232">
        <f>SUM(P240:P242)</f>
        <v>0</v>
      </c>
      <c r="Q239" s="231"/>
      <c r="R239" s="232">
        <f>SUM(R240:R242)</f>
        <v>0</v>
      </c>
      <c r="S239" s="231"/>
      <c r="T239" s="233">
        <f>SUM(T240:T242)</f>
        <v>1.7908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4" t="s">
        <v>99</v>
      </c>
      <c r="AT239" s="235" t="s">
        <v>82</v>
      </c>
      <c r="AU239" s="235" t="s">
        <v>88</v>
      </c>
      <c r="AY239" s="234" t="s">
        <v>152</v>
      </c>
      <c r="BK239" s="236">
        <f>SUM(BK240:BK242)</f>
        <v>0</v>
      </c>
    </row>
    <row r="240" s="2" customFormat="1" ht="24.15" customHeight="1">
      <c r="A240" s="41"/>
      <c r="B240" s="42"/>
      <c r="C240" s="239" t="s">
        <v>364</v>
      </c>
      <c r="D240" s="239" t="s">
        <v>154</v>
      </c>
      <c r="E240" s="240" t="s">
        <v>365</v>
      </c>
      <c r="F240" s="241" t="s">
        <v>366</v>
      </c>
      <c r="G240" s="242" t="s">
        <v>185</v>
      </c>
      <c r="H240" s="243">
        <v>162.80000000000001</v>
      </c>
      <c r="I240" s="244"/>
      <c r="J240" s="245">
        <f>ROUND(I240*H240,2)</f>
        <v>0</v>
      </c>
      <c r="K240" s="246"/>
      <c r="L240" s="44"/>
      <c r="M240" s="247" t="s">
        <v>1</v>
      </c>
      <c r="N240" s="248" t="s">
        <v>48</v>
      </c>
      <c r="O240" s="94"/>
      <c r="P240" s="249">
        <f>O240*H240</f>
        <v>0</v>
      </c>
      <c r="Q240" s="249">
        <v>0</v>
      </c>
      <c r="R240" s="249">
        <f>Q240*H240</f>
        <v>0</v>
      </c>
      <c r="S240" s="249">
        <v>0.010999999999999999</v>
      </c>
      <c r="T240" s="250">
        <f>S240*H240</f>
        <v>1.7908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51" t="s">
        <v>231</v>
      </c>
      <c r="AT240" s="251" t="s">
        <v>154</v>
      </c>
      <c r="AU240" s="251" t="s">
        <v>99</v>
      </c>
      <c r="AY240" s="18" t="s">
        <v>152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8" t="s">
        <v>88</v>
      </c>
      <c r="BK240" s="141">
        <f>ROUND(I240*H240,2)</f>
        <v>0</v>
      </c>
      <c r="BL240" s="18" t="s">
        <v>231</v>
      </c>
      <c r="BM240" s="251" t="s">
        <v>367</v>
      </c>
    </row>
    <row r="241" s="13" customFormat="1">
      <c r="A241" s="13"/>
      <c r="B241" s="263"/>
      <c r="C241" s="264"/>
      <c r="D241" s="265" t="s">
        <v>174</v>
      </c>
      <c r="E241" s="266" t="s">
        <v>1</v>
      </c>
      <c r="F241" s="267" t="s">
        <v>368</v>
      </c>
      <c r="G241" s="264"/>
      <c r="H241" s="268">
        <v>162.80000000000001</v>
      </c>
      <c r="I241" s="269"/>
      <c r="J241" s="264"/>
      <c r="K241" s="264"/>
      <c r="L241" s="270"/>
      <c r="M241" s="271"/>
      <c r="N241" s="272"/>
      <c r="O241" s="272"/>
      <c r="P241" s="272"/>
      <c r="Q241" s="272"/>
      <c r="R241" s="272"/>
      <c r="S241" s="272"/>
      <c r="T241" s="27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4" t="s">
        <v>174</v>
      </c>
      <c r="AU241" s="274" t="s">
        <v>99</v>
      </c>
      <c r="AV241" s="13" t="s">
        <v>99</v>
      </c>
      <c r="AW241" s="13" t="s">
        <v>36</v>
      </c>
      <c r="AX241" s="13" t="s">
        <v>83</v>
      </c>
      <c r="AY241" s="274" t="s">
        <v>152</v>
      </c>
    </row>
    <row r="242" s="14" customFormat="1">
      <c r="A242" s="14"/>
      <c r="B242" s="275"/>
      <c r="C242" s="276"/>
      <c r="D242" s="265" t="s">
        <v>174</v>
      </c>
      <c r="E242" s="277" t="s">
        <v>1</v>
      </c>
      <c r="F242" s="278" t="s">
        <v>181</v>
      </c>
      <c r="G242" s="276"/>
      <c r="H242" s="279">
        <v>162.80000000000001</v>
      </c>
      <c r="I242" s="280"/>
      <c r="J242" s="276"/>
      <c r="K242" s="276"/>
      <c r="L242" s="281"/>
      <c r="M242" s="282"/>
      <c r="N242" s="283"/>
      <c r="O242" s="283"/>
      <c r="P242" s="283"/>
      <c r="Q242" s="283"/>
      <c r="R242" s="283"/>
      <c r="S242" s="283"/>
      <c r="T242" s="28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5" t="s">
        <v>174</v>
      </c>
      <c r="AU242" s="285" t="s">
        <v>99</v>
      </c>
      <c r="AV242" s="14" t="s">
        <v>158</v>
      </c>
      <c r="AW242" s="14" t="s">
        <v>36</v>
      </c>
      <c r="AX242" s="14" t="s">
        <v>88</v>
      </c>
      <c r="AY242" s="285" t="s">
        <v>152</v>
      </c>
    </row>
    <row r="243" s="12" customFormat="1" ht="22.8" customHeight="1">
      <c r="A243" s="12"/>
      <c r="B243" s="223"/>
      <c r="C243" s="224"/>
      <c r="D243" s="225" t="s">
        <v>82</v>
      </c>
      <c r="E243" s="237" t="s">
        <v>369</v>
      </c>
      <c r="F243" s="237" t="s">
        <v>370</v>
      </c>
      <c r="G243" s="224"/>
      <c r="H243" s="224"/>
      <c r="I243" s="227"/>
      <c r="J243" s="238">
        <f>BK243</f>
        <v>0</v>
      </c>
      <c r="K243" s="224"/>
      <c r="L243" s="229"/>
      <c r="M243" s="230"/>
      <c r="N243" s="231"/>
      <c r="O243" s="231"/>
      <c r="P243" s="232">
        <f>SUM(P244:P245)</f>
        <v>0</v>
      </c>
      <c r="Q243" s="231"/>
      <c r="R243" s="232">
        <f>SUM(R244:R245)</f>
        <v>0</v>
      </c>
      <c r="S243" s="231"/>
      <c r="T243" s="233">
        <f>SUM(T244:T245)</f>
        <v>2.5162199999999997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34" t="s">
        <v>99</v>
      </c>
      <c r="AT243" s="235" t="s">
        <v>82</v>
      </c>
      <c r="AU243" s="235" t="s">
        <v>88</v>
      </c>
      <c r="AY243" s="234" t="s">
        <v>152</v>
      </c>
      <c r="BK243" s="236">
        <f>SUM(BK244:BK245)</f>
        <v>0</v>
      </c>
    </row>
    <row r="244" s="2" customFormat="1" ht="24.15" customHeight="1">
      <c r="A244" s="41"/>
      <c r="B244" s="42"/>
      <c r="C244" s="239" t="s">
        <v>371</v>
      </c>
      <c r="D244" s="239" t="s">
        <v>154</v>
      </c>
      <c r="E244" s="240" t="s">
        <v>372</v>
      </c>
      <c r="F244" s="241" t="s">
        <v>373</v>
      </c>
      <c r="G244" s="242" t="s">
        <v>185</v>
      </c>
      <c r="H244" s="243">
        <v>119.81999999999999</v>
      </c>
      <c r="I244" s="244"/>
      <c r="J244" s="245">
        <f>ROUND(I244*H244,2)</f>
        <v>0</v>
      </c>
      <c r="K244" s="246"/>
      <c r="L244" s="44"/>
      <c r="M244" s="247" t="s">
        <v>1</v>
      </c>
      <c r="N244" s="248" t="s">
        <v>48</v>
      </c>
      <c r="O244" s="94"/>
      <c r="P244" s="249">
        <f>O244*H244</f>
        <v>0</v>
      </c>
      <c r="Q244" s="249">
        <v>0</v>
      </c>
      <c r="R244" s="249">
        <f>Q244*H244</f>
        <v>0</v>
      </c>
      <c r="S244" s="249">
        <v>0.014999999999999999</v>
      </c>
      <c r="T244" s="250">
        <f>S244*H244</f>
        <v>1.7972999999999999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51" t="s">
        <v>231</v>
      </c>
      <c r="AT244" s="251" t="s">
        <v>154</v>
      </c>
      <c r="AU244" s="251" t="s">
        <v>99</v>
      </c>
      <c r="AY244" s="18" t="s">
        <v>152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8" t="s">
        <v>88</v>
      </c>
      <c r="BK244" s="141">
        <f>ROUND(I244*H244,2)</f>
        <v>0</v>
      </c>
      <c r="BL244" s="18" t="s">
        <v>231</v>
      </c>
      <c r="BM244" s="251" t="s">
        <v>374</v>
      </c>
    </row>
    <row r="245" s="2" customFormat="1" ht="24.15" customHeight="1">
      <c r="A245" s="41"/>
      <c r="B245" s="42"/>
      <c r="C245" s="239" t="s">
        <v>375</v>
      </c>
      <c r="D245" s="239" t="s">
        <v>154</v>
      </c>
      <c r="E245" s="240" t="s">
        <v>376</v>
      </c>
      <c r="F245" s="241" t="s">
        <v>377</v>
      </c>
      <c r="G245" s="242" t="s">
        <v>185</v>
      </c>
      <c r="H245" s="243">
        <v>119.81999999999999</v>
      </c>
      <c r="I245" s="244"/>
      <c r="J245" s="245">
        <f>ROUND(I245*H245,2)</f>
        <v>0</v>
      </c>
      <c r="K245" s="246"/>
      <c r="L245" s="44"/>
      <c r="M245" s="247" t="s">
        <v>1</v>
      </c>
      <c r="N245" s="248" t="s">
        <v>48</v>
      </c>
      <c r="O245" s="94"/>
      <c r="P245" s="249">
        <f>O245*H245</f>
        <v>0</v>
      </c>
      <c r="Q245" s="249">
        <v>0</v>
      </c>
      <c r="R245" s="249">
        <f>Q245*H245</f>
        <v>0</v>
      </c>
      <c r="S245" s="249">
        <v>0.0060000000000000001</v>
      </c>
      <c r="T245" s="250">
        <f>S245*H245</f>
        <v>0.71892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51" t="s">
        <v>231</v>
      </c>
      <c r="AT245" s="251" t="s">
        <v>154</v>
      </c>
      <c r="AU245" s="251" t="s">
        <v>99</v>
      </c>
      <c r="AY245" s="18" t="s">
        <v>152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8" t="s">
        <v>88</v>
      </c>
      <c r="BK245" s="141">
        <f>ROUND(I245*H245,2)</f>
        <v>0</v>
      </c>
      <c r="BL245" s="18" t="s">
        <v>231</v>
      </c>
      <c r="BM245" s="251" t="s">
        <v>378</v>
      </c>
    </row>
    <row r="246" s="12" customFormat="1" ht="22.8" customHeight="1">
      <c r="A246" s="12"/>
      <c r="B246" s="223"/>
      <c r="C246" s="224"/>
      <c r="D246" s="225" t="s">
        <v>82</v>
      </c>
      <c r="E246" s="237" t="s">
        <v>379</v>
      </c>
      <c r="F246" s="237" t="s">
        <v>380</v>
      </c>
      <c r="G246" s="224"/>
      <c r="H246" s="224"/>
      <c r="I246" s="227"/>
      <c r="J246" s="238">
        <f>BK246</f>
        <v>0</v>
      </c>
      <c r="K246" s="224"/>
      <c r="L246" s="229"/>
      <c r="M246" s="230"/>
      <c r="N246" s="231"/>
      <c r="O246" s="231"/>
      <c r="P246" s="232">
        <f>P247</f>
        <v>0</v>
      </c>
      <c r="Q246" s="231"/>
      <c r="R246" s="232">
        <f>R247</f>
        <v>0</v>
      </c>
      <c r="S246" s="231"/>
      <c r="T246" s="233">
        <f>T247</f>
        <v>0.01933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4" t="s">
        <v>99</v>
      </c>
      <c r="AT246" s="235" t="s">
        <v>82</v>
      </c>
      <c r="AU246" s="235" t="s">
        <v>88</v>
      </c>
      <c r="AY246" s="234" t="s">
        <v>152</v>
      </c>
      <c r="BK246" s="236">
        <f>BK247</f>
        <v>0</v>
      </c>
    </row>
    <row r="247" s="2" customFormat="1" ht="16.5" customHeight="1">
      <c r="A247" s="41"/>
      <c r="B247" s="42"/>
      <c r="C247" s="239" t="s">
        <v>381</v>
      </c>
      <c r="D247" s="239" t="s">
        <v>154</v>
      </c>
      <c r="E247" s="240" t="s">
        <v>382</v>
      </c>
      <c r="F247" s="241" t="s">
        <v>383</v>
      </c>
      <c r="G247" s="242" t="s">
        <v>384</v>
      </c>
      <c r="H247" s="243">
        <v>1</v>
      </c>
      <c r="I247" s="244"/>
      <c r="J247" s="245">
        <f>ROUND(I247*H247,2)</f>
        <v>0</v>
      </c>
      <c r="K247" s="246"/>
      <c r="L247" s="44"/>
      <c r="M247" s="247" t="s">
        <v>1</v>
      </c>
      <c r="N247" s="248" t="s">
        <v>48</v>
      </c>
      <c r="O247" s="94"/>
      <c r="P247" s="249">
        <f>O247*H247</f>
        <v>0</v>
      </c>
      <c r="Q247" s="249">
        <v>0</v>
      </c>
      <c r="R247" s="249">
        <f>Q247*H247</f>
        <v>0</v>
      </c>
      <c r="S247" s="249">
        <v>0.01933</v>
      </c>
      <c r="T247" s="250">
        <f>S247*H247</f>
        <v>0.01933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51" t="s">
        <v>231</v>
      </c>
      <c r="AT247" s="251" t="s">
        <v>154</v>
      </c>
      <c r="AU247" s="251" t="s">
        <v>99</v>
      </c>
      <c r="AY247" s="18" t="s">
        <v>152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8" t="s">
        <v>88</v>
      </c>
      <c r="BK247" s="141">
        <f>ROUND(I247*H247,2)</f>
        <v>0</v>
      </c>
      <c r="BL247" s="18" t="s">
        <v>231</v>
      </c>
      <c r="BM247" s="251" t="s">
        <v>385</v>
      </c>
    </row>
    <row r="248" s="12" customFormat="1" ht="22.8" customHeight="1">
      <c r="A248" s="12"/>
      <c r="B248" s="223"/>
      <c r="C248" s="224"/>
      <c r="D248" s="225" t="s">
        <v>82</v>
      </c>
      <c r="E248" s="237" t="s">
        <v>386</v>
      </c>
      <c r="F248" s="237" t="s">
        <v>387</v>
      </c>
      <c r="G248" s="224"/>
      <c r="H248" s="224"/>
      <c r="I248" s="227"/>
      <c r="J248" s="238">
        <f>BK248</f>
        <v>0</v>
      </c>
      <c r="K248" s="224"/>
      <c r="L248" s="229"/>
      <c r="M248" s="230"/>
      <c r="N248" s="231"/>
      <c r="O248" s="231"/>
      <c r="P248" s="232">
        <f>P249</f>
        <v>0</v>
      </c>
      <c r="Q248" s="231"/>
      <c r="R248" s="232">
        <f>R249</f>
        <v>0</v>
      </c>
      <c r="S248" s="231"/>
      <c r="T248" s="233">
        <f>T249</f>
        <v>0.023800000000000002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34" t="s">
        <v>99</v>
      </c>
      <c r="AT248" s="235" t="s">
        <v>82</v>
      </c>
      <c r="AU248" s="235" t="s">
        <v>88</v>
      </c>
      <c r="AY248" s="234" t="s">
        <v>152</v>
      </c>
      <c r="BK248" s="236">
        <f>BK249</f>
        <v>0</v>
      </c>
    </row>
    <row r="249" s="2" customFormat="1" ht="21.75" customHeight="1">
      <c r="A249" s="41"/>
      <c r="B249" s="42"/>
      <c r="C249" s="239" t="s">
        <v>388</v>
      </c>
      <c r="D249" s="239" t="s">
        <v>154</v>
      </c>
      <c r="E249" s="240" t="s">
        <v>389</v>
      </c>
      <c r="F249" s="241" t="s">
        <v>390</v>
      </c>
      <c r="G249" s="242" t="s">
        <v>384</v>
      </c>
      <c r="H249" s="243">
        <v>1</v>
      </c>
      <c r="I249" s="244"/>
      <c r="J249" s="245">
        <f>ROUND(I249*H249,2)</f>
        <v>0</v>
      </c>
      <c r="K249" s="246"/>
      <c r="L249" s="44"/>
      <c r="M249" s="247" t="s">
        <v>1</v>
      </c>
      <c r="N249" s="248" t="s">
        <v>48</v>
      </c>
      <c r="O249" s="94"/>
      <c r="P249" s="249">
        <f>O249*H249</f>
        <v>0</v>
      </c>
      <c r="Q249" s="249">
        <v>0</v>
      </c>
      <c r="R249" s="249">
        <f>Q249*H249</f>
        <v>0</v>
      </c>
      <c r="S249" s="249">
        <v>0.023800000000000002</v>
      </c>
      <c r="T249" s="250">
        <f>S249*H249</f>
        <v>0.023800000000000002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51" t="s">
        <v>231</v>
      </c>
      <c r="AT249" s="251" t="s">
        <v>154</v>
      </c>
      <c r="AU249" s="251" t="s">
        <v>99</v>
      </c>
      <c r="AY249" s="18" t="s">
        <v>152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8" t="s">
        <v>88</v>
      </c>
      <c r="BK249" s="141">
        <f>ROUND(I249*H249,2)</f>
        <v>0</v>
      </c>
      <c r="BL249" s="18" t="s">
        <v>231</v>
      </c>
      <c r="BM249" s="251" t="s">
        <v>391</v>
      </c>
    </row>
    <row r="250" s="12" customFormat="1" ht="22.8" customHeight="1">
      <c r="A250" s="12"/>
      <c r="B250" s="223"/>
      <c r="C250" s="224"/>
      <c r="D250" s="225" t="s">
        <v>82</v>
      </c>
      <c r="E250" s="237" t="s">
        <v>392</v>
      </c>
      <c r="F250" s="237" t="s">
        <v>393</v>
      </c>
      <c r="G250" s="224"/>
      <c r="H250" s="224"/>
      <c r="I250" s="227"/>
      <c r="J250" s="238">
        <f>BK250</f>
        <v>0</v>
      </c>
      <c r="K250" s="224"/>
      <c r="L250" s="229"/>
      <c r="M250" s="230"/>
      <c r="N250" s="231"/>
      <c r="O250" s="231"/>
      <c r="P250" s="232">
        <f>SUM(P251:P259)</f>
        <v>0</v>
      </c>
      <c r="Q250" s="231"/>
      <c r="R250" s="232">
        <f>SUM(R251:R259)</f>
        <v>0</v>
      </c>
      <c r="S250" s="231"/>
      <c r="T250" s="233">
        <f>SUM(T251:T259)</f>
        <v>0.077238000000000001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4" t="s">
        <v>99</v>
      </c>
      <c r="AT250" s="235" t="s">
        <v>82</v>
      </c>
      <c r="AU250" s="235" t="s">
        <v>88</v>
      </c>
      <c r="AY250" s="234" t="s">
        <v>152</v>
      </c>
      <c r="BK250" s="236">
        <f>SUM(BK251:BK259)</f>
        <v>0</v>
      </c>
    </row>
    <row r="251" s="2" customFormat="1" ht="16.5" customHeight="1">
      <c r="A251" s="41"/>
      <c r="B251" s="42"/>
      <c r="C251" s="239" t="s">
        <v>394</v>
      </c>
      <c r="D251" s="239" t="s">
        <v>154</v>
      </c>
      <c r="E251" s="240" t="s">
        <v>395</v>
      </c>
      <c r="F251" s="241" t="s">
        <v>396</v>
      </c>
      <c r="G251" s="242" t="s">
        <v>384</v>
      </c>
      <c r="H251" s="243">
        <v>1</v>
      </c>
      <c r="I251" s="244"/>
      <c r="J251" s="245">
        <f>ROUND(I251*H251,2)</f>
        <v>0</v>
      </c>
      <c r="K251" s="246"/>
      <c r="L251" s="44"/>
      <c r="M251" s="247" t="s">
        <v>1</v>
      </c>
      <c r="N251" s="248" t="s">
        <v>48</v>
      </c>
      <c r="O251" s="94"/>
      <c r="P251" s="249">
        <f>O251*H251</f>
        <v>0</v>
      </c>
      <c r="Q251" s="249">
        <v>0</v>
      </c>
      <c r="R251" s="249">
        <f>Q251*H251</f>
        <v>0</v>
      </c>
      <c r="S251" s="249">
        <v>0.00023000000000000001</v>
      </c>
      <c r="T251" s="250">
        <f>S251*H251</f>
        <v>0.00023000000000000001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51" t="s">
        <v>231</v>
      </c>
      <c r="AT251" s="251" t="s">
        <v>154</v>
      </c>
      <c r="AU251" s="251" t="s">
        <v>99</v>
      </c>
      <c r="AY251" s="18" t="s">
        <v>152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8" t="s">
        <v>88</v>
      </c>
      <c r="BK251" s="141">
        <f>ROUND(I251*H251,2)</f>
        <v>0</v>
      </c>
      <c r="BL251" s="18" t="s">
        <v>231</v>
      </c>
      <c r="BM251" s="251" t="s">
        <v>397</v>
      </c>
    </row>
    <row r="252" s="2" customFormat="1" ht="24.15" customHeight="1">
      <c r="A252" s="41"/>
      <c r="B252" s="42"/>
      <c r="C252" s="239" t="s">
        <v>398</v>
      </c>
      <c r="D252" s="239" t="s">
        <v>154</v>
      </c>
      <c r="E252" s="240" t="s">
        <v>399</v>
      </c>
      <c r="F252" s="241" t="s">
        <v>400</v>
      </c>
      <c r="G252" s="242" t="s">
        <v>157</v>
      </c>
      <c r="H252" s="243">
        <v>14.720000000000001</v>
      </c>
      <c r="I252" s="244"/>
      <c r="J252" s="245">
        <f>ROUND(I252*H252,2)</f>
        <v>0</v>
      </c>
      <c r="K252" s="246"/>
      <c r="L252" s="44"/>
      <c r="M252" s="247" t="s">
        <v>1</v>
      </c>
      <c r="N252" s="248" t="s">
        <v>48</v>
      </c>
      <c r="O252" s="94"/>
      <c r="P252" s="249">
        <f>O252*H252</f>
        <v>0</v>
      </c>
      <c r="Q252" s="249">
        <v>0</v>
      </c>
      <c r="R252" s="249">
        <f>Q252*H252</f>
        <v>0</v>
      </c>
      <c r="S252" s="249">
        <v>0.00040000000000000002</v>
      </c>
      <c r="T252" s="250">
        <f>S252*H252</f>
        <v>0.0058880000000000009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51" t="s">
        <v>231</v>
      </c>
      <c r="AT252" s="251" t="s">
        <v>154</v>
      </c>
      <c r="AU252" s="251" t="s">
        <v>99</v>
      </c>
      <c r="AY252" s="18" t="s">
        <v>152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8" t="s">
        <v>88</v>
      </c>
      <c r="BK252" s="141">
        <f>ROUND(I252*H252,2)</f>
        <v>0</v>
      </c>
      <c r="BL252" s="18" t="s">
        <v>231</v>
      </c>
      <c r="BM252" s="251" t="s">
        <v>401</v>
      </c>
    </row>
    <row r="253" s="13" customFormat="1">
      <c r="A253" s="13"/>
      <c r="B253" s="263"/>
      <c r="C253" s="264"/>
      <c r="D253" s="265" t="s">
        <v>174</v>
      </c>
      <c r="E253" s="266" t="s">
        <v>1</v>
      </c>
      <c r="F253" s="267" t="s">
        <v>402</v>
      </c>
      <c r="G253" s="264"/>
      <c r="H253" s="268">
        <v>14.720000000000001</v>
      </c>
      <c r="I253" s="269"/>
      <c r="J253" s="264"/>
      <c r="K253" s="264"/>
      <c r="L253" s="270"/>
      <c r="M253" s="271"/>
      <c r="N253" s="272"/>
      <c r="O253" s="272"/>
      <c r="P253" s="272"/>
      <c r="Q253" s="272"/>
      <c r="R253" s="272"/>
      <c r="S253" s="272"/>
      <c r="T253" s="27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4" t="s">
        <v>174</v>
      </c>
      <c r="AU253" s="274" t="s">
        <v>99</v>
      </c>
      <c r="AV253" s="13" t="s">
        <v>99</v>
      </c>
      <c r="AW253" s="13" t="s">
        <v>36</v>
      </c>
      <c r="AX253" s="13" t="s">
        <v>88</v>
      </c>
      <c r="AY253" s="274" t="s">
        <v>152</v>
      </c>
    </row>
    <row r="254" s="2" customFormat="1" ht="24.15" customHeight="1">
      <c r="A254" s="41"/>
      <c r="B254" s="42"/>
      <c r="C254" s="239" t="s">
        <v>403</v>
      </c>
      <c r="D254" s="239" t="s">
        <v>154</v>
      </c>
      <c r="E254" s="240" t="s">
        <v>404</v>
      </c>
      <c r="F254" s="241" t="s">
        <v>405</v>
      </c>
      <c r="G254" s="242" t="s">
        <v>157</v>
      </c>
      <c r="H254" s="243">
        <v>97.5</v>
      </c>
      <c r="I254" s="244"/>
      <c r="J254" s="245">
        <f>ROUND(I254*H254,2)</f>
        <v>0</v>
      </c>
      <c r="K254" s="246"/>
      <c r="L254" s="44"/>
      <c r="M254" s="247" t="s">
        <v>1</v>
      </c>
      <c r="N254" s="248" t="s">
        <v>48</v>
      </c>
      <c r="O254" s="94"/>
      <c r="P254" s="249">
        <f>O254*H254</f>
        <v>0</v>
      </c>
      <c r="Q254" s="249">
        <v>0</v>
      </c>
      <c r="R254" s="249">
        <f>Q254*H254</f>
        <v>0</v>
      </c>
      <c r="S254" s="249">
        <v>0.00040000000000000002</v>
      </c>
      <c r="T254" s="250">
        <f>S254*H254</f>
        <v>0.039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51" t="s">
        <v>231</v>
      </c>
      <c r="AT254" s="251" t="s">
        <v>154</v>
      </c>
      <c r="AU254" s="251" t="s">
        <v>99</v>
      </c>
      <c r="AY254" s="18" t="s">
        <v>152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8" t="s">
        <v>88</v>
      </c>
      <c r="BK254" s="141">
        <f>ROUND(I254*H254,2)</f>
        <v>0</v>
      </c>
      <c r="BL254" s="18" t="s">
        <v>231</v>
      </c>
      <c r="BM254" s="251" t="s">
        <v>406</v>
      </c>
    </row>
    <row r="255" s="13" customFormat="1">
      <c r="A255" s="13"/>
      <c r="B255" s="263"/>
      <c r="C255" s="264"/>
      <c r="D255" s="265" t="s">
        <v>174</v>
      </c>
      <c r="E255" s="266" t="s">
        <v>1</v>
      </c>
      <c r="F255" s="267" t="s">
        <v>407</v>
      </c>
      <c r="G255" s="264"/>
      <c r="H255" s="268">
        <v>52.5</v>
      </c>
      <c r="I255" s="269"/>
      <c r="J255" s="264"/>
      <c r="K255" s="264"/>
      <c r="L255" s="270"/>
      <c r="M255" s="271"/>
      <c r="N255" s="272"/>
      <c r="O255" s="272"/>
      <c r="P255" s="272"/>
      <c r="Q255" s="272"/>
      <c r="R255" s="272"/>
      <c r="S255" s="272"/>
      <c r="T255" s="27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74" t="s">
        <v>174</v>
      </c>
      <c r="AU255" s="274" t="s">
        <v>99</v>
      </c>
      <c r="AV255" s="13" t="s">
        <v>99</v>
      </c>
      <c r="AW255" s="13" t="s">
        <v>36</v>
      </c>
      <c r="AX255" s="13" t="s">
        <v>83</v>
      </c>
      <c r="AY255" s="274" t="s">
        <v>152</v>
      </c>
    </row>
    <row r="256" s="13" customFormat="1">
      <c r="A256" s="13"/>
      <c r="B256" s="263"/>
      <c r="C256" s="264"/>
      <c r="D256" s="265" t="s">
        <v>174</v>
      </c>
      <c r="E256" s="266" t="s">
        <v>1</v>
      </c>
      <c r="F256" s="267" t="s">
        <v>408</v>
      </c>
      <c r="G256" s="264"/>
      <c r="H256" s="268">
        <v>45</v>
      </c>
      <c r="I256" s="269"/>
      <c r="J256" s="264"/>
      <c r="K256" s="264"/>
      <c r="L256" s="270"/>
      <c r="M256" s="271"/>
      <c r="N256" s="272"/>
      <c r="O256" s="272"/>
      <c r="P256" s="272"/>
      <c r="Q256" s="272"/>
      <c r="R256" s="272"/>
      <c r="S256" s="272"/>
      <c r="T256" s="27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74" t="s">
        <v>174</v>
      </c>
      <c r="AU256" s="274" t="s">
        <v>99</v>
      </c>
      <c r="AV256" s="13" t="s">
        <v>99</v>
      </c>
      <c r="AW256" s="13" t="s">
        <v>36</v>
      </c>
      <c r="AX256" s="13" t="s">
        <v>83</v>
      </c>
      <c r="AY256" s="274" t="s">
        <v>152</v>
      </c>
    </row>
    <row r="257" s="14" customFormat="1">
      <c r="A257" s="14"/>
      <c r="B257" s="275"/>
      <c r="C257" s="276"/>
      <c r="D257" s="265" t="s">
        <v>174</v>
      </c>
      <c r="E257" s="277" t="s">
        <v>1</v>
      </c>
      <c r="F257" s="278" t="s">
        <v>181</v>
      </c>
      <c r="G257" s="276"/>
      <c r="H257" s="279">
        <v>97.5</v>
      </c>
      <c r="I257" s="280"/>
      <c r="J257" s="276"/>
      <c r="K257" s="276"/>
      <c r="L257" s="281"/>
      <c r="M257" s="282"/>
      <c r="N257" s="283"/>
      <c r="O257" s="283"/>
      <c r="P257" s="283"/>
      <c r="Q257" s="283"/>
      <c r="R257" s="283"/>
      <c r="S257" s="283"/>
      <c r="T257" s="28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85" t="s">
        <v>174</v>
      </c>
      <c r="AU257" s="285" t="s">
        <v>99</v>
      </c>
      <c r="AV257" s="14" t="s">
        <v>158</v>
      </c>
      <c r="AW257" s="14" t="s">
        <v>36</v>
      </c>
      <c r="AX257" s="14" t="s">
        <v>88</v>
      </c>
      <c r="AY257" s="285" t="s">
        <v>152</v>
      </c>
    </row>
    <row r="258" s="2" customFormat="1" ht="21.75" customHeight="1">
      <c r="A258" s="41"/>
      <c r="B258" s="42"/>
      <c r="C258" s="239" t="s">
        <v>409</v>
      </c>
      <c r="D258" s="239" t="s">
        <v>154</v>
      </c>
      <c r="E258" s="240" t="s">
        <v>410</v>
      </c>
      <c r="F258" s="241" t="s">
        <v>411</v>
      </c>
      <c r="G258" s="242" t="s">
        <v>412</v>
      </c>
      <c r="H258" s="243">
        <v>68</v>
      </c>
      <c r="I258" s="244"/>
      <c r="J258" s="245">
        <f>ROUND(I258*H258,2)</f>
        <v>0</v>
      </c>
      <c r="K258" s="246"/>
      <c r="L258" s="44"/>
      <c r="M258" s="247" t="s">
        <v>1</v>
      </c>
      <c r="N258" s="248" t="s">
        <v>48</v>
      </c>
      <c r="O258" s="94"/>
      <c r="P258" s="249">
        <f>O258*H258</f>
        <v>0</v>
      </c>
      <c r="Q258" s="249">
        <v>0</v>
      </c>
      <c r="R258" s="249">
        <f>Q258*H258</f>
        <v>0</v>
      </c>
      <c r="S258" s="249">
        <v>0.00025000000000000001</v>
      </c>
      <c r="T258" s="250">
        <f>S258*H258</f>
        <v>0.017000000000000001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51" t="s">
        <v>231</v>
      </c>
      <c r="AT258" s="251" t="s">
        <v>154</v>
      </c>
      <c r="AU258" s="251" t="s">
        <v>99</v>
      </c>
      <c r="AY258" s="18" t="s">
        <v>152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8" t="s">
        <v>88</v>
      </c>
      <c r="BK258" s="141">
        <f>ROUND(I258*H258,2)</f>
        <v>0</v>
      </c>
      <c r="BL258" s="18" t="s">
        <v>231</v>
      </c>
      <c r="BM258" s="251" t="s">
        <v>413</v>
      </c>
    </row>
    <row r="259" s="2" customFormat="1" ht="24.15" customHeight="1">
      <c r="A259" s="41"/>
      <c r="B259" s="42"/>
      <c r="C259" s="239" t="s">
        <v>414</v>
      </c>
      <c r="D259" s="239" t="s">
        <v>154</v>
      </c>
      <c r="E259" s="240" t="s">
        <v>415</v>
      </c>
      <c r="F259" s="241" t="s">
        <v>416</v>
      </c>
      <c r="G259" s="242" t="s">
        <v>412</v>
      </c>
      <c r="H259" s="243">
        <v>54</v>
      </c>
      <c r="I259" s="244"/>
      <c r="J259" s="245">
        <f>ROUND(I259*H259,2)</f>
        <v>0</v>
      </c>
      <c r="K259" s="246"/>
      <c r="L259" s="44"/>
      <c r="M259" s="247" t="s">
        <v>1</v>
      </c>
      <c r="N259" s="248" t="s">
        <v>48</v>
      </c>
      <c r="O259" s="94"/>
      <c r="P259" s="249">
        <f>O259*H259</f>
        <v>0</v>
      </c>
      <c r="Q259" s="249">
        <v>0</v>
      </c>
      <c r="R259" s="249">
        <f>Q259*H259</f>
        <v>0</v>
      </c>
      <c r="S259" s="249">
        <v>0.00027999999999999998</v>
      </c>
      <c r="T259" s="250">
        <f>S259*H259</f>
        <v>0.015119999999999998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51" t="s">
        <v>231</v>
      </c>
      <c r="AT259" s="251" t="s">
        <v>154</v>
      </c>
      <c r="AU259" s="251" t="s">
        <v>99</v>
      </c>
      <c r="AY259" s="18" t="s">
        <v>152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8" t="s">
        <v>88</v>
      </c>
      <c r="BK259" s="141">
        <f>ROUND(I259*H259,2)</f>
        <v>0</v>
      </c>
      <c r="BL259" s="18" t="s">
        <v>231</v>
      </c>
      <c r="BM259" s="251" t="s">
        <v>417</v>
      </c>
    </row>
    <row r="260" s="12" customFormat="1" ht="22.8" customHeight="1">
      <c r="A260" s="12"/>
      <c r="B260" s="223"/>
      <c r="C260" s="224"/>
      <c r="D260" s="225" t="s">
        <v>82</v>
      </c>
      <c r="E260" s="237" t="s">
        <v>418</v>
      </c>
      <c r="F260" s="237" t="s">
        <v>419</v>
      </c>
      <c r="G260" s="224"/>
      <c r="H260" s="224"/>
      <c r="I260" s="227"/>
      <c r="J260" s="238">
        <f>BK260</f>
        <v>0</v>
      </c>
      <c r="K260" s="224"/>
      <c r="L260" s="229"/>
      <c r="M260" s="230"/>
      <c r="N260" s="231"/>
      <c r="O260" s="231"/>
      <c r="P260" s="232">
        <f>P261</f>
        <v>0</v>
      </c>
      <c r="Q260" s="231"/>
      <c r="R260" s="232">
        <f>R261</f>
        <v>0</v>
      </c>
      <c r="S260" s="231"/>
      <c r="T260" s="233">
        <f>T261</f>
        <v>2.4420000000000002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34" t="s">
        <v>99</v>
      </c>
      <c r="AT260" s="235" t="s">
        <v>82</v>
      </c>
      <c r="AU260" s="235" t="s">
        <v>88</v>
      </c>
      <c r="AY260" s="234" t="s">
        <v>152</v>
      </c>
      <c r="BK260" s="236">
        <f>BK261</f>
        <v>0</v>
      </c>
    </row>
    <row r="261" s="2" customFormat="1" ht="16.5" customHeight="1">
      <c r="A261" s="41"/>
      <c r="B261" s="42"/>
      <c r="C261" s="239" t="s">
        <v>420</v>
      </c>
      <c r="D261" s="239" t="s">
        <v>154</v>
      </c>
      <c r="E261" s="240" t="s">
        <v>421</v>
      </c>
      <c r="F261" s="241" t="s">
        <v>422</v>
      </c>
      <c r="G261" s="242" t="s">
        <v>185</v>
      </c>
      <c r="H261" s="243">
        <v>162.80000000000001</v>
      </c>
      <c r="I261" s="244"/>
      <c r="J261" s="245">
        <f>ROUND(I261*H261,2)</f>
        <v>0</v>
      </c>
      <c r="K261" s="246"/>
      <c r="L261" s="44"/>
      <c r="M261" s="247" t="s">
        <v>1</v>
      </c>
      <c r="N261" s="248" t="s">
        <v>48</v>
      </c>
      <c r="O261" s="94"/>
      <c r="P261" s="249">
        <f>O261*H261</f>
        <v>0</v>
      </c>
      <c r="Q261" s="249">
        <v>0</v>
      </c>
      <c r="R261" s="249">
        <f>Q261*H261</f>
        <v>0</v>
      </c>
      <c r="S261" s="249">
        <v>0.014999999999999999</v>
      </c>
      <c r="T261" s="250">
        <f>S261*H261</f>
        <v>2.4420000000000002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51" t="s">
        <v>231</v>
      </c>
      <c r="AT261" s="251" t="s">
        <v>154</v>
      </c>
      <c r="AU261" s="251" t="s">
        <v>99</v>
      </c>
      <c r="AY261" s="18" t="s">
        <v>152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8" t="s">
        <v>88</v>
      </c>
      <c r="BK261" s="141">
        <f>ROUND(I261*H261,2)</f>
        <v>0</v>
      </c>
      <c r="BL261" s="18" t="s">
        <v>231</v>
      </c>
      <c r="BM261" s="251" t="s">
        <v>423</v>
      </c>
    </row>
    <row r="262" s="12" customFormat="1" ht="22.8" customHeight="1">
      <c r="A262" s="12"/>
      <c r="B262" s="223"/>
      <c r="C262" s="224"/>
      <c r="D262" s="225" t="s">
        <v>82</v>
      </c>
      <c r="E262" s="237" t="s">
        <v>424</v>
      </c>
      <c r="F262" s="237" t="s">
        <v>425</v>
      </c>
      <c r="G262" s="224"/>
      <c r="H262" s="224"/>
      <c r="I262" s="227"/>
      <c r="J262" s="238">
        <f>BK262</f>
        <v>0</v>
      </c>
      <c r="K262" s="224"/>
      <c r="L262" s="229"/>
      <c r="M262" s="230"/>
      <c r="N262" s="231"/>
      <c r="O262" s="231"/>
      <c r="P262" s="232">
        <f>SUM(P263:P268)</f>
        <v>0</v>
      </c>
      <c r="Q262" s="231"/>
      <c r="R262" s="232">
        <f>SUM(R263:R268)</f>
        <v>0</v>
      </c>
      <c r="S262" s="231"/>
      <c r="T262" s="233">
        <f>SUM(T263:T268)</f>
        <v>7.2291030000000003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34" t="s">
        <v>99</v>
      </c>
      <c r="AT262" s="235" t="s">
        <v>82</v>
      </c>
      <c r="AU262" s="235" t="s">
        <v>88</v>
      </c>
      <c r="AY262" s="234" t="s">
        <v>152</v>
      </c>
      <c r="BK262" s="236">
        <f>SUM(BK263:BK268)</f>
        <v>0</v>
      </c>
    </row>
    <row r="263" s="2" customFormat="1" ht="24.15" customHeight="1">
      <c r="A263" s="41"/>
      <c r="B263" s="42"/>
      <c r="C263" s="239" t="s">
        <v>426</v>
      </c>
      <c r="D263" s="239" t="s">
        <v>154</v>
      </c>
      <c r="E263" s="240" t="s">
        <v>427</v>
      </c>
      <c r="F263" s="241" t="s">
        <v>428</v>
      </c>
      <c r="G263" s="242" t="s">
        <v>185</v>
      </c>
      <c r="H263" s="243">
        <v>119.81999999999999</v>
      </c>
      <c r="I263" s="244"/>
      <c r="J263" s="245">
        <f>ROUND(I263*H263,2)</f>
        <v>0</v>
      </c>
      <c r="K263" s="246"/>
      <c r="L263" s="44"/>
      <c r="M263" s="247" t="s">
        <v>1</v>
      </c>
      <c r="N263" s="248" t="s">
        <v>48</v>
      </c>
      <c r="O263" s="94"/>
      <c r="P263" s="249">
        <f>O263*H263</f>
        <v>0</v>
      </c>
      <c r="Q263" s="249">
        <v>0</v>
      </c>
      <c r="R263" s="249">
        <f>Q263*H263</f>
        <v>0</v>
      </c>
      <c r="S263" s="249">
        <v>0.017250000000000001</v>
      </c>
      <c r="T263" s="250">
        <f>S263*H263</f>
        <v>2.0668950000000001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51" t="s">
        <v>231</v>
      </c>
      <c r="AT263" s="251" t="s">
        <v>154</v>
      </c>
      <c r="AU263" s="251" t="s">
        <v>99</v>
      </c>
      <c r="AY263" s="18" t="s">
        <v>152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8" t="s">
        <v>88</v>
      </c>
      <c r="BK263" s="141">
        <f>ROUND(I263*H263,2)</f>
        <v>0</v>
      </c>
      <c r="BL263" s="18" t="s">
        <v>231</v>
      </c>
      <c r="BM263" s="251" t="s">
        <v>429</v>
      </c>
    </row>
    <row r="264" s="2" customFormat="1" ht="37.8" customHeight="1">
      <c r="A264" s="41"/>
      <c r="B264" s="42"/>
      <c r="C264" s="239" t="s">
        <v>430</v>
      </c>
      <c r="D264" s="239" t="s">
        <v>154</v>
      </c>
      <c r="E264" s="240" t="s">
        <v>431</v>
      </c>
      <c r="F264" s="241" t="s">
        <v>432</v>
      </c>
      <c r="G264" s="242" t="s">
        <v>157</v>
      </c>
      <c r="H264" s="243">
        <v>306.18400000000003</v>
      </c>
      <c r="I264" s="244"/>
      <c r="J264" s="245">
        <f>ROUND(I264*H264,2)</f>
        <v>0</v>
      </c>
      <c r="K264" s="246"/>
      <c r="L264" s="44"/>
      <c r="M264" s="247" t="s">
        <v>1</v>
      </c>
      <c r="N264" s="248" t="s">
        <v>48</v>
      </c>
      <c r="O264" s="94"/>
      <c r="P264" s="249">
        <f>O264*H264</f>
        <v>0</v>
      </c>
      <c r="Q264" s="249">
        <v>0</v>
      </c>
      <c r="R264" s="249">
        <f>Q264*H264</f>
        <v>0</v>
      </c>
      <c r="S264" s="249">
        <v>0.012</v>
      </c>
      <c r="T264" s="250">
        <f>S264*H264</f>
        <v>3.6742080000000006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51" t="s">
        <v>231</v>
      </c>
      <c r="AT264" s="251" t="s">
        <v>154</v>
      </c>
      <c r="AU264" s="251" t="s">
        <v>99</v>
      </c>
      <c r="AY264" s="18" t="s">
        <v>152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8" t="s">
        <v>88</v>
      </c>
      <c r="BK264" s="141">
        <f>ROUND(I264*H264,2)</f>
        <v>0</v>
      </c>
      <c r="BL264" s="18" t="s">
        <v>231</v>
      </c>
      <c r="BM264" s="251" t="s">
        <v>433</v>
      </c>
    </row>
    <row r="265" s="13" customFormat="1">
      <c r="A265" s="13"/>
      <c r="B265" s="263"/>
      <c r="C265" s="264"/>
      <c r="D265" s="265" t="s">
        <v>174</v>
      </c>
      <c r="E265" s="266" t="s">
        <v>1</v>
      </c>
      <c r="F265" s="267" t="s">
        <v>434</v>
      </c>
      <c r="G265" s="264"/>
      <c r="H265" s="268">
        <v>248.14400000000001</v>
      </c>
      <c r="I265" s="269"/>
      <c r="J265" s="264"/>
      <c r="K265" s="264"/>
      <c r="L265" s="270"/>
      <c r="M265" s="271"/>
      <c r="N265" s="272"/>
      <c r="O265" s="272"/>
      <c r="P265" s="272"/>
      <c r="Q265" s="272"/>
      <c r="R265" s="272"/>
      <c r="S265" s="272"/>
      <c r="T265" s="27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74" t="s">
        <v>174</v>
      </c>
      <c r="AU265" s="274" t="s">
        <v>99</v>
      </c>
      <c r="AV265" s="13" t="s">
        <v>99</v>
      </c>
      <c r="AW265" s="13" t="s">
        <v>36</v>
      </c>
      <c r="AX265" s="13" t="s">
        <v>83</v>
      </c>
      <c r="AY265" s="274" t="s">
        <v>152</v>
      </c>
    </row>
    <row r="266" s="13" customFormat="1">
      <c r="A266" s="13"/>
      <c r="B266" s="263"/>
      <c r="C266" s="264"/>
      <c r="D266" s="265" t="s">
        <v>174</v>
      </c>
      <c r="E266" s="266" t="s">
        <v>1</v>
      </c>
      <c r="F266" s="267" t="s">
        <v>435</v>
      </c>
      <c r="G266" s="264"/>
      <c r="H266" s="268">
        <v>58.039999999999999</v>
      </c>
      <c r="I266" s="269"/>
      <c r="J266" s="264"/>
      <c r="K266" s="264"/>
      <c r="L266" s="270"/>
      <c r="M266" s="271"/>
      <c r="N266" s="272"/>
      <c r="O266" s="272"/>
      <c r="P266" s="272"/>
      <c r="Q266" s="272"/>
      <c r="R266" s="272"/>
      <c r="S266" s="272"/>
      <c r="T266" s="27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4" t="s">
        <v>174</v>
      </c>
      <c r="AU266" s="274" t="s">
        <v>99</v>
      </c>
      <c r="AV266" s="13" t="s">
        <v>99</v>
      </c>
      <c r="AW266" s="13" t="s">
        <v>36</v>
      </c>
      <c r="AX266" s="13" t="s">
        <v>83</v>
      </c>
      <c r="AY266" s="274" t="s">
        <v>152</v>
      </c>
    </row>
    <row r="267" s="14" customFormat="1">
      <c r="A267" s="14"/>
      <c r="B267" s="275"/>
      <c r="C267" s="276"/>
      <c r="D267" s="265" t="s">
        <v>174</v>
      </c>
      <c r="E267" s="277" t="s">
        <v>1</v>
      </c>
      <c r="F267" s="278" t="s">
        <v>181</v>
      </c>
      <c r="G267" s="276"/>
      <c r="H267" s="279">
        <v>306.18400000000003</v>
      </c>
      <c r="I267" s="280"/>
      <c r="J267" s="276"/>
      <c r="K267" s="276"/>
      <c r="L267" s="281"/>
      <c r="M267" s="282"/>
      <c r="N267" s="283"/>
      <c r="O267" s="283"/>
      <c r="P267" s="283"/>
      <c r="Q267" s="283"/>
      <c r="R267" s="283"/>
      <c r="S267" s="283"/>
      <c r="T267" s="28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5" t="s">
        <v>174</v>
      </c>
      <c r="AU267" s="285" t="s">
        <v>99</v>
      </c>
      <c r="AV267" s="14" t="s">
        <v>158</v>
      </c>
      <c r="AW267" s="14" t="s">
        <v>36</v>
      </c>
      <c r="AX267" s="14" t="s">
        <v>88</v>
      </c>
      <c r="AY267" s="285" t="s">
        <v>152</v>
      </c>
    </row>
    <row r="268" s="2" customFormat="1" ht="37.8" customHeight="1">
      <c r="A268" s="41"/>
      <c r="B268" s="42"/>
      <c r="C268" s="239" t="s">
        <v>436</v>
      </c>
      <c r="D268" s="239" t="s">
        <v>154</v>
      </c>
      <c r="E268" s="240" t="s">
        <v>437</v>
      </c>
      <c r="F268" s="241" t="s">
        <v>438</v>
      </c>
      <c r="G268" s="242" t="s">
        <v>157</v>
      </c>
      <c r="H268" s="243">
        <v>186</v>
      </c>
      <c r="I268" s="244"/>
      <c r="J268" s="245">
        <f>ROUND(I268*H268,2)</f>
        <v>0</v>
      </c>
      <c r="K268" s="246"/>
      <c r="L268" s="44"/>
      <c r="M268" s="247" t="s">
        <v>1</v>
      </c>
      <c r="N268" s="248" t="s">
        <v>48</v>
      </c>
      <c r="O268" s="94"/>
      <c r="P268" s="249">
        <f>O268*H268</f>
        <v>0</v>
      </c>
      <c r="Q268" s="249">
        <v>0</v>
      </c>
      <c r="R268" s="249">
        <f>Q268*H268</f>
        <v>0</v>
      </c>
      <c r="S268" s="249">
        <v>0.0080000000000000002</v>
      </c>
      <c r="T268" s="250">
        <f>S268*H268</f>
        <v>1.488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51" t="s">
        <v>231</v>
      </c>
      <c r="AT268" s="251" t="s">
        <v>154</v>
      </c>
      <c r="AU268" s="251" t="s">
        <v>99</v>
      </c>
      <c r="AY268" s="18" t="s">
        <v>152</v>
      </c>
      <c r="BE268" s="141">
        <f>IF(N268="základní",J268,0)</f>
        <v>0</v>
      </c>
      <c r="BF268" s="141">
        <f>IF(N268="snížená",J268,0)</f>
        <v>0</v>
      </c>
      <c r="BG268" s="141">
        <f>IF(N268="zákl. přenesená",J268,0)</f>
        <v>0</v>
      </c>
      <c r="BH268" s="141">
        <f>IF(N268="sníž. přenesená",J268,0)</f>
        <v>0</v>
      </c>
      <c r="BI268" s="141">
        <f>IF(N268="nulová",J268,0)</f>
        <v>0</v>
      </c>
      <c r="BJ268" s="18" t="s">
        <v>88</v>
      </c>
      <c r="BK268" s="141">
        <f>ROUND(I268*H268,2)</f>
        <v>0</v>
      </c>
      <c r="BL268" s="18" t="s">
        <v>231</v>
      </c>
      <c r="BM268" s="251" t="s">
        <v>439</v>
      </c>
    </row>
    <row r="269" s="12" customFormat="1" ht="22.8" customHeight="1">
      <c r="A269" s="12"/>
      <c r="B269" s="223"/>
      <c r="C269" s="224"/>
      <c r="D269" s="225" t="s">
        <v>82</v>
      </c>
      <c r="E269" s="237" t="s">
        <v>440</v>
      </c>
      <c r="F269" s="237" t="s">
        <v>441</v>
      </c>
      <c r="G269" s="224"/>
      <c r="H269" s="224"/>
      <c r="I269" s="227"/>
      <c r="J269" s="238">
        <f>BK269</f>
        <v>0</v>
      </c>
      <c r="K269" s="224"/>
      <c r="L269" s="229"/>
      <c r="M269" s="230"/>
      <c r="N269" s="231"/>
      <c r="O269" s="231"/>
      <c r="P269" s="232">
        <f>SUM(P270:P285)</f>
        <v>0</v>
      </c>
      <c r="Q269" s="231"/>
      <c r="R269" s="232">
        <f>SUM(R270:R285)</f>
        <v>0</v>
      </c>
      <c r="S269" s="231"/>
      <c r="T269" s="233">
        <f>SUM(T270:T285)</f>
        <v>0.29709557999999997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34" t="s">
        <v>99</v>
      </c>
      <c r="AT269" s="235" t="s">
        <v>82</v>
      </c>
      <c r="AU269" s="235" t="s">
        <v>88</v>
      </c>
      <c r="AY269" s="234" t="s">
        <v>152</v>
      </c>
      <c r="BK269" s="236">
        <f>SUM(BK270:BK285)</f>
        <v>0</v>
      </c>
    </row>
    <row r="270" s="2" customFormat="1" ht="24.15" customHeight="1">
      <c r="A270" s="41"/>
      <c r="B270" s="42"/>
      <c r="C270" s="239" t="s">
        <v>442</v>
      </c>
      <c r="D270" s="239" t="s">
        <v>154</v>
      </c>
      <c r="E270" s="240" t="s">
        <v>443</v>
      </c>
      <c r="F270" s="241" t="s">
        <v>444</v>
      </c>
      <c r="G270" s="242" t="s">
        <v>157</v>
      </c>
      <c r="H270" s="243">
        <v>34.950000000000003</v>
      </c>
      <c r="I270" s="244"/>
      <c r="J270" s="245">
        <f>ROUND(I270*H270,2)</f>
        <v>0</v>
      </c>
      <c r="K270" s="246"/>
      <c r="L270" s="44"/>
      <c r="M270" s="247" t="s">
        <v>1</v>
      </c>
      <c r="N270" s="248" t="s">
        <v>48</v>
      </c>
      <c r="O270" s="94"/>
      <c r="P270" s="249">
        <f>O270*H270</f>
        <v>0</v>
      </c>
      <c r="Q270" s="249">
        <v>0</v>
      </c>
      <c r="R270" s="249">
        <f>Q270*H270</f>
        <v>0</v>
      </c>
      <c r="S270" s="249">
        <v>0.0017700000000000001</v>
      </c>
      <c r="T270" s="250">
        <f>S270*H270</f>
        <v>0.061861500000000007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51" t="s">
        <v>231</v>
      </c>
      <c r="AT270" s="251" t="s">
        <v>154</v>
      </c>
      <c r="AU270" s="251" t="s">
        <v>99</v>
      </c>
      <c r="AY270" s="18" t="s">
        <v>152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8" t="s">
        <v>88</v>
      </c>
      <c r="BK270" s="141">
        <f>ROUND(I270*H270,2)</f>
        <v>0</v>
      </c>
      <c r="BL270" s="18" t="s">
        <v>231</v>
      </c>
      <c r="BM270" s="251" t="s">
        <v>445</v>
      </c>
    </row>
    <row r="271" s="13" customFormat="1">
      <c r="A271" s="13"/>
      <c r="B271" s="263"/>
      <c r="C271" s="264"/>
      <c r="D271" s="265" t="s">
        <v>174</v>
      </c>
      <c r="E271" s="266" t="s">
        <v>1</v>
      </c>
      <c r="F271" s="267" t="s">
        <v>446</v>
      </c>
      <c r="G271" s="264"/>
      <c r="H271" s="268">
        <v>34.950000000000003</v>
      </c>
      <c r="I271" s="269"/>
      <c r="J271" s="264"/>
      <c r="K271" s="264"/>
      <c r="L271" s="270"/>
      <c r="M271" s="271"/>
      <c r="N271" s="272"/>
      <c r="O271" s="272"/>
      <c r="P271" s="272"/>
      <c r="Q271" s="272"/>
      <c r="R271" s="272"/>
      <c r="S271" s="272"/>
      <c r="T271" s="27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4" t="s">
        <v>174</v>
      </c>
      <c r="AU271" s="274" t="s">
        <v>99</v>
      </c>
      <c r="AV271" s="13" t="s">
        <v>99</v>
      </c>
      <c r="AW271" s="13" t="s">
        <v>36</v>
      </c>
      <c r="AX271" s="13" t="s">
        <v>88</v>
      </c>
      <c r="AY271" s="274" t="s">
        <v>152</v>
      </c>
    </row>
    <row r="272" s="2" customFormat="1" ht="24.15" customHeight="1">
      <c r="A272" s="41"/>
      <c r="B272" s="42"/>
      <c r="C272" s="239" t="s">
        <v>447</v>
      </c>
      <c r="D272" s="239" t="s">
        <v>154</v>
      </c>
      <c r="E272" s="240" t="s">
        <v>448</v>
      </c>
      <c r="F272" s="241" t="s">
        <v>449</v>
      </c>
      <c r="G272" s="242" t="s">
        <v>157</v>
      </c>
      <c r="H272" s="243">
        <v>19.088000000000001</v>
      </c>
      <c r="I272" s="244"/>
      <c r="J272" s="245">
        <f>ROUND(I272*H272,2)</f>
        <v>0</v>
      </c>
      <c r="K272" s="246"/>
      <c r="L272" s="44"/>
      <c r="M272" s="247" t="s">
        <v>1</v>
      </c>
      <c r="N272" s="248" t="s">
        <v>48</v>
      </c>
      <c r="O272" s="94"/>
      <c r="P272" s="249">
        <f>O272*H272</f>
        <v>0</v>
      </c>
      <c r="Q272" s="249">
        <v>0</v>
      </c>
      <c r="R272" s="249">
        <f>Q272*H272</f>
        <v>0</v>
      </c>
      <c r="S272" s="249">
        <v>0.00191</v>
      </c>
      <c r="T272" s="250">
        <f>S272*H272</f>
        <v>0.036458080000000004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51" t="s">
        <v>231</v>
      </c>
      <c r="AT272" s="251" t="s">
        <v>154</v>
      </c>
      <c r="AU272" s="251" t="s">
        <v>99</v>
      </c>
      <c r="AY272" s="18" t="s">
        <v>152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8" t="s">
        <v>88</v>
      </c>
      <c r="BK272" s="141">
        <f>ROUND(I272*H272,2)</f>
        <v>0</v>
      </c>
      <c r="BL272" s="18" t="s">
        <v>231</v>
      </c>
      <c r="BM272" s="251" t="s">
        <v>450</v>
      </c>
    </row>
    <row r="273" s="13" customFormat="1">
      <c r="A273" s="13"/>
      <c r="B273" s="263"/>
      <c r="C273" s="264"/>
      <c r="D273" s="265" t="s">
        <v>174</v>
      </c>
      <c r="E273" s="266" t="s">
        <v>1</v>
      </c>
      <c r="F273" s="267" t="s">
        <v>451</v>
      </c>
      <c r="G273" s="264"/>
      <c r="H273" s="268">
        <v>19.088000000000001</v>
      </c>
      <c r="I273" s="269"/>
      <c r="J273" s="264"/>
      <c r="K273" s="264"/>
      <c r="L273" s="270"/>
      <c r="M273" s="271"/>
      <c r="N273" s="272"/>
      <c r="O273" s="272"/>
      <c r="P273" s="272"/>
      <c r="Q273" s="272"/>
      <c r="R273" s="272"/>
      <c r="S273" s="272"/>
      <c r="T273" s="27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74" t="s">
        <v>174</v>
      </c>
      <c r="AU273" s="274" t="s">
        <v>99</v>
      </c>
      <c r="AV273" s="13" t="s">
        <v>99</v>
      </c>
      <c r="AW273" s="13" t="s">
        <v>36</v>
      </c>
      <c r="AX273" s="13" t="s">
        <v>88</v>
      </c>
      <c r="AY273" s="274" t="s">
        <v>152</v>
      </c>
    </row>
    <row r="274" s="2" customFormat="1" ht="16.5" customHeight="1">
      <c r="A274" s="41"/>
      <c r="B274" s="42"/>
      <c r="C274" s="239" t="s">
        <v>452</v>
      </c>
      <c r="D274" s="239" t="s">
        <v>154</v>
      </c>
      <c r="E274" s="240" t="s">
        <v>453</v>
      </c>
      <c r="F274" s="241" t="s">
        <v>454</v>
      </c>
      <c r="G274" s="242" t="s">
        <v>157</v>
      </c>
      <c r="H274" s="243">
        <v>12.9</v>
      </c>
      <c r="I274" s="244"/>
      <c r="J274" s="245">
        <f>ROUND(I274*H274,2)</f>
        <v>0</v>
      </c>
      <c r="K274" s="246"/>
      <c r="L274" s="44"/>
      <c r="M274" s="247" t="s">
        <v>1</v>
      </c>
      <c r="N274" s="248" t="s">
        <v>48</v>
      </c>
      <c r="O274" s="94"/>
      <c r="P274" s="249">
        <f>O274*H274</f>
        <v>0</v>
      </c>
      <c r="Q274" s="249">
        <v>0</v>
      </c>
      <c r="R274" s="249">
        <f>Q274*H274</f>
        <v>0</v>
      </c>
      <c r="S274" s="249">
        <v>0.00167</v>
      </c>
      <c r="T274" s="250">
        <f>S274*H274</f>
        <v>0.021543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51" t="s">
        <v>231</v>
      </c>
      <c r="AT274" s="251" t="s">
        <v>154</v>
      </c>
      <c r="AU274" s="251" t="s">
        <v>99</v>
      </c>
      <c r="AY274" s="18" t="s">
        <v>152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8" t="s">
        <v>88</v>
      </c>
      <c r="BK274" s="141">
        <f>ROUND(I274*H274,2)</f>
        <v>0</v>
      </c>
      <c r="BL274" s="18" t="s">
        <v>231</v>
      </c>
      <c r="BM274" s="251" t="s">
        <v>455</v>
      </c>
    </row>
    <row r="275" s="13" customFormat="1">
      <c r="A275" s="13"/>
      <c r="B275" s="263"/>
      <c r="C275" s="264"/>
      <c r="D275" s="265" t="s">
        <v>174</v>
      </c>
      <c r="E275" s="266" t="s">
        <v>1</v>
      </c>
      <c r="F275" s="267" t="s">
        <v>456</v>
      </c>
      <c r="G275" s="264"/>
      <c r="H275" s="268">
        <v>7.5</v>
      </c>
      <c r="I275" s="269"/>
      <c r="J275" s="264"/>
      <c r="K275" s="264"/>
      <c r="L275" s="270"/>
      <c r="M275" s="271"/>
      <c r="N275" s="272"/>
      <c r="O275" s="272"/>
      <c r="P275" s="272"/>
      <c r="Q275" s="272"/>
      <c r="R275" s="272"/>
      <c r="S275" s="272"/>
      <c r="T275" s="27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4" t="s">
        <v>174</v>
      </c>
      <c r="AU275" s="274" t="s">
        <v>99</v>
      </c>
      <c r="AV275" s="13" t="s">
        <v>99</v>
      </c>
      <c r="AW275" s="13" t="s">
        <v>36</v>
      </c>
      <c r="AX275" s="13" t="s">
        <v>83</v>
      </c>
      <c r="AY275" s="274" t="s">
        <v>152</v>
      </c>
    </row>
    <row r="276" s="13" customFormat="1">
      <c r="A276" s="13"/>
      <c r="B276" s="263"/>
      <c r="C276" s="264"/>
      <c r="D276" s="265" t="s">
        <v>174</v>
      </c>
      <c r="E276" s="266" t="s">
        <v>1</v>
      </c>
      <c r="F276" s="267" t="s">
        <v>457</v>
      </c>
      <c r="G276" s="264"/>
      <c r="H276" s="268">
        <v>5.4000000000000004</v>
      </c>
      <c r="I276" s="269"/>
      <c r="J276" s="264"/>
      <c r="K276" s="264"/>
      <c r="L276" s="270"/>
      <c r="M276" s="271"/>
      <c r="N276" s="272"/>
      <c r="O276" s="272"/>
      <c r="P276" s="272"/>
      <c r="Q276" s="272"/>
      <c r="R276" s="272"/>
      <c r="S276" s="272"/>
      <c r="T276" s="27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4" t="s">
        <v>174</v>
      </c>
      <c r="AU276" s="274" t="s">
        <v>99</v>
      </c>
      <c r="AV276" s="13" t="s">
        <v>99</v>
      </c>
      <c r="AW276" s="13" t="s">
        <v>36</v>
      </c>
      <c r="AX276" s="13" t="s">
        <v>83</v>
      </c>
      <c r="AY276" s="274" t="s">
        <v>152</v>
      </c>
    </row>
    <row r="277" s="14" customFormat="1">
      <c r="A277" s="14"/>
      <c r="B277" s="275"/>
      <c r="C277" s="276"/>
      <c r="D277" s="265" t="s">
        <v>174</v>
      </c>
      <c r="E277" s="277" t="s">
        <v>1</v>
      </c>
      <c r="F277" s="278" t="s">
        <v>181</v>
      </c>
      <c r="G277" s="276"/>
      <c r="H277" s="279">
        <v>12.9</v>
      </c>
      <c r="I277" s="280"/>
      <c r="J277" s="276"/>
      <c r="K277" s="276"/>
      <c r="L277" s="281"/>
      <c r="M277" s="282"/>
      <c r="N277" s="283"/>
      <c r="O277" s="283"/>
      <c r="P277" s="283"/>
      <c r="Q277" s="283"/>
      <c r="R277" s="283"/>
      <c r="S277" s="283"/>
      <c r="T277" s="28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85" t="s">
        <v>174</v>
      </c>
      <c r="AU277" s="285" t="s">
        <v>99</v>
      </c>
      <c r="AV277" s="14" t="s">
        <v>158</v>
      </c>
      <c r="AW277" s="14" t="s">
        <v>36</v>
      </c>
      <c r="AX277" s="14" t="s">
        <v>88</v>
      </c>
      <c r="AY277" s="285" t="s">
        <v>152</v>
      </c>
    </row>
    <row r="278" s="2" customFormat="1" ht="16.5" customHeight="1">
      <c r="A278" s="41"/>
      <c r="B278" s="42"/>
      <c r="C278" s="239" t="s">
        <v>458</v>
      </c>
      <c r="D278" s="239" t="s">
        <v>154</v>
      </c>
      <c r="E278" s="240" t="s">
        <v>459</v>
      </c>
      <c r="F278" s="241" t="s">
        <v>460</v>
      </c>
      <c r="G278" s="242" t="s">
        <v>185</v>
      </c>
      <c r="H278" s="243">
        <v>1.6799999999999999</v>
      </c>
      <c r="I278" s="244"/>
      <c r="J278" s="245">
        <f>ROUND(I278*H278,2)</f>
        <v>0</v>
      </c>
      <c r="K278" s="246"/>
      <c r="L278" s="44"/>
      <c r="M278" s="247" t="s">
        <v>1</v>
      </c>
      <c r="N278" s="248" t="s">
        <v>48</v>
      </c>
      <c r="O278" s="94"/>
      <c r="P278" s="249">
        <f>O278*H278</f>
        <v>0</v>
      </c>
      <c r="Q278" s="249">
        <v>0</v>
      </c>
      <c r="R278" s="249">
        <f>Q278*H278</f>
        <v>0</v>
      </c>
      <c r="S278" s="249">
        <v>0.0058399999999999997</v>
      </c>
      <c r="T278" s="250">
        <f>S278*H278</f>
        <v>0.0098111999999999991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51" t="s">
        <v>231</v>
      </c>
      <c r="AT278" s="251" t="s">
        <v>154</v>
      </c>
      <c r="AU278" s="251" t="s">
        <v>99</v>
      </c>
      <c r="AY278" s="18" t="s">
        <v>152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8" t="s">
        <v>88</v>
      </c>
      <c r="BK278" s="141">
        <f>ROUND(I278*H278,2)</f>
        <v>0</v>
      </c>
      <c r="BL278" s="18" t="s">
        <v>231</v>
      </c>
      <c r="BM278" s="251" t="s">
        <v>461</v>
      </c>
    </row>
    <row r="279" s="2" customFormat="1" ht="16.5" customHeight="1">
      <c r="A279" s="41"/>
      <c r="B279" s="42"/>
      <c r="C279" s="239" t="s">
        <v>462</v>
      </c>
      <c r="D279" s="239" t="s">
        <v>154</v>
      </c>
      <c r="E279" s="240" t="s">
        <v>463</v>
      </c>
      <c r="F279" s="241" t="s">
        <v>464</v>
      </c>
      <c r="G279" s="242" t="s">
        <v>157</v>
      </c>
      <c r="H279" s="243">
        <v>31.593</v>
      </c>
      <c r="I279" s="244"/>
      <c r="J279" s="245">
        <f>ROUND(I279*H279,2)</f>
        <v>0</v>
      </c>
      <c r="K279" s="246"/>
      <c r="L279" s="44"/>
      <c r="M279" s="247" t="s">
        <v>1</v>
      </c>
      <c r="N279" s="248" t="s">
        <v>48</v>
      </c>
      <c r="O279" s="94"/>
      <c r="P279" s="249">
        <f>O279*H279</f>
        <v>0</v>
      </c>
      <c r="Q279" s="249">
        <v>0</v>
      </c>
      <c r="R279" s="249">
        <f>Q279*H279</f>
        <v>0</v>
      </c>
      <c r="S279" s="249">
        <v>0.0025999999999999999</v>
      </c>
      <c r="T279" s="250">
        <f>S279*H279</f>
        <v>0.082141800000000001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51" t="s">
        <v>231</v>
      </c>
      <c r="AT279" s="251" t="s">
        <v>154</v>
      </c>
      <c r="AU279" s="251" t="s">
        <v>99</v>
      </c>
      <c r="AY279" s="18" t="s">
        <v>152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8" t="s">
        <v>88</v>
      </c>
      <c r="BK279" s="141">
        <f>ROUND(I279*H279,2)</f>
        <v>0</v>
      </c>
      <c r="BL279" s="18" t="s">
        <v>231</v>
      </c>
      <c r="BM279" s="251" t="s">
        <v>465</v>
      </c>
    </row>
    <row r="280" s="13" customFormat="1">
      <c r="A280" s="13"/>
      <c r="B280" s="263"/>
      <c r="C280" s="264"/>
      <c r="D280" s="265" t="s">
        <v>174</v>
      </c>
      <c r="E280" s="266" t="s">
        <v>1</v>
      </c>
      <c r="F280" s="267" t="s">
        <v>466</v>
      </c>
      <c r="G280" s="264"/>
      <c r="H280" s="268">
        <v>31.593</v>
      </c>
      <c r="I280" s="269"/>
      <c r="J280" s="264"/>
      <c r="K280" s="264"/>
      <c r="L280" s="270"/>
      <c r="M280" s="271"/>
      <c r="N280" s="272"/>
      <c r="O280" s="272"/>
      <c r="P280" s="272"/>
      <c r="Q280" s="272"/>
      <c r="R280" s="272"/>
      <c r="S280" s="272"/>
      <c r="T280" s="27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4" t="s">
        <v>174</v>
      </c>
      <c r="AU280" s="274" t="s">
        <v>99</v>
      </c>
      <c r="AV280" s="13" t="s">
        <v>99</v>
      </c>
      <c r="AW280" s="13" t="s">
        <v>36</v>
      </c>
      <c r="AX280" s="13" t="s">
        <v>88</v>
      </c>
      <c r="AY280" s="274" t="s">
        <v>152</v>
      </c>
    </row>
    <row r="281" s="2" customFormat="1" ht="16.5" customHeight="1">
      <c r="A281" s="41"/>
      <c r="B281" s="42"/>
      <c r="C281" s="239" t="s">
        <v>467</v>
      </c>
      <c r="D281" s="239" t="s">
        <v>154</v>
      </c>
      <c r="E281" s="240" t="s">
        <v>468</v>
      </c>
      <c r="F281" s="241" t="s">
        <v>469</v>
      </c>
      <c r="G281" s="242" t="s">
        <v>412</v>
      </c>
      <c r="H281" s="243">
        <v>32</v>
      </c>
      <c r="I281" s="244"/>
      <c r="J281" s="245">
        <f>ROUND(I281*H281,2)</f>
        <v>0</v>
      </c>
      <c r="K281" s="246"/>
      <c r="L281" s="44"/>
      <c r="M281" s="247" t="s">
        <v>1</v>
      </c>
      <c r="N281" s="248" t="s">
        <v>48</v>
      </c>
      <c r="O281" s="94"/>
      <c r="P281" s="249">
        <f>O281*H281</f>
        <v>0</v>
      </c>
      <c r="Q281" s="249">
        <v>0</v>
      </c>
      <c r="R281" s="249">
        <f>Q281*H281</f>
        <v>0</v>
      </c>
      <c r="S281" s="249">
        <v>0.00059999999999999995</v>
      </c>
      <c r="T281" s="250">
        <f>S281*H281</f>
        <v>0.019199999999999998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51" t="s">
        <v>231</v>
      </c>
      <c r="AT281" s="251" t="s">
        <v>154</v>
      </c>
      <c r="AU281" s="251" t="s">
        <v>99</v>
      </c>
      <c r="AY281" s="18" t="s">
        <v>152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8" t="s">
        <v>88</v>
      </c>
      <c r="BK281" s="141">
        <f>ROUND(I281*H281,2)</f>
        <v>0</v>
      </c>
      <c r="BL281" s="18" t="s">
        <v>231</v>
      </c>
      <c r="BM281" s="251" t="s">
        <v>470</v>
      </c>
    </row>
    <row r="282" s="2" customFormat="1" ht="16.5" customHeight="1">
      <c r="A282" s="41"/>
      <c r="B282" s="42"/>
      <c r="C282" s="239" t="s">
        <v>471</v>
      </c>
      <c r="D282" s="239" t="s">
        <v>154</v>
      </c>
      <c r="E282" s="240" t="s">
        <v>472</v>
      </c>
      <c r="F282" s="241" t="s">
        <v>473</v>
      </c>
      <c r="G282" s="242" t="s">
        <v>157</v>
      </c>
      <c r="H282" s="243">
        <v>16</v>
      </c>
      <c r="I282" s="244"/>
      <c r="J282" s="245">
        <f>ROUND(I282*H282,2)</f>
        <v>0</v>
      </c>
      <c r="K282" s="246"/>
      <c r="L282" s="44"/>
      <c r="M282" s="247" t="s">
        <v>1</v>
      </c>
      <c r="N282" s="248" t="s">
        <v>48</v>
      </c>
      <c r="O282" s="94"/>
      <c r="P282" s="249">
        <f>O282*H282</f>
        <v>0</v>
      </c>
      <c r="Q282" s="249">
        <v>0</v>
      </c>
      <c r="R282" s="249">
        <f>Q282*H282</f>
        <v>0</v>
      </c>
      <c r="S282" s="249">
        <v>0.0039399999999999999</v>
      </c>
      <c r="T282" s="250">
        <f>S282*H282</f>
        <v>0.063039999999999999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51" t="s">
        <v>231</v>
      </c>
      <c r="AT282" s="251" t="s">
        <v>154</v>
      </c>
      <c r="AU282" s="251" t="s">
        <v>99</v>
      </c>
      <c r="AY282" s="18" t="s">
        <v>152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8" t="s">
        <v>88</v>
      </c>
      <c r="BK282" s="141">
        <f>ROUND(I282*H282,2)</f>
        <v>0</v>
      </c>
      <c r="BL282" s="18" t="s">
        <v>231</v>
      </c>
      <c r="BM282" s="251" t="s">
        <v>474</v>
      </c>
    </row>
    <row r="283" s="13" customFormat="1">
      <c r="A283" s="13"/>
      <c r="B283" s="263"/>
      <c r="C283" s="264"/>
      <c r="D283" s="265" t="s">
        <v>174</v>
      </c>
      <c r="E283" s="266" t="s">
        <v>1</v>
      </c>
      <c r="F283" s="267" t="s">
        <v>475</v>
      </c>
      <c r="G283" s="264"/>
      <c r="H283" s="268">
        <v>16</v>
      </c>
      <c r="I283" s="269"/>
      <c r="J283" s="264"/>
      <c r="K283" s="264"/>
      <c r="L283" s="270"/>
      <c r="M283" s="271"/>
      <c r="N283" s="272"/>
      <c r="O283" s="272"/>
      <c r="P283" s="272"/>
      <c r="Q283" s="272"/>
      <c r="R283" s="272"/>
      <c r="S283" s="272"/>
      <c r="T283" s="27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74" t="s">
        <v>174</v>
      </c>
      <c r="AU283" s="274" t="s">
        <v>99</v>
      </c>
      <c r="AV283" s="13" t="s">
        <v>99</v>
      </c>
      <c r="AW283" s="13" t="s">
        <v>36</v>
      </c>
      <c r="AX283" s="13" t="s">
        <v>88</v>
      </c>
      <c r="AY283" s="274" t="s">
        <v>152</v>
      </c>
    </row>
    <row r="284" s="2" customFormat="1" ht="16.5" customHeight="1">
      <c r="A284" s="41"/>
      <c r="B284" s="42"/>
      <c r="C284" s="239" t="s">
        <v>476</v>
      </c>
      <c r="D284" s="239" t="s">
        <v>154</v>
      </c>
      <c r="E284" s="240" t="s">
        <v>477</v>
      </c>
      <c r="F284" s="241" t="s">
        <v>478</v>
      </c>
      <c r="G284" s="242" t="s">
        <v>412</v>
      </c>
      <c r="H284" s="243">
        <v>8</v>
      </c>
      <c r="I284" s="244"/>
      <c r="J284" s="245">
        <f>ROUND(I284*H284,2)</f>
        <v>0</v>
      </c>
      <c r="K284" s="246"/>
      <c r="L284" s="44"/>
      <c r="M284" s="247" t="s">
        <v>1</v>
      </c>
      <c r="N284" s="248" t="s">
        <v>48</v>
      </c>
      <c r="O284" s="94"/>
      <c r="P284" s="249">
        <f>O284*H284</f>
        <v>0</v>
      </c>
      <c r="Q284" s="249">
        <v>0</v>
      </c>
      <c r="R284" s="249">
        <f>Q284*H284</f>
        <v>0</v>
      </c>
      <c r="S284" s="249">
        <v>0.00038000000000000002</v>
      </c>
      <c r="T284" s="250">
        <f>S284*H284</f>
        <v>0.0030400000000000002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51" t="s">
        <v>231</v>
      </c>
      <c r="AT284" s="251" t="s">
        <v>154</v>
      </c>
      <c r="AU284" s="251" t="s">
        <v>99</v>
      </c>
      <c r="AY284" s="18" t="s">
        <v>152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8" t="s">
        <v>88</v>
      </c>
      <c r="BK284" s="141">
        <f>ROUND(I284*H284,2)</f>
        <v>0</v>
      </c>
      <c r="BL284" s="18" t="s">
        <v>231</v>
      </c>
      <c r="BM284" s="251" t="s">
        <v>479</v>
      </c>
    </row>
    <row r="285" s="13" customFormat="1">
      <c r="A285" s="13"/>
      <c r="B285" s="263"/>
      <c r="C285" s="264"/>
      <c r="D285" s="265" t="s">
        <v>174</v>
      </c>
      <c r="E285" s="266" t="s">
        <v>1</v>
      </c>
      <c r="F285" s="267" t="s">
        <v>480</v>
      </c>
      <c r="G285" s="264"/>
      <c r="H285" s="268">
        <v>8</v>
      </c>
      <c r="I285" s="269"/>
      <c r="J285" s="264"/>
      <c r="K285" s="264"/>
      <c r="L285" s="270"/>
      <c r="M285" s="271"/>
      <c r="N285" s="272"/>
      <c r="O285" s="272"/>
      <c r="P285" s="272"/>
      <c r="Q285" s="272"/>
      <c r="R285" s="272"/>
      <c r="S285" s="272"/>
      <c r="T285" s="27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74" t="s">
        <v>174</v>
      </c>
      <c r="AU285" s="274" t="s">
        <v>99</v>
      </c>
      <c r="AV285" s="13" t="s">
        <v>99</v>
      </c>
      <c r="AW285" s="13" t="s">
        <v>36</v>
      </c>
      <c r="AX285" s="13" t="s">
        <v>88</v>
      </c>
      <c r="AY285" s="274" t="s">
        <v>152</v>
      </c>
    </row>
    <row r="286" s="12" customFormat="1" ht="25.92" customHeight="1">
      <c r="A286" s="12"/>
      <c r="B286" s="223"/>
      <c r="C286" s="224"/>
      <c r="D286" s="225" t="s">
        <v>82</v>
      </c>
      <c r="E286" s="226" t="s">
        <v>481</v>
      </c>
      <c r="F286" s="226" t="s">
        <v>482</v>
      </c>
      <c r="G286" s="224"/>
      <c r="H286" s="224"/>
      <c r="I286" s="227"/>
      <c r="J286" s="228">
        <f>BK286</f>
        <v>0</v>
      </c>
      <c r="K286" s="224"/>
      <c r="L286" s="229"/>
      <c r="M286" s="230"/>
      <c r="N286" s="231"/>
      <c r="O286" s="231"/>
      <c r="P286" s="232">
        <f>P287</f>
        <v>0</v>
      </c>
      <c r="Q286" s="231"/>
      <c r="R286" s="232">
        <f>R287</f>
        <v>0</v>
      </c>
      <c r="S286" s="231"/>
      <c r="T286" s="233">
        <f>T287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34" t="s">
        <v>158</v>
      </c>
      <c r="AT286" s="235" t="s">
        <v>82</v>
      </c>
      <c r="AU286" s="235" t="s">
        <v>83</v>
      </c>
      <c r="AY286" s="234" t="s">
        <v>152</v>
      </c>
      <c r="BK286" s="236">
        <f>BK287</f>
        <v>0</v>
      </c>
    </row>
    <row r="287" s="2" customFormat="1" ht="16.5" customHeight="1">
      <c r="A287" s="41"/>
      <c r="B287" s="42"/>
      <c r="C287" s="239" t="s">
        <v>483</v>
      </c>
      <c r="D287" s="239" t="s">
        <v>154</v>
      </c>
      <c r="E287" s="240" t="s">
        <v>484</v>
      </c>
      <c r="F287" s="241" t="s">
        <v>485</v>
      </c>
      <c r="G287" s="242" t="s">
        <v>486</v>
      </c>
      <c r="H287" s="243">
        <v>56</v>
      </c>
      <c r="I287" s="244"/>
      <c r="J287" s="245">
        <f>ROUND(I287*H287,2)</f>
        <v>0</v>
      </c>
      <c r="K287" s="246"/>
      <c r="L287" s="44"/>
      <c r="M287" s="247" t="s">
        <v>1</v>
      </c>
      <c r="N287" s="248" t="s">
        <v>48</v>
      </c>
      <c r="O287" s="94"/>
      <c r="P287" s="249">
        <f>O287*H287</f>
        <v>0</v>
      </c>
      <c r="Q287" s="249">
        <v>0</v>
      </c>
      <c r="R287" s="249">
        <f>Q287*H287</f>
        <v>0</v>
      </c>
      <c r="S287" s="249">
        <v>0</v>
      </c>
      <c r="T287" s="250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51" t="s">
        <v>487</v>
      </c>
      <c r="AT287" s="251" t="s">
        <v>154</v>
      </c>
      <c r="AU287" s="251" t="s">
        <v>88</v>
      </c>
      <c r="AY287" s="18" t="s">
        <v>152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8" t="s">
        <v>88</v>
      </c>
      <c r="BK287" s="141">
        <f>ROUND(I287*H287,2)</f>
        <v>0</v>
      </c>
      <c r="BL287" s="18" t="s">
        <v>487</v>
      </c>
      <c r="BM287" s="251" t="s">
        <v>488</v>
      </c>
    </row>
    <row r="288" s="12" customFormat="1" ht="25.92" customHeight="1">
      <c r="A288" s="12"/>
      <c r="B288" s="223"/>
      <c r="C288" s="224"/>
      <c r="D288" s="225" t="s">
        <v>82</v>
      </c>
      <c r="E288" s="226" t="s">
        <v>130</v>
      </c>
      <c r="F288" s="226" t="s">
        <v>489</v>
      </c>
      <c r="G288" s="224"/>
      <c r="H288" s="224"/>
      <c r="I288" s="227"/>
      <c r="J288" s="228">
        <f>BK288</f>
        <v>0</v>
      </c>
      <c r="K288" s="224"/>
      <c r="L288" s="229"/>
      <c r="M288" s="230"/>
      <c r="N288" s="231"/>
      <c r="O288" s="231"/>
      <c r="P288" s="232">
        <f>P289+P291+P294+P297</f>
        <v>0</v>
      </c>
      <c r="Q288" s="231"/>
      <c r="R288" s="232">
        <f>R289+R291+R294+R297</f>
        <v>0</v>
      </c>
      <c r="S288" s="231"/>
      <c r="T288" s="233">
        <f>T289+T291+T294+T297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34" t="s">
        <v>176</v>
      </c>
      <c r="AT288" s="235" t="s">
        <v>82</v>
      </c>
      <c r="AU288" s="235" t="s">
        <v>83</v>
      </c>
      <c r="AY288" s="234" t="s">
        <v>152</v>
      </c>
      <c r="BK288" s="236">
        <f>BK289+BK291+BK294+BK297</f>
        <v>0</v>
      </c>
    </row>
    <row r="289" s="12" customFormat="1" ht="22.8" customHeight="1">
      <c r="A289" s="12"/>
      <c r="B289" s="223"/>
      <c r="C289" s="224"/>
      <c r="D289" s="225" t="s">
        <v>82</v>
      </c>
      <c r="E289" s="237" t="s">
        <v>490</v>
      </c>
      <c r="F289" s="237" t="s">
        <v>129</v>
      </c>
      <c r="G289" s="224"/>
      <c r="H289" s="224"/>
      <c r="I289" s="227"/>
      <c r="J289" s="238">
        <f>BK289</f>
        <v>0</v>
      </c>
      <c r="K289" s="224"/>
      <c r="L289" s="229"/>
      <c r="M289" s="230"/>
      <c r="N289" s="231"/>
      <c r="O289" s="231"/>
      <c r="P289" s="232">
        <f>P290</f>
        <v>0</v>
      </c>
      <c r="Q289" s="231"/>
      <c r="R289" s="232">
        <f>R290</f>
        <v>0</v>
      </c>
      <c r="S289" s="231"/>
      <c r="T289" s="233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34" t="s">
        <v>176</v>
      </c>
      <c r="AT289" s="235" t="s">
        <v>82</v>
      </c>
      <c r="AU289" s="235" t="s">
        <v>88</v>
      </c>
      <c r="AY289" s="234" t="s">
        <v>152</v>
      </c>
      <c r="BK289" s="236">
        <f>BK290</f>
        <v>0</v>
      </c>
    </row>
    <row r="290" s="2" customFormat="1" ht="16.5" customHeight="1">
      <c r="A290" s="41"/>
      <c r="B290" s="42"/>
      <c r="C290" s="239" t="s">
        <v>491</v>
      </c>
      <c r="D290" s="239" t="s">
        <v>154</v>
      </c>
      <c r="E290" s="240" t="s">
        <v>492</v>
      </c>
      <c r="F290" s="241" t="s">
        <v>129</v>
      </c>
      <c r="G290" s="242" t="s">
        <v>493</v>
      </c>
      <c r="H290" s="243">
        <v>1</v>
      </c>
      <c r="I290" s="244"/>
      <c r="J290" s="245">
        <f>ROUND(I290*H290,2)</f>
        <v>0</v>
      </c>
      <c r="K290" s="246"/>
      <c r="L290" s="44"/>
      <c r="M290" s="247" t="s">
        <v>1</v>
      </c>
      <c r="N290" s="248" t="s">
        <v>48</v>
      </c>
      <c r="O290" s="94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51" t="s">
        <v>494</v>
      </c>
      <c r="AT290" s="251" t="s">
        <v>154</v>
      </c>
      <c r="AU290" s="251" t="s">
        <v>99</v>
      </c>
      <c r="AY290" s="18" t="s">
        <v>152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8" t="s">
        <v>88</v>
      </c>
      <c r="BK290" s="141">
        <f>ROUND(I290*H290,2)</f>
        <v>0</v>
      </c>
      <c r="BL290" s="18" t="s">
        <v>494</v>
      </c>
      <c r="BM290" s="251" t="s">
        <v>495</v>
      </c>
    </row>
    <row r="291" s="12" customFormat="1" ht="22.8" customHeight="1">
      <c r="A291" s="12"/>
      <c r="B291" s="223"/>
      <c r="C291" s="224"/>
      <c r="D291" s="225" t="s">
        <v>82</v>
      </c>
      <c r="E291" s="237" t="s">
        <v>496</v>
      </c>
      <c r="F291" s="237" t="s">
        <v>497</v>
      </c>
      <c r="G291" s="224"/>
      <c r="H291" s="224"/>
      <c r="I291" s="227"/>
      <c r="J291" s="238">
        <f>BK291</f>
        <v>0</v>
      </c>
      <c r="K291" s="224"/>
      <c r="L291" s="229"/>
      <c r="M291" s="230"/>
      <c r="N291" s="231"/>
      <c r="O291" s="231"/>
      <c r="P291" s="232">
        <f>SUM(P292:P293)</f>
        <v>0</v>
      </c>
      <c r="Q291" s="231"/>
      <c r="R291" s="232">
        <f>SUM(R292:R293)</f>
        <v>0</v>
      </c>
      <c r="S291" s="231"/>
      <c r="T291" s="233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34" t="s">
        <v>176</v>
      </c>
      <c r="AT291" s="235" t="s">
        <v>82</v>
      </c>
      <c r="AU291" s="235" t="s">
        <v>88</v>
      </c>
      <c r="AY291" s="234" t="s">
        <v>152</v>
      </c>
      <c r="BK291" s="236">
        <f>SUM(BK292:BK293)</f>
        <v>0</v>
      </c>
    </row>
    <row r="292" s="2" customFormat="1" ht="16.5" customHeight="1">
      <c r="A292" s="41"/>
      <c r="B292" s="42"/>
      <c r="C292" s="239" t="s">
        <v>498</v>
      </c>
      <c r="D292" s="239" t="s">
        <v>154</v>
      </c>
      <c r="E292" s="240" t="s">
        <v>499</v>
      </c>
      <c r="F292" s="241" t="s">
        <v>500</v>
      </c>
      <c r="G292" s="242" t="s">
        <v>493</v>
      </c>
      <c r="H292" s="243">
        <v>1</v>
      </c>
      <c r="I292" s="244"/>
      <c r="J292" s="245">
        <f>ROUND(I292*H292,2)</f>
        <v>0</v>
      </c>
      <c r="K292" s="246"/>
      <c r="L292" s="44"/>
      <c r="M292" s="247" t="s">
        <v>1</v>
      </c>
      <c r="N292" s="248" t="s">
        <v>48</v>
      </c>
      <c r="O292" s="94"/>
      <c r="P292" s="249">
        <f>O292*H292</f>
        <v>0</v>
      </c>
      <c r="Q292" s="249">
        <v>0</v>
      </c>
      <c r="R292" s="249">
        <f>Q292*H292</f>
        <v>0</v>
      </c>
      <c r="S292" s="249">
        <v>0</v>
      </c>
      <c r="T292" s="250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51" t="s">
        <v>494</v>
      </c>
      <c r="AT292" s="251" t="s">
        <v>154</v>
      </c>
      <c r="AU292" s="251" t="s">
        <v>99</v>
      </c>
      <c r="AY292" s="18" t="s">
        <v>152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8" t="s">
        <v>88</v>
      </c>
      <c r="BK292" s="141">
        <f>ROUND(I292*H292,2)</f>
        <v>0</v>
      </c>
      <c r="BL292" s="18" t="s">
        <v>494</v>
      </c>
      <c r="BM292" s="251" t="s">
        <v>501</v>
      </c>
    </row>
    <row r="293" s="2" customFormat="1" ht="24.15" customHeight="1">
      <c r="A293" s="41"/>
      <c r="B293" s="42"/>
      <c r="C293" s="239" t="s">
        <v>502</v>
      </c>
      <c r="D293" s="239" t="s">
        <v>154</v>
      </c>
      <c r="E293" s="240" t="s">
        <v>503</v>
      </c>
      <c r="F293" s="241" t="s">
        <v>504</v>
      </c>
      <c r="G293" s="242" t="s">
        <v>493</v>
      </c>
      <c r="H293" s="243">
        <v>1</v>
      </c>
      <c r="I293" s="244"/>
      <c r="J293" s="245">
        <f>ROUND(I293*H293,2)</f>
        <v>0</v>
      </c>
      <c r="K293" s="246"/>
      <c r="L293" s="44"/>
      <c r="M293" s="247" t="s">
        <v>1</v>
      </c>
      <c r="N293" s="248" t="s">
        <v>48</v>
      </c>
      <c r="O293" s="94"/>
      <c r="P293" s="249">
        <f>O293*H293</f>
        <v>0</v>
      </c>
      <c r="Q293" s="249">
        <v>0</v>
      </c>
      <c r="R293" s="249">
        <f>Q293*H293</f>
        <v>0</v>
      </c>
      <c r="S293" s="249">
        <v>0</v>
      </c>
      <c r="T293" s="250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51" t="s">
        <v>494</v>
      </c>
      <c r="AT293" s="251" t="s">
        <v>154</v>
      </c>
      <c r="AU293" s="251" t="s">
        <v>99</v>
      </c>
      <c r="AY293" s="18" t="s">
        <v>152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8" t="s">
        <v>88</v>
      </c>
      <c r="BK293" s="141">
        <f>ROUND(I293*H293,2)</f>
        <v>0</v>
      </c>
      <c r="BL293" s="18" t="s">
        <v>494</v>
      </c>
      <c r="BM293" s="251" t="s">
        <v>505</v>
      </c>
    </row>
    <row r="294" s="12" customFormat="1" ht="22.8" customHeight="1">
      <c r="A294" s="12"/>
      <c r="B294" s="223"/>
      <c r="C294" s="224"/>
      <c r="D294" s="225" t="s">
        <v>82</v>
      </c>
      <c r="E294" s="237" t="s">
        <v>506</v>
      </c>
      <c r="F294" s="237" t="s">
        <v>133</v>
      </c>
      <c r="G294" s="224"/>
      <c r="H294" s="224"/>
      <c r="I294" s="227"/>
      <c r="J294" s="238">
        <f>BK294</f>
        <v>0</v>
      </c>
      <c r="K294" s="224"/>
      <c r="L294" s="229"/>
      <c r="M294" s="230"/>
      <c r="N294" s="231"/>
      <c r="O294" s="231"/>
      <c r="P294" s="232">
        <f>SUM(P295:P296)</f>
        <v>0</v>
      </c>
      <c r="Q294" s="231"/>
      <c r="R294" s="232">
        <f>SUM(R295:R296)</f>
        <v>0</v>
      </c>
      <c r="S294" s="231"/>
      <c r="T294" s="233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34" t="s">
        <v>176</v>
      </c>
      <c r="AT294" s="235" t="s">
        <v>82</v>
      </c>
      <c r="AU294" s="235" t="s">
        <v>88</v>
      </c>
      <c r="AY294" s="234" t="s">
        <v>152</v>
      </c>
      <c r="BK294" s="236">
        <f>SUM(BK295:BK296)</f>
        <v>0</v>
      </c>
    </row>
    <row r="295" s="2" customFormat="1" ht="16.5" customHeight="1">
      <c r="A295" s="41"/>
      <c r="B295" s="42"/>
      <c r="C295" s="239" t="s">
        <v>507</v>
      </c>
      <c r="D295" s="239" t="s">
        <v>154</v>
      </c>
      <c r="E295" s="240" t="s">
        <v>508</v>
      </c>
      <c r="F295" s="241" t="s">
        <v>509</v>
      </c>
      <c r="G295" s="242" t="s">
        <v>493</v>
      </c>
      <c r="H295" s="243">
        <v>1</v>
      </c>
      <c r="I295" s="244"/>
      <c r="J295" s="245">
        <f>ROUND(I295*H295,2)</f>
        <v>0</v>
      </c>
      <c r="K295" s="246"/>
      <c r="L295" s="44"/>
      <c r="M295" s="247" t="s">
        <v>1</v>
      </c>
      <c r="N295" s="248" t="s">
        <v>48</v>
      </c>
      <c r="O295" s="94"/>
      <c r="P295" s="249">
        <f>O295*H295</f>
        <v>0</v>
      </c>
      <c r="Q295" s="249">
        <v>0</v>
      </c>
      <c r="R295" s="249">
        <f>Q295*H295</f>
        <v>0</v>
      </c>
      <c r="S295" s="249">
        <v>0</v>
      </c>
      <c r="T295" s="250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51" t="s">
        <v>494</v>
      </c>
      <c r="AT295" s="251" t="s">
        <v>154</v>
      </c>
      <c r="AU295" s="251" t="s">
        <v>99</v>
      </c>
      <c r="AY295" s="18" t="s">
        <v>152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8" t="s">
        <v>88</v>
      </c>
      <c r="BK295" s="141">
        <f>ROUND(I295*H295,2)</f>
        <v>0</v>
      </c>
      <c r="BL295" s="18" t="s">
        <v>494</v>
      </c>
      <c r="BM295" s="251" t="s">
        <v>510</v>
      </c>
    </row>
    <row r="296" s="2" customFormat="1" ht="16.5" customHeight="1">
      <c r="A296" s="41"/>
      <c r="B296" s="42"/>
      <c r="C296" s="239" t="s">
        <v>511</v>
      </c>
      <c r="D296" s="239" t="s">
        <v>154</v>
      </c>
      <c r="E296" s="240" t="s">
        <v>512</v>
      </c>
      <c r="F296" s="241" t="s">
        <v>513</v>
      </c>
      <c r="G296" s="242" t="s">
        <v>493</v>
      </c>
      <c r="H296" s="243">
        <v>1</v>
      </c>
      <c r="I296" s="244"/>
      <c r="J296" s="245">
        <f>ROUND(I296*H296,2)</f>
        <v>0</v>
      </c>
      <c r="K296" s="246"/>
      <c r="L296" s="44"/>
      <c r="M296" s="247" t="s">
        <v>1</v>
      </c>
      <c r="N296" s="248" t="s">
        <v>48</v>
      </c>
      <c r="O296" s="94"/>
      <c r="P296" s="249">
        <f>O296*H296</f>
        <v>0</v>
      </c>
      <c r="Q296" s="249">
        <v>0</v>
      </c>
      <c r="R296" s="249">
        <f>Q296*H296</f>
        <v>0</v>
      </c>
      <c r="S296" s="249">
        <v>0</v>
      </c>
      <c r="T296" s="250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51" t="s">
        <v>494</v>
      </c>
      <c r="AT296" s="251" t="s">
        <v>154</v>
      </c>
      <c r="AU296" s="251" t="s">
        <v>99</v>
      </c>
      <c r="AY296" s="18" t="s">
        <v>152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8" t="s">
        <v>88</v>
      </c>
      <c r="BK296" s="141">
        <f>ROUND(I296*H296,2)</f>
        <v>0</v>
      </c>
      <c r="BL296" s="18" t="s">
        <v>494</v>
      </c>
      <c r="BM296" s="251" t="s">
        <v>514</v>
      </c>
    </row>
    <row r="297" s="12" customFormat="1" ht="22.8" customHeight="1">
      <c r="A297" s="12"/>
      <c r="B297" s="223"/>
      <c r="C297" s="224"/>
      <c r="D297" s="225" t="s">
        <v>82</v>
      </c>
      <c r="E297" s="237" t="s">
        <v>515</v>
      </c>
      <c r="F297" s="237" t="s">
        <v>93</v>
      </c>
      <c r="G297" s="224"/>
      <c r="H297" s="224"/>
      <c r="I297" s="227"/>
      <c r="J297" s="238">
        <f>BK297</f>
        <v>0</v>
      </c>
      <c r="K297" s="224"/>
      <c r="L297" s="229"/>
      <c r="M297" s="230"/>
      <c r="N297" s="231"/>
      <c r="O297" s="231"/>
      <c r="P297" s="232">
        <f>P298</f>
        <v>0</v>
      </c>
      <c r="Q297" s="231"/>
      <c r="R297" s="232">
        <f>R298</f>
        <v>0</v>
      </c>
      <c r="S297" s="231"/>
      <c r="T297" s="233">
        <f>T298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34" t="s">
        <v>176</v>
      </c>
      <c r="AT297" s="235" t="s">
        <v>82</v>
      </c>
      <c r="AU297" s="235" t="s">
        <v>88</v>
      </c>
      <c r="AY297" s="234" t="s">
        <v>152</v>
      </c>
      <c r="BK297" s="236">
        <f>BK298</f>
        <v>0</v>
      </c>
    </row>
    <row r="298" s="2" customFormat="1" ht="16.5" customHeight="1">
      <c r="A298" s="41"/>
      <c r="B298" s="42"/>
      <c r="C298" s="239" t="s">
        <v>516</v>
      </c>
      <c r="D298" s="239" t="s">
        <v>154</v>
      </c>
      <c r="E298" s="240" t="s">
        <v>517</v>
      </c>
      <c r="F298" s="241" t="s">
        <v>518</v>
      </c>
      <c r="G298" s="242" t="s">
        <v>493</v>
      </c>
      <c r="H298" s="243">
        <v>1</v>
      </c>
      <c r="I298" s="244"/>
      <c r="J298" s="245">
        <f>ROUND(I298*H298,2)</f>
        <v>0</v>
      </c>
      <c r="K298" s="246"/>
      <c r="L298" s="44"/>
      <c r="M298" s="307" t="s">
        <v>1</v>
      </c>
      <c r="N298" s="308" t="s">
        <v>48</v>
      </c>
      <c r="O298" s="309"/>
      <c r="P298" s="310">
        <f>O298*H298</f>
        <v>0</v>
      </c>
      <c r="Q298" s="310">
        <v>0</v>
      </c>
      <c r="R298" s="310">
        <f>Q298*H298</f>
        <v>0</v>
      </c>
      <c r="S298" s="310">
        <v>0</v>
      </c>
      <c r="T298" s="311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51" t="s">
        <v>494</v>
      </c>
      <c r="AT298" s="251" t="s">
        <v>154</v>
      </c>
      <c r="AU298" s="251" t="s">
        <v>99</v>
      </c>
      <c r="AY298" s="18" t="s">
        <v>152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8" t="s">
        <v>88</v>
      </c>
      <c r="BK298" s="141">
        <f>ROUND(I298*H298,2)</f>
        <v>0</v>
      </c>
      <c r="BL298" s="18" t="s">
        <v>494</v>
      </c>
      <c r="BM298" s="251" t="s">
        <v>519</v>
      </c>
    </row>
    <row r="299" s="2" customFormat="1" ht="6.96" customHeight="1">
      <c r="A299" s="41"/>
      <c r="B299" s="69"/>
      <c r="C299" s="70"/>
      <c r="D299" s="70"/>
      <c r="E299" s="70"/>
      <c r="F299" s="70"/>
      <c r="G299" s="70"/>
      <c r="H299" s="70"/>
      <c r="I299" s="70"/>
      <c r="J299" s="70"/>
      <c r="K299" s="70"/>
      <c r="L299" s="44"/>
      <c r="M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</sheetData>
  <sheetProtection sheet="1" autoFilter="0" formatColumns="0" formatRows="0" objects="1" scenarios="1" spinCount="100000" saltValue="exgMvwt2vMph2tejnYUcm/NJ4YSxx7za7cqB2kEjKeOf/sCQeKfQdgiHr2Pg2p0rZDHsyWubIKcbviX1GBEKNA==" hashValue="C8wfXsK8MDUKlVLgaj+BpCIYsS4i2bbhPVX8F+RdylWA4TWyFCdgwXplX56/iLywJI7oPfHO8jD9jYsz5SC/cQ==" algorithmName="SHA-512" password="CC35"/>
  <autoFilter ref="C142:K298"/>
  <mergeCells count="11">
    <mergeCell ref="E7:H7"/>
    <mergeCell ref="E16:H16"/>
    <mergeCell ref="E25:H25"/>
    <mergeCell ref="E85:H85"/>
    <mergeCell ref="D119:F119"/>
    <mergeCell ref="D120:F120"/>
    <mergeCell ref="D121:F121"/>
    <mergeCell ref="D122:F122"/>
    <mergeCell ref="D123:F123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Košarišťan</dc:creator>
  <cp:lastModifiedBy>Marek Košarišťan</cp:lastModifiedBy>
  <dcterms:created xsi:type="dcterms:W3CDTF">2025-08-27T13:26:12Z</dcterms:created>
  <dcterms:modified xsi:type="dcterms:W3CDTF">2025-08-27T13:26:13Z</dcterms:modified>
</cp:coreProperties>
</file>