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016_006_a - Stavební a k..." sheetId="2" r:id="rId2"/>
    <sheet name="2016_006_b - VRN" sheetId="3" r:id="rId3"/>
  </sheets>
  <definedNames>
    <definedName name="_xlnm.Print_Titles" localSheetId="1">'2016_006_a - Stavební a k...'!$128:$128</definedName>
    <definedName name="_xlnm.Print_Titles" localSheetId="2">'2016_006_b - VRN'!$119:$119</definedName>
    <definedName name="_xlnm.Print_Titles" localSheetId="0">'Rekapitulace stavby'!$85:$85</definedName>
    <definedName name="_xlnm.Print_Area" localSheetId="1">'2016_006_a - Stavební a k...'!$C$4:$Q$70,'2016_006_a - Stavební a k...'!$C$76:$Q$112,'2016_006_a - Stavební a k...'!$C$118:$Q$477</definedName>
    <definedName name="_xlnm.Print_Area" localSheetId="2">'2016_006_b - VRN'!$C$4:$Q$70,'2016_006_b - VRN'!$C$76:$Q$103,'2016_006_b - VRN'!$C$109:$Q$134</definedName>
    <definedName name="_xlnm.Print_Area" localSheetId="0">'Rekapitulace stavby'!$C$4:$AP$70,'Rekapitulace stavby'!$C$76:$AP$97</definedName>
  </definedNames>
  <calcPr fullCalcOnLoad="1"/>
</workbook>
</file>

<file path=xl/sharedStrings.xml><?xml version="1.0" encoding="utf-8"?>
<sst xmlns="http://schemas.openxmlformats.org/spreadsheetml/2006/main" count="3359" uniqueCount="533">
  <si>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</si>
  <si>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</si>
  <si>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</si>
  <si>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</si>
  <si>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</si>
  <si>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</si>
  <si>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0.01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</si>
  <si>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</si>
  <si>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</si>
  <si>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</si>
  <si>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</si>
  <si>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</si>
  <si>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0.001</t>
  </si>
  <si>
    <t>Kód:</t>
  </si>
  <si>
    <t>2016/006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</si>
  <si>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</si>
  <si>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</si>
  <si>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pultové střechy - BD Maňáková 813/14 - byt. jednotka 2+kk v 7.NP</t>
  </si>
  <si>
    <t>0.1</t>
  </si>
  <si>
    <t>JKSO:</t>
  </si>
  <si>
    <t>CC-CZ:</t>
  </si>
  <si>
    <t>1</t>
  </si>
  <si>
    <t>Místo:</t>
  </si>
  <si>
    <t>Maňáková 813/14, Praha 4</t>
  </si>
  <si>
    <t>Datum:</t>
  </si>
  <si>
    <t>15.11.2016</t>
  </si>
  <si>
    <t>10</t>
  </si>
  <si>
    <t>100</t>
  </si>
  <si>
    <t>Objednavatel:</t>
  </si>
  <si>
    <t>IČ:</t>
  </si>
  <si>
    <t>Městská část Praha 14</t>
  </si>
  <si>
    <t>DIČ:</t>
  </si>
  <si>
    <t>Zhotovitel:</t>
  </si>
  <si>
    <t>Vyplň údaj</t>
  </si>
  <si>
    <t>Projektant:</t>
  </si>
  <si>
    <t>DEKPROJEKT s.r.o.</t>
  </si>
  <si>
    <t>True</t>
  </si>
  <si>
    <t>Zpracovatel:</t>
  </si>
  <si>
    <t>www.rozpocty-staveb.cz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</si>
  <si>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</si>
  <si>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</si>
  <si>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</si>
  <si>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</si>
  <si>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</si>
  <si>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</si>
  <si>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</si>
  <si>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</si>
  <si>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</si>
  <si>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</si>
  <si>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</si>
  <si>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</si>
  <si>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</si>
  <si>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</si>
  <si>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</si>
  <si>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</si>
  <si>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</si>
  <si>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</si>
  <si>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</si>
  <si>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</si>
  <si>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</si>
  <si>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</si>
  <si>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</si>
  <si>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</si>
  <si>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</si>
  <si>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</si>
  <si>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</si>
  <si>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</si>
  <si>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</si>
  <si>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</si>
  <si>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</si>
  <si>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</si>
  <si>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</si>
  <si>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</si>
  <si>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</si>
  <si>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</si>
  <si>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</si>
  <si>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</si>
  <si>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</si>
  <si>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</si>
  <si>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</si>
  <si>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</si>
  <si>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</si>
  <si>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{52C8110D-1E1C-4716-8CB9-64199B6EB119}</t>
  </si>
  <si>
    <t>{00000000-0000-0000-0000-000000000000}</t>
  </si>
  <si>
    <t>2016/006/a</t>
  </si>
  <si>
    <t>Stavební a konstrukční část</t>
  </si>
  <si>
    <t>{B821B9BD-E248-4445-B2D7-A459668D9142}</t>
  </si>
  <si>
    <t>2016/006/b</t>
  </si>
  <si>
    <t>VRN</t>
  </si>
  <si>
    <t>{DAD1011A-36A5-438A-9E8E-D2D88EC59A5B}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</si>
  <si>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</si>
  <si>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</si>
  <si>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</si>
  <si>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</si>
  <si>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</si>
  <si>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</si>
  <si>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</si>
  <si>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</si>
  <si>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</si>
  <si>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</si>
  <si>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</si>
  <si>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</si>
  <si>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</si>
  <si>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2016/006/a - Stavební a konstrukční část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</si>
  <si>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</si>
  <si>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</si>
  <si>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</si>
  <si>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</si>
  <si>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</si>
  <si>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</si>
  <si>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</si>
  <si>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</si>
  <si>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</si>
  <si>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</si>
  <si>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</si>
  <si>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</si>
  <si>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</si>
  <si>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743 - Elektromontáže - hrubá montáž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</si>
  <si>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</si>
  <si>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</si>
  <si>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</si>
  <si>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</si>
  <si>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784 - Dokončovací práce - malby a tapety</t>
  </si>
  <si>
    <t xml:space="preserve">    787 - Dokončovací práce - zasklívání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</si>
  <si>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</si>
  <si>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</si>
  <si>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</si>
  <si>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</si>
  <si>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</si>
  <si>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</si>
  <si>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</si>
  <si>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</si>
  <si>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</si>
  <si>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</si>
  <si>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</si>
  <si>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</si>
  <si>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</si>
  <si>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</si>
  <si>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</si>
  <si>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</si>
  <si>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</si>
  <si>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</si>
  <si>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</si>
  <si>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</si>
  <si>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</si>
  <si>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</si>
  <si>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</si>
  <si>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</si>
  <si>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</si>
  <si>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949101112</t>
  </si>
  <si>
    <t>Lešení pomocné pro objekty pozemních staveb s lešeňovou podlahou v do 3,5 m zatížení do 150 kg/m2</t>
  </si>
  <si>
    <t>m2</t>
  </si>
  <si>
    <t>4</t>
  </si>
  <si>
    <t>-738840579</t>
  </si>
  <si>
    <t>25</t>
  </si>
  <si>
    <t>VV</t>
  </si>
  <si>
    <t>Součet</t>
  </si>
  <si>
    <t>952901111</t>
  </si>
  <si>
    <t>Vyčištění budov bytové a občanské výstavby při výšce podlaží do 4 m</t>
  </si>
  <si>
    <t>1847636038</t>
  </si>
  <si>
    <t>46</t>
  </si>
  <si>
    <t>3</t>
  </si>
  <si>
    <t>997013119</t>
  </si>
  <si>
    <t>Vnitrostaveništní doprava suti a vybouraných hmot pro budovy v do 30 m - vodorovně</t>
  </si>
  <si>
    <t>t</t>
  </si>
  <si>
    <t>982285587</t>
  </si>
  <si>
    <t>997013217</t>
  </si>
  <si>
    <t>Vnitrostaveništní doprava suti a vybouraných hmot pro budovy v do 24 m ručně - svisle</t>
  </si>
  <si>
    <t>1848677454</t>
  </si>
  <si>
    <t>5</t>
  </si>
  <si>
    <t>997013501</t>
  </si>
  <si>
    <t>Odvoz suti a vybouraných hmot na skládku nebo meziskládku do 1 km se složením</t>
  </si>
  <si>
    <t>1008462295</t>
  </si>
  <si>
    <t>6</t>
  </si>
  <si>
    <t>997013509</t>
  </si>
  <si>
    <t>Příplatek k odvozu suti a vybouraných hmot na skládku ZKD 1 km přes 1 km</t>
  </si>
  <si>
    <t>1612220145</t>
  </si>
  <si>
    <t>24 km</t>
  </si>
  <si>
    <t>P</t>
  </si>
  <si>
    <t>1,841</t>
  </si>
  <si>
    <t>7</t>
  </si>
  <si>
    <t>997013831</t>
  </si>
  <si>
    <t>Poplatek za uložení stavebního směsného odpadu na skládce (skládkovné)</t>
  </si>
  <si>
    <t>1729559032</t>
  </si>
  <si>
    <t>8</t>
  </si>
  <si>
    <t>998018003</t>
  </si>
  <si>
    <t>Přesun hmot ruční pro budovy v do 24 m</t>
  </si>
  <si>
    <t>-1239626147</t>
  </si>
  <si>
    <t>9</t>
  </si>
  <si>
    <t>712511101</t>
  </si>
  <si>
    <t>Provedení povlakové krytiny střech za studena nátěrem penetračním</t>
  </si>
  <si>
    <t>16</t>
  </si>
  <si>
    <t>-1219492995</t>
  </si>
  <si>
    <t>Detail H</t>
  </si>
  <si>
    <t>ASFALTOVÁ PENETRACE - DEKPRIMER</t>
  </si>
  <si>
    <t>0,05*8,75</t>
  </si>
  <si>
    <t>Detail E</t>
  </si>
  <si>
    <t>0,33*6,09</t>
  </si>
  <si>
    <t>M</t>
  </si>
  <si>
    <t>111631R1</t>
  </si>
  <si>
    <t xml:space="preserve">ASFALTOVÁ PENETRACE - DEKPRIMER
</t>
  </si>
  <si>
    <t>32</t>
  </si>
  <si>
    <t>-749742681</t>
  </si>
  <si>
    <t>11</t>
  </si>
  <si>
    <t>712641R1</t>
  </si>
  <si>
    <t xml:space="preserve">Montáž a dodávka PAROZÁBRANA - MODIFIKOVANÝ ASFALTOVÝ PÁS S AL VLOŽKOU - TOPDEK AL BARRIER
</t>
  </si>
  <si>
    <t>44627769</t>
  </si>
  <si>
    <t>Skladba nové střešní krytiny</t>
  </si>
  <si>
    <t>PAROZÁBRANA - MODIFIKOVANÝ ASFALTOVÝ PÁS S AL VLOŽKOU - TOPDEK AL BARRIER</t>
  </si>
  <si>
    <t>tl. 2,20mm</t>
  </si>
  <si>
    <t>6,90*(2,92+0,35)</t>
  </si>
  <si>
    <t>3,93*2,49</t>
  </si>
  <si>
    <t>Odečet výplní otvorů</t>
  </si>
  <si>
    <t>-3.74</t>
  </si>
  <si>
    <t>12</t>
  </si>
  <si>
    <t>712641R2</t>
  </si>
  <si>
    <t xml:space="preserve">Montáž a dodávka SAMOLEPÍCÍ SBS MODIFIKOVANÝ ASF. PÁS S AL VLOŽKOU, DACO - KSD, TL.1 MM
</t>
  </si>
  <si>
    <t>-308280488</t>
  </si>
  <si>
    <t>0,42*6,09</t>
  </si>
  <si>
    <t>13</t>
  </si>
  <si>
    <t>998712104</t>
  </si>
  <si>
    <t>Přesun hmot tonážní tonážní pro krytiny povlakové v objektech v do 36 m</t>
  </si>
  <si>
    <t>1661172294</t>
  </si>
  <si>
    <t>14</t>
  </si>
  <si>
    <t>713151175</t>
  </si>
  <si>
    <t>Montáž izolace tepelné střech šikmých přišroubované nad krokve z desek sklonu do 60° tl do 160 mm</t>
  </si>
  <si>
    <t>1100617146</t>
  </si>
  <si>
    <t>"TEPELNĚ IZOLAČNÍ DESKY PIR - TOPDEK 022 PIR 
( VLOŽENY DO ROŠTU Z DŘEVĚNÝCH TRÁMŮ UKLÁDANÝCH KOLMO NA SEBE  2x80 MM =160 MM"</t>
  </si>
  <si>
    <t>tl. 25mm</t>
  </si>
  <si>
    <t>631509R1</t>
  </si>
  <si>
    <t xml:space="preserve">"TEPELNĚ IZOLAČNÍ DESKY PIR - TOPDEK 022 PIR 
( VLOŽENY DO ROŠTU Z DŘEVĚNÝCH TRÁMŮ UKLÁDANÝCH KOLMO NA SEBE  2x80 MM =160 MM"
</t>
  </si>
  <si>
    <t>759441934</t>
  </si>
  <si>
    <t>713151R1</t>
  </si>
  <si>
    <t xml:space="preserve">Montáž a dodávka TEPELNÁ IZOLACE Z MINERÁLNÍCH VLÁKEN, MIN. OBJEMOVÁ HMOTNOST 50 KG/M3; TL. cca 100 M
</t>
  </si>
  <si>
    <t>m3</t>
  </si>
  <si>
    <t>-161619545</t>
  </si>
  <si>
    <t>Detail A</t>
  </si>
  <si>
    <t>Započteno ve výše uvedených položkách</t>
  </si>
  <si>
    <t>Detail B</t>
  </si>
  <si>
    <t>(0,075*0,15+0,02*0,08)*1,60*2*3</t>
  </si>
  <si>
    <t>Detail C</t>
  </si>
  <si>
    <t>0,03*0,78*3</t>
  </si>
  <si>
    <t>Detail D</t>
  </si>
  <si>
    <t>TEPELNÁ IZOLACE Z MINERÁLNÍCH VLÁKEN, MIN. OBJEMOVÁ HMOTNOST 50 KG/M3</t>
  </si>
  <si>
    <t>0,1*8,75</t>
  </si>
  <si>
    <t>17</t>
  </si>
  <si>
    <t>713151R2</t>
  </si>
  <si>
    <t xml:space="preserve">Montáž a dodávka PŘÍŘEZ TOPDEK 022 PIR PŘÍPADNĚ DOPLNĚNO NA POŽADOVANOU TLOUŠŤKU MINERÁLNÍ VATOU
</t>
  </si>
  <si>
    <t>992906803</t>
  </si>
  <si>
    <t>8,75</t>
  </si>
  <si>
    <t>18</t>
  </si>
  <si>
    <t>998713104</t>
  </si>
  <si>
    <t>Přesun hmot tonážní pro izolace tepelné v objektech v do 36 m</t>
  </si>
  <si>
    <t>232664853</t>
  </si>
  <si>
    <t>19</t>
  </si>
  <si>
    <t>743622R1</t>
  </si>
  <si>
    <t xml:space="preserve">Demontáž hromosvodné soustavy na střeše
</t>
  </si>
  <si>
    <t>sou</t>
  </si>
  <si>
    <t>1681763135</t>
  </si>
  <si>
    <t>viz. D.1.1 a) Technická zpráva, str. 5</t>
  </si>
  <si>
    <t>20</t>
  </si>
  <si>
    <t>743622R2</t>
  </si>
  <si>
    <t>Zpětná montáž a dodávka hromosvodné soustavy na střeše
, včetně revize</t>
  </si>
  <si>
    <t>1135668471</t>
  </si>
  <si>
    <t>762341043</t>
  </si>
  <si>
    <t>Bednění střech rovných z desek OSB tl 15 mm na pero a drážku</t>
  </si>
  <si>
    <t>1806347580</t>
  </si>
  <si>
    <t xml:space="preserve">DESKA Z ORIENTOVANÝCH PLOCHÝCH TŘÍSEK - OSB tř. 3, S PEREM A DRÁŽKOU </t>
  </si>
  <si>
    <t>tl. 15mm</t>
  </si>
  <si>
    <t>22</t>
  </si>
  <si>
    <t>762341R1</t>
  </si>
  <si>
    <t xml:space="preserve">Bednění střech STAVEBNÍ PŘEKLIŽKA JAKOST B/C
</t>
  </si>
  <si>
    <t>-1107620350</t>
  </si>
  <si>
    <t>STAVEBNÍ PŘEKLIŽKA JAKOST B/C</t>
  </si>
  <si>
    <t>23</t>
  </si>
  <si>
    <t>762341R2</t>
  </si>
  <si>
    <t xml:space="preserve">Montáž a dodávka celozávitové vruty průměru 6,0 mm, délky 160 mm a hlavičky nebo podložky min. průměru 15 mm.
</t>
  </si>
  <si>
    <t>ks</t>
  </si>
  <si>
    <t>1018631126</t>
  </si>
  <si>
    <t>"Kotvení v místě styku horního a dolního roštu.
Uvažuje se: 2 ks v místě styku"</t>
  </si>
  <si>
    <t>Počet uvažovaných styků x počet kusů na styk + rezerva</t>
  </si>
  <si>
    <t>(8*4+5*3)*2+6</t>
  </si>
  <si>
    <t>24</t>
  </si>
  <si>
    <t>762341R3</t>
  </si>
  <si>
    <t>Montáž a dodávka  KOTVENÍ PŘEKLIŽKY K PROFILŮM DŘEVĚNÉHO ROŠTU- 
VRUTY S VELKOU PODLOŽKOU DO DŘEVA MIN. ?4MM, DÉLKY MIN. 70 MM, OSOVĚ MAX. 200 MM</t>
  </si>
  <si>
    <t>-2065416501</t>
  </si>
  <si>
    <t>"Kotvení překližky k profilu roštu.
Uvažuje se: 4 ks/m2 (viz. TZ D1.2.; str. 16)"</t>
  </si>
  <si>
    <t>Plocha střešní kce x počet ks/m2</t>
  </si>
  <si>
    <t>28,60*4</t>
  </si>
  <si>
    <t>762341R4</t>
  </si>
  <si>
    <t xml:space="preserve">Montáž a dodávka  KOTVENÍ PLECHOVÉ KRYTINY K PŘEKLIŽCE - PEVNÉ PŘÍPONKY
</t>
  </si>
  <si>
    <t>-1818104440</t>
  </si>
  <si>
    <t>Uvažujeme 10ks/m2</t>
  </si>
  <si>
    <t>7,71*10</t>
  </si>
  <si>
    <t>26</t>
  </si>
  <si>
    <t>762341R5</t>
  </si>
  <si>
    <t xml:space="preserve">Montáž a dodávka  VRUTY DO DŘEVA MIN. ?4MM, DÉLKY MIN. 20 MM
</t>
  </si>
  <si>
    <t>735753422</t>
  </si>
  <si>
    <t>Na montáž 1ks pevné příponky uvažujeme: 2 ks vrutů</t>
  </si>
  <si>
    <t>78*2</t>
  </si>
  <si>
    <t>27</t>
  </si>
  <si>
    <t>762341R6</t>
  </si>
  <si>
    <t xml:space="preserve">Montáž a dodávka  KOTVENÍ PLECHOVÉ KRYTINY K PŘEKLIŽCE - POSUVNÉ PŘÍPONKY
</t>
  </si>
  <si>
    <t>1859264593</t>
  </si>
  <si>
    <t>20,89*10</t>
  </si>
  <si>
    <t>28</t>
  </si>
  <si>
    <t>762341R7</t>
  </si>
  <si>
    <t>972742398</t>
  </si>
  <si>
    <t>209*2</t>
  </si>
  <si>
    <t>29</t>
  </si>
  <si>
    <t>762341R8</t>
  </si>
  <si>
    <t xml:space="preserve">Montáž a dodávka  Přímé závěsy pro připevnění podhledů.
</t>
  </si>
  <si>
    <t>1455278688</t>
  </si>
  <si>
    <t xml:space="preserve">Přímé závěsy jsou namontovány k pásnici nosných I profilů. Vzdálenost závěsů 600mm. </t>
  </si>
  <si>
    <t>43,10/0,60</t>
  </si>
  <si>
    <t>30</t>
  </si>
  <si>
    <t>762341R9</t>
  </si>
  <si>
    <t>Montáž a dodávka  KOTVENÍ OSB KE STÁVAJÍCÍ OCELOVÉ KONSTRUKCI- 
SAMOVRTNÉ ŠROUBY DO OCELI ?5,5 MM, PO 250 MM S VELKOU PODLOŽKOU POD HLAVOU</t>
  </si>
  <si>
    <t>1489298562</t>
  </si>
  <si>
    <t>43,10/0,25</t>
  </si>
  <si>
    <t>31</t>
  </si>
  <si>
    <t>762341R10</t>
  </si>
  <si>
    <t>Montáž a dodávka  KOTVENÍ SPODNÍHO ROŠTU K OSB DESCE- 
VRUTY DO DŘEVA MIN. ?4 MM, DÉLKY MIN. 70 MM, OSOVĚ MAX. 200 MM S PODLOŽKOU S PRŮMĚREM MIN. 15 MM</t>
  </si>
  <si>
    <t>1478875362</t>
  </si>
  <si>
    <t xml:space="preserve">Uvažuje se: 4 ks/m2 </t>
  </si>
  <si>
    <t>762341R11</t>
  </si>
  <si>
    <t xml:space="preserve">Montáž a dodávka  STŘEŠNÍ OKNO VELUX MK10 1600x780
</t>
  </si>
  <si>
    <t>23205221</t>
  </si>
  <si>
    <t>33</t>
  </si>
  <si>
    <t>762341R12</t>
  </si>
  <si>
    <t xml:space="preserve">Montáž a dodávka Dřevěný rošt z dřevěných trámků ukládaných kolmo na sebe 2x80mm= 160mm
</t>
  </si>
  <si>
    <t>93407369</t>
  </si>
  <si>
    <t>Osová vzdálenost trámků 1,23 m.</t>
  </si>
  <si>
    <t>34</t>
  </si>
  <si>
    <t>762341R13</t>
  </si>
  <si>
    <t xml:space="preserve">Montáž a dodávka NÝT PODTMELEN+LETOVANÝ PUKLÍK, 4KS/M
</t>
  </si>
  <si>
    <t>-2040793880</t>
  </si>
  <si>
    <t>6,09*4</t>
  </si>
  <si>
    <t>35</t>
  </si>
  <si>
    <t>762341R14</t>
  </si>
  <si>
    <t xml:space="preserve">Montáž a dodávka ZATLOUKACÍ HMOŽDINKA EJOT ND-K 6X55, PO 250 MM
</t>
  </si>
  <si>
    <t>423583644</t>
  </si>
  <si>
    <t>6,09/0,25</t>
  </si>
  <si>
    <t>36</t>
  </si>
  <si>
    <t>762341R15</t>
  </si>
  <si>
    <t xml:space="preserve">Montáž a dodávka ZATMELENO + NATMELENÁ VÝZTUŽNÁ PÁSKA
</t>
  </si>
  <si>
    <t>m</t>
  </si>
  <si>
    <t>1652144408</t>
  </si>
  <si>
    <t>Detail G</t>
  </si>
  <si>
    <t>6,11</t>
  </si>
  <si>
    <t>37</t>
  </si>
  <si>
    <t>762395000</t>
  </si>
  <si>
    <t>Spojovací prostředky pro montáž krovu, bednění, laťování, světlíky, klíny</t>
  </si>
  <si>
    <t>657832874</t>
  </si>
  <si>
    <t>6,90*(2,92+0,35)*0,015</t>
  </si>
  <si>
    <t>3,93*2,49*0,015</t>
  </si>
  <si>
    <t>-3.74*0,015</t>
  </si>
  <si>
    <t>Mezisoučet</t>
  </si>
  <si>
    <t>6,90*(2,92+0,35)*0,025</t>
  </si>
  <si>
    <t>3,93*2,49*0,025</t>
  </si>
  <si>
    <t>-3.74*0,025</t>
  </si>
  <si>
    <t>38</t>
  </si>
  <si>
    <t>998762104</t>
  </si>
  <si>
    <t>Přesun hmot tonážní pro kce tesařské v objektech v do 36 m</t>
  </si>
  <si>
    <t>-107862308</t>
  </si>
  <si>
    <t>39</t>
  </si>
  <si>
    <t>763131442</t>
  </si>
  <si>
    <t>SDK podhled desky 2xDF 12,5 TI 50 mm 40 kg/m3 dvouvrstvá spodní kce profil CD+UD</t>
  </si>
  <si>
    <t>164238103</t>
  </si>
  <si>
    <t>40</t>
  </si>
  <si>
    <t>763131R1</t>
  </si>
  <si>
    <t xml:space="preserve">SDK DESKA KNAUF RED/GKF DESKA PŘIMONTOVÁNA NA MONTÁŽNÍ KIT PRO OSTĚNÍ ZE SÁDROKARTONU VELUX LSG 1000
</t>
  </si>
  <si>
    <t>-856197414</t>
  </si>
  <si>
    <t>0,44*1,60*2*3</t>
  </si>
  <si>
    <t>0,48*0,78*3</t>
  </si>
  <si>
    <t>41</t>
  </si>
  <si>
    <t>763131R2</t>
  </si>
  <si>
    <t xml:space="preserve">SDK ZATMELENO SÁDROVÝ TMEL UNILOFT + NATMELENÁ VÝZTUŽNÁ PÁSKA
</t>
  </si>
  <si>
    <t>1460520496</t>
  </si>
  <si>
    <t>8.75</t>
  </si>
  <si>
    <t>42</t>
  </si>
  <si>
    <t>998763304</t>
  </si>
  <si>
    <t>Přesun hmot tonážní pro sádrokartonové konstrukce v objektech v do 36 m</t>
  </si>
  <si>
    <t>1826511690</t>
  </si>
  <si>
    <t>43</t>
  </si>
  <si>
    <t>76400R1</t>
  </si>
  <si>
    <t>Demontáž podokapního žlabu do suti</t>
  </si>
  <si>
    <t>-1348321081</t>
  </si>
  <si>
    <t>44</t>
  </si>
  <si>
    <t>76400R2</t>
  </si>
  <si>
    <t xml:space="preserve">Demontáž stávajících klempířských prvků
</t>
  </si>
  <si>
    <t>1306209332</t>
  </si>
  <si>
    <t>viz. výkres „D.1.1.b) 2“</t>
  </si>
  <si>
    <t>45</t>
  </si>
  <si>
    <t>76410R1</t>
  </si>
  <si>
    <t>Montáž krytiny střechy</t>
  </si>
  <si>
    <t>-27886629</t>
  </si>
  <si>
    <t>"viz. výkres „D.1.1.b) 2“
viz. výkres „D.1.1.b) 1“"</t>
  </si>
  <si>
    <t>PLECHOVÁ KRYTINA RHEINZINK - BARVA "PŘEDVĚTRALÝ BŘIDLICOVĚ ŠEDÝ"</t>
  </si>
  <si>
    <t>tl. 0,70mm</t>
  </si>
  <si>
    <t>191123650</t>
  </si>
  <si>
    <t>svitek, šířka 1000 mm, RHEINZINK "předzvětralý modrošedý" tl. 0,8 mm  svitek 3000 kg</t>
  </si>
  <si>
    <t>-903256206</t>
  </si>
  <si>
    <t>47</t>
  </si>
  <si>
    <t>764241R1</t>
  </si>
  <si>
    <t>K.01
  Oplechování  střešního okna, r. š. 230mm, materiál  z titanzinkového plechu tl.0,70 mm.</t>
  </si>
  <si>
    <t>1217215413</t>
  </si>
  <si>
    <t>"Viz. tab. výpis klempířských prvků. 
POZNÁMKA: PŘESNÉ ROZMĚRY BUDOU ZAMĚŘENY DODAVATELEM NA STAVBĚ."</t>
  </si>
  <si>
    <t>2,35</t>
  </si>
  <si>
    <t>48</t>
  </si>
  <si>
    <t>764241R2</t>
  </si>
  <si>
    <t>K.02
  Oplechování  střešního okna, r. š. 125mm, materiál  z titanzinkového plechu tl.0,70 mm.</t>
  </si>
  <si>
    <t>1917935894</t>
  </si>
  <si>
    <t>49</t>
  </si>
  <si>
    <t>764241R3</t>
  </si>
  <si>
    <t xml:space="preserve">K.03  Krycí lišta, r. š. 160mm, materiál z titanzinkového plechu tl.0,70 mm.
</t>
  </si>
  <si>
    <t>496011033</t>
  </si>
  <si>
    <t>14,3</t>
  </si>
  <si>
    <t>50</t>
  </si>
  <si>
    <t>764241R4</t>
  </si>
  <si>
    <t xml:space="preserve">K.04  Přítlačná lišta, r. š. 50mm, materiál z z titanzinkového plechu tl.0,70 mm.
</t>
  </si>
  <si>
    <t>-111435991</t>
  </si>
  <si>
    <t>51</t>
  </si>
  <si>
    <t>764241R5</t>
  </si>
  <si>
    <t xml:space="preserve">K.05  Okapní lišta, r. š. 275mm, materiál z titanzinkového plechu tl.0,70 mm.
</t>
  </si>
  <si>
    <t>1297864893</t>
  </si>
  <si>
    <t>6,4</t>
  </si>
  <si>
    <t>52</t>
  </si>
  <si>
    <t>764241R6</t>
  </si>
  <si>
    <t xml:space="preserve">K.06  Krycí lišta, r. š. 405mm, materiál z titanzinkového plechu tl.0,70 mm.
</t>
  </si>
  <si>
    <t>-1294428712</t>
  </si>
  <si>
    <t>53</t>
  </si>
  <si>
    <t>764241R7</t>
  </si>
  <si>
    <t xml:space="preserve">K.07  Příponka, r. š. 240mm, materiál z titanzinkového plechu tl.1,0 mm.
</t>
  </si>
  <si>
    <t>-607101343</t>
  </si>
  <si>
    <t>54</t>
  </si>
  <si>
    <t>764241R7/1</t>
  </si>
  <si>
    <t>Montáž a dodávka okapového žlabu systém Lindab (r.š. 330 mm, průměr 100 mm)</t>
  </si>
  <si>
    <t>96316627</t>
  </si>
  <si>
    <t>10,9</t>
  </si>
  <si>
    <t>55</t>
  </si>
  <si>
    <t>764241R8</t>
  </si>
  <si>
    <t xml:space="preserve">Montáž a dodávka PU TMEL
</t>
  </si>
  <si>
    <t>-1970867794</t>
  </si>
  <si>
    <t>Detail F</t>
  </si>
  <si>
    <t>0.31</t>
  </si>
  <si>
    <t>56</t>
  </si>
  <si>
    <t>764241R9</t>
  </si>
  <si>
    <t xml:space="preserve">Montáž a dodávka NEREZOVÁ STAHOVACÍ OBJÍMKA
</t>
  </si>
  <si>
    <t>-248174501</t>
  </si>
  <si>
    <t>57</t>
  </si>
  <si>
    <t>764241R10</t>
  </si>
  <si>
    <t xml:space="preserve">Montáž a dodávka MANŽETA Z TiZn PLECHU TL.0,7 MM
</t>
  </si>
  <si>
    <t>-1500933644</t>
  </si>
  <si>
    <t>58</t>
  </si>
  <si>
    <t>764241R11</t>
  </si>
  <si>
    <t xml:space="preserve">Montáž a dodávka KRUHOVÝ PROSTUP DN CCA 100 MM
</t>
  </si>
  <si>
    <t>1281090235</t>
  </si>
  <si>
    <t>59</t>
  </si>
  <si>
    <t>998764104</t>
  </si>
  <si>
    <t>Přesun hmot tonážní pro konstrukce klempířské v objektech v do 36 m</t>
  </si>
  <si>
    <t>-406880716</t>
  </si>
  <si>
    <t>60</t>
  </si>
  <si>
    <t>765191001</t>
  </si>
  <si>
    <t>Montáž fólie kladené ve sklonu do 20°  na bednění nebo izolaci</t>
  </si>
  <si>
    <t>-216877769</t>
  </si>
  <si>
    <t>SEPARAČNÍ A MIKROVENTILAČNÍ VRSTVA - DEKTEN METAL</t>
  </si>
  <si>
    <t>tl. 6 - 8mm</t>
  </si>
  <si>
    <t>61</t>
  </si>
  <si>
    <t>765191091</t>
  </si>
  <si>
    <t>Příplatek k cenám montáže fólie za sklon přes 30°</t>
  </si>
  <si>
    <t>-846553246</t>
  </si>
  <si>
    <t>62</t>
  </si>
  <si>
    <t>592444R1</t>
  </si>
  <si>
    <t xml:space="preserve">SEPARAČNÍ A MIKROVENTILAČNÍ VRSTVA - DEKTEN METAL
</t>
  </si>
  <si>
    <t>-455278985</t>
  </si>
  <si>
    <t>63</t>
  </si>
  <si>
    <t>765191R1</t>
  </si>
  <si>
    <t xml:space="preserve">Montáž a dodávka OBOUSTRANNÁ TĚSNÍCÍ SAMOLEPÍCÍ BITUMENOVÁ PÁSKA, šířka 50mm
</t>
  </si>
  <si>
    <t>478853628</t>
  </si>
  <si>
    <t>OBOUSTRANNÁ TĚSNÍCÍ SAMOLEPÍCÍ BITUMENOVÁ PÁSKA, šířka 50mm</t>
  </si>
  <si>
    <t>1,60*2*2*3</t>
  </si>
  <si>
    <t>0,78*2*3</t>
  </si>
  <si>
    <t>2*8,75</t>
  </si>
  <si>
    <t>64</t>
  </si>
  <si>
    <t>765191R2</t>
  </si>
  <si>
    <t xml:space="preserve">Montáž a dodávka PAROTĚSNÍCÍ FÓLIE DEKFOL N AL 170 SPECIAL
</t>
  </si>
  <si>
    <t>1257913372</t>
  </si>
  <si>
    <t>0,50*1,60*2*3</t>
  </si>
  <si>
    <t>0,50*0,78*3</t>
  </si>
  <si>
    <t>0,54*8,75</t>
  </si>
  <si>
    <t>65</t>
  </si>
  <si>
    <t>998765104</t>
  </si>
  <si>
    <t>Přesun hmot tonážní pro krytiny skládané v objektech v do 36 m</t>
  </si>
  <si>
    <t>-618781476</t>
  </si>
  <si>
    <t>66</t>
  </si>
  <si>
    <t>784211101</t>
  </si>
  <si>
    <t>Dvojnásobné bílé malby ze směsí za mokra výborně otěruvzdorných v místnostech výšky do 3,80 m</t>
  </si>
  <si>
    <t>495111544</t>
  </si>
  <si>
    <t>Malba SDK - interiér</t>
  </si>
  <si>
    <t>67</t>
  </si>
  <si>
    <t>787300R1</t>
  </si>
  <si>
    <t xml:space="preserve">Demontáž stávajícího skleněného pláště
</t>
  </si>
  <si>
    <t>231326916</t>
  </si>
  <si>
    <t>6,49*2,92</t>
  </si>
  <si>
    <t>3,93*(0,35+2,49)</t>
  </si>
  <si>
    <t>VP - Vícepráce</t>
  </si>
  <si>
    <t>PN</t>
  </si>
  <si>
    <t>2016/006/b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</si>
  <si>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</si>
  <si>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</si>
  <si>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</si>
  <si>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</si>
  <si>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</si>
  <si>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013254000</t>
  </si>
  <si>
    <t>Dokumentace skutečného provedení stavby</t>
  </si>
  <si>
    <t>1024</t>
  </si>
  <si>
    <t>-1655263194</t>
  </si>
  <si>
    <t>030001000</t>
  </si>
  <si>
    <t>1345155454</t>
  </si>
  <si>
    <t>041103000</t>
  </si>
  <si>
    <t>Autorský dozor projektanta</t>
  </si>
  <si>
    <t>-859497049</t>
  </si>
  <si>
    <t>051103000</t>
  </si>
  <si>
    <t>Rezerva investora -  v detailu G viz. na výkrese, není zcela jasný současný stav</t>
  </si>
  <si>
    <t>-1333305134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</si>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</sst>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7"/>
      <color indexed="55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sz val="8"/>
      <color indexed="18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33" fillId="0" borderId="33" xfId="0" applyFont="1" applyBorder="1" applyAlignment="1">
      <alignment horizontal="center" vertical="center"/>
    </xf>
    <xf numFmtId="49" fontId="33" fillId="0" borderId="33" xfId="0" applyNumberFormat="1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168" fontId="33" fillId="0" borderId="33" xfId="0" applyNumberFormat="1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168" fontId="34" fillId="0" borderId="0" xfId="0" applyNumberFormat="1" applyFont="1" applyAlignment="1">
      <alignment horizontal="right" vertical="center"/>
    </xf>
    <xf numFmtId="0" fontId="34" fillId="0" borderId="14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3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4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4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74" fillId="33" borderId="0" xfId="36" applyFont="1" applyFill="1" applyAlignment="1" applyProtection="1">
      <alignment horizontal="center" vertical="center"/>
      <protection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33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/>
    </xf>
    <xf numFmtId="164" fontId="33" fillId="34" borderId="33" xfId="0" applyNumberFormat="1" applyFont="1" applyFill="1" applyBorder="1" applyAlignment="1">
      <alignment horizontal="right" vertical="center"/>
    </xf>
    <xf numFmtId="164" fontId="33" fillId="0" borderId="33" xfId="0" applyNumberFormat="1" applyFont="1" applyBorder="1" applyAlignment="1">
      <alignment horizontal="right"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top" wrapText="1"/>
    </xf>
    <xf numFmtId="166" fontId="7" fillId="0" borderId="0" xfId="0" applyNumberFormat="1" applyFont="1" applyAlignment="1">
      <alignment horizontal="left" vertical="top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255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41B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DD1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0</xdr:rowOff>
    </xdr:to>
    <xdr:pic>
      <xdr:nvPicPr>
        <xdr:cNvPr id="1" name="Obrázek 1" descr="C:\KROSplusData\System\Temp\radD255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0</xdr:rowOff>
    </xdr:to>
    <xdr:pic>
      <xdr:nvPicPr>
        <xdr:cNvPr id="1" name="Obrázek 1" descr="C:\KROSplusData\System\Temp\radA41B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5DD1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66" t="s">
        <v>0</v>
      </c>
      <c r="B1" s="167"/>
      <c r="C1" s="167"/>
      <c r="D1" s="168" t="s">
        <v>1</v>
      </c>
      <c r="E1" s="167"/>
      <c r="F1" s="167"/>
      <c r="G1" s="167"/>
      <c r="H1" s="167"/>
      <c r="I1" s="167"/>
      <c r="J1" s="167"/>
      <c r="K1" s="169" t="s">
        <v>526</v>
      </c>
      <c r="L1" s="169"/>
      <c r="M1" s="169"/>
      <c r="N1" s="169"/>
      <c r="O1" s="169"/>
      <c r="P1" s="169"/>
      <c r="Q1" s="169"/>
      <c r="R1" s="169"/>
      <c r="S1" s="169"/>
      <c r="T1" s="167"/>
      <c r="U1" s="167"/>
      <c r="V1" s="167"/>
      <c r="W1" s="169" t="s">
        <v>527</v>
      </c>
      <c r="X1" s="169"/>
      <c r="Y1" s="169"/>
      <c r="Z1" s="169"/>
      <c r="AA1" s="169"/>
      <c r="AB1" s="169"/>
      <c r="AC1" s="169"/>
      <c r="AD1" s="169"/>
      <c r="AE1" s="169"/>
      <c r="AF1" s="169"/>
      <c r="AG1" s="167"/>
      <c r="AH1" s="167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00" t="s">
        <v>4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R2" s="173" t="s">
        <v>5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99" t="s">
        <v>9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86" t="s">
        <v>14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Q5" s="11"/>
      <c r="BE5" s="201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202" t="s">
        <v>17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Q6" s="11"/>
      <c r="BE6" s="174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74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74"/>
      <c r="BS8" s="6" t="s">
        <v>26</v>
      </c>
    </row>
    <row r="9" spans="2:71" s="2" customFormat="1" ht="15" customHeight="1">
      <c r="B9" s="10"/>
      <c r="AQ9" s="11"/>
      <c r="BE9" s="174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/>
      <c r="AQ10" s="11"/>
      <c r="BE10" s="174"/>
      <c r="BS10" s="6" t="s">
        <v>18</v>
      </c>
    </row>
    <row r="11" spans="2:71" s="2" customFormat="1" ht="19.5" customHeight="1">
      <c r="B11" s="10"/>
      <c r="E11" s="15" t="s">
        <v>30</v>
      </c>
      <c r="AK11" s="17" t="s">
        <v>31</v>
      </c>
      <c r="AN11" s="15"/>
      <c r="AQ11" s="11"/>
      <c r="BE11" s="174"/>
      <c r="BS11" s="6" t="s">
        <v>18</v>
      </c>
    </row>
    <row r="12" spans="2:71" s="2" customFormat="1" ht="7.5" customHeight="1">
      <c r="B12" s="10"/>
      <c r="AQ12" s="11"/>
      <c r="BE12" s="174"/>
      <c r="BS12" s="6" t="s">
        <v>18</v>
      </c>
    </row>
    <row r="13" spans="2:71" s="2" customFormat="1" ht="15" customHeight="1">
      <c r="B13" s="10"/>
      <c r="D13" s="17" t="s">
        <v>32</v>
      </c>
      <c r="AK13" s="17" t="s">
        <v>29</v>
      </c>
      <c r="AN13" s="19" t="s">
        <v>33</v>
      </c>
      <c r="AQ13" s="11"/>
      <c r="BE13" s="174"/>
      <c r="BS13" s="6" t="s">
        <v>18</v>
      </c>
    </row>
    <row r="14" spans="2:71" s="2" customFormat="1" ht="15.75" customHeight="1">
      <c r="B14" s="10"/>
      <c r="E14" s="203" t="s">
        <v>33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" t="s">
        <v>31</v>
      </c>
      <c r="AN14" s="19" t="s">
        <v>33</v>
      </c>
      <c r="AQ14" s="11"/>
      <c r="BE14" s="174"/>
      <c r="BS14" s="6" t="s">
        <v>18</v>
      </c>
    </row>
    <row r="15" spans="2:71" s="2" customFormat="1" ht="7.5" customHeight="1">
      <c r="B15" s="10"/>
      <c r="AQ15" s="11"/>
      <c r="BE15" s="174"/>
      <c r="BS15" s="6" t="s">
        <v>3</v>
      </c>
    </row>
    <row r="16" spans="2:71" s="2" customFormat="1" ht="15" customHeight="1">
      <c r="B16" s="10"/>
      <c r="D16" s="17" t="s">
        <v>34</v>
      </c>
      <c r="AK16" s="17" t="s">
        <v>29</v>
      </c>
      <c r="AN16" s="15"/>
      <c r="AQ16" s="11"/>
      <c r="BE16" s="174"/>
      <c r="BS16" s="6" t="s">
        <v>3</v>
      </c>
    </row>
    <row r="17" spans="2:71" s="2" customFormat="1" ht="19.5" customHeight="1">
      <c r="B17" s="10"/>
      <c r="E17" s="15" t="s">
        <v>35</v>
      </c>
      <c r="AK17" s="17" t="s">
        <v>31</v>
      </c>
      <c r="AN17" s="15"/>
      <c r="AQ17" s="11"/>
      <c r="BE17" s="174"/>
      <c r="BS17" s="6" t="s">
        <v>36</v>
      </c>
    </row>
    <row r="18" spans="2:71" s="2" customFormat="1" ht="7.5" customHeight="1">
      <c r="B18" s="10"/>
      <c r="AQ18" s="11"/>
      <c r="BE18" s="174"/>
      <c r="BS18" s="6" t="s">
        <v>6</v>
      </c>
    </row>
    <row r="19" spans="2:71" s="2" customFormat="1" ht="15" customHeight="1">
      <c r="B19" s="10"/>
      <c r="D19" s="17" t="s">
        <v>37</v>
      </c>
      <c r="AK19" s="17" t="s">
        <v>29</v>
      </c>
      <c r="AN19" s="15"/>
      <c r="AQ19" s="11"/>
      <c r="BE19" s="174"/>
      <c r="BS19" s="6" t="s">
        <v>6</v>
      </c>
    </row>
    <row r="20" spans="2:57" s="2" customFormat="1" ht="15.75" customHeight="1">
      <c r="B20" s="10"/>
      <c r="E20" s="15" t="s">
        <v>38</v>
      </c>
      <c r="AK20" s="17" t="s">
        <v>31</v>
      </c>
      <c r="AN20" s="15"/>
      <c r="AQ20" s="11"/>
      <c r="BE20" s="174"/>
    </row>
    <row r="21" spans="2:57" s="2" customFormat="1" ht="7.5" customHeight="1">
      <c r="B21" s="10"/>
      <c r="AQ21" s="11"/>
      <c r="BE21" s="174"/>
    </row>
    <row r="22" spans="2:57" s="2" customFormat="1" ht="15.75" customHeight="1">
      <c r="B22" s="10"/>
      <c r="D22" s="17" t="s">
        <v>39</v>
      </c>
      <c r="AQ22" s="11"/>
      <c r="BE22" s="174"/>
    </row>
    <row r="23" spans="2:57" s="2" customFormat="1" ht="15.75" customHeight="1">
      <c r="B23" s="10"/>
      <c r="E23" s="20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Q23" s="11"/>
      <c r="BE23" s="174"/>
    </row>
    <row r="24" spans="2:57" s="2" customFormat="1" ht="7.5" customHeight="1">
      <c r="B24" s="10"/>
      <c r="AQ24" s="11"/>
      <c r="BE24" s="174"/>
    </row>
    <row r="25" spans="2:57" s="2" customFormat="1" ht="7.5" customHeight="1">
      <c r="B25" s="1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1"/>
      <c r="BE25" s="174"/>
    </row>
    <row r="26" spans="2:57" s="2" customFormat="1" ht="15" customHeight="1">
      <c r="B26" s="10"/>
      <c r="D26" s="21" t="s">
        <v>40</v>
      </c>
      <c r="AK26" s="205">
        <f>ROUND($AG$87,2)</f>
        <v>0</v>
      </c>
      <c r="AL26" s="174"/>
      <c r="AM26" s="174"/>
      <c r="AN26" s="174"/>
      <c r="AO26" s="174"/>
      <c r="AQ26" s="11"/>
      <c r="BE26" s="174"/>
    </row>
    <row r="27" spans="2:57" s="2" customFormat="1" ht="15" customHeight="1">
      <c r="B27" s="10"/>
      <c r="D27" s="21" t="s">
        <v>41</v>
      </c>
      <c r="AK27" s="205">
        <f>ROUND($AG$91,2)</f>
        <v>0</v>
      </c>
      <c r="AL27" s="174"/>
      <c r="AM27" s="174"/>
      <c r="AN27" s="174"/>
      <c r="AO27" s="174"/>
      <c r="AQ27" s="11"/>
      <c r="BE27" s="174"/>
    </row>
    <row r="28" spans="2:57" s="6" customFormat="1" ht="7.5" customHeight="1">
      <c r="B28" s="22"/>
      <c r="AQ28" s="23"/>
      <c r="BE28" s="176"/>
    </row>
    <row r="29" spans="2:57" s="6" customFormat="1" ht="27" customHeight="1">
      <c r="B29" s="22"/>
      <c r="D29" s="24" t="s">
        <v>42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06">
        <f>ROUND($AK$26+$AK$27,2)</f>
        <v>0</v>
      </c>
      <c r="AL29" s="207"/>
      <c r="AM29" s="207"/>
      <c r="AN29" s="207"/>
      <c r="AO29" s="207"/>
      <c r="AQ29" s="23"/>
      <c r="BE29" s="176"/>
    </row>
    <row r="30" spans="2:57" s="6" customFormat="1" ht="7.5" customHeight="1">
      <c r="B30" s="22"/>
      <c r="AQ30" s="23"/>
      <c r="BE30" s="176"/>
    </row>
    <row r="31" spans="2:57" s="6" customFormat="1" ht="15" customHeight="1">
      <c r="B31" s="26"/>
      <c r="D31" s="27" t="s">
        <v>43</v>
      </c>
      <c r="F31" s="27" t="s">
        <v>44</v>
      </c>
      <c r="L31" s="194">
        <v>0.21</v>
      </c>
      <c r="M31" s="195"/>
      <c r="N31" s="195"/>
      <c r="O31" s="195"/>
      <c r="T31" s="29" t="s">
        <v>45</v>
      </c>
      <c r="W31" s="196">
        <f>ROUND($AZ$87+SUM($CD$92:$CD$96),2)</f>
        <v>0</v>
      </c>
      <c r="X31" s="195"/>
      <c r="Y31" s="195"/>
      <c r="Z31" s="195"/>
      <c r="AA31" s="195"/>
      <c r="AB31" s="195"/>
      <c r="AC31" s="195"/>
      <c r="AD31" s="195"/>
      <c r="AE31" s="195"/>
      <c r="AK31" s="196">
        <f>ROUND($AV$87+SUM($BY$92:$BY$96),2)</f>
        <v>0</v>
      </c>
      <c r="AL31" s="195"/>
      <c r="AM31" s="195"/>
      <c r="AN31" s="195"/>
      <c r="AO31" s="195"/>
      <c r="AQ31" s="30"/>
      <c r="BE31" s="195"/>
    </row>
    <row r="32" spans="2:57" s="6" customFormat="1" ht="15" customHeight="1">
      <c r="B32" s="26"/>
      <c r="F32" s="27" t="s">
        <v>46</v>
      </c>
      <c r="L32" s="194">
        <v>0.15</v>
      </c>
      <c r="M32" s="195"/>
      <c r="N32" s="195"/>
      <c r="O32" s="195"/>
      <c r="T32" s="29" t="s">
        <v>45</v>
      </c>
      <c r="W32" s="196">
        <f>ROUND($BA$87+SUM($CE$92:$CE$96),2)</f>
        <v>0</v>
      </c>
      <c r="X32" s="195"/>
      <c r="Y32" s="195"/>
      <c r="Z32" s="195"/>
      <c r="AA32" s="195"/>
      <c r="AB32" s="195"/>
      <c r="AC32" s="195"/>
      <c r="AD32" s="195"/>
      <c r="AE32" s="195"/>
      <c r="AK32" s="196">
        <f>ROUND($AW$87+SUM($BZ$92:$BZ$96),2)</f>
        <v>0</v>
      </c>
      <c r="AL32" s="195"/>
      <c r="AM32" s="195"/>
      <c r="AN32" s="195"/>
      <c r="AO32" s="195"/>
      <c r="AQ32" s="30"/>
      <c r="BE32" s="195"/>
    </row>
    <row r="33" spans="2:57" s="6" customFormat="1" ht="15" customHeight="1" hidden="1">
      <c r="B33" s="26"/>
      <c r="F33" s="27" t="s">
        <v>47</v>
      </c>
      <c r="L33" s="194">
        <v>0.21</v>
      </c>
      <c r="M33" s="195"/>
      <c r="N33" s="195"/>
      <c r="O33" s="195"/>
      <c r="T33" s="29" t="s">
        <v>45</v>
      </c>
      <c r="W33" s="196">
        <f>ROUND($BB$87+SUM($CF$92:$CF$96),2)</f>
        <v>0</v>
      </c>
      <c r="X33" s="195"/>
      <c r="Y33" s="195"/>
      <c r="Z33" s="195"/>
      <c r="AA33" s="195"/>
      <c r="AB33" s="195"/>
      <c r="AC33" s="195"/>
      <c r="AD33" s="195"/>
      <c r="AE33" s="195"/>
      <c r="AK33" s="196">
        <v>0</v>
      </c>
      <c r="AL33" s="195"/>
      <c r="AM33" s="195"/>
      <c r="AN33" s="195"/>
      <c r="AO33" s="195"/>
      <c r="AQ33" s="30"/>
      <c r="BE33" s="195"/>
    </row>
    <row r="34" spans="2:57" s="6" customFormat="1" ht="15" customHeight="1" hidden="1">
      <c r="B34" s="26"/>
      <c r="F34" s="27" t="s">
        <v>48</v>
      </c>
      <c r="L34" s="194">
        <v>0.15</v>
      </c>
      <c r="M34" s="195"/>
      <c r="N34" s="195"/>
      <c r="O34" s="195"/>
      <c r="T34" s="29" t="s">
        <v>45</v>
      </c>
      <c r="W34" s="196">
        <f>ROUND($BC$87+SUM($CG$92:$CG$96),2)</f>
        <v>0</v>
      </c>
      <c r="X34" s="195"/>
      <c r="Y34" s="195"/>
      <c r="Z34" s="195"/>
      <c r="AA34" s="195"/>
      <c r="AB34" s="195"/>
      <c r="AC34" s="195"/>
      <c r="AD34" s="195"/>
      <c r="AE34" s="195"/>
      <c r="AK34" s="196">
        <v>0</v>
      </c>
      <c r="AL34" s="195"/>
      <c r="AM34" s="195"/>
      <c r="AN34" s="195"/>
      <c r="AO34" s="195"/>
      <c r="AQ34" s="30"/>
      <c r="BE34" s="195"/>
    </row>
    <row r="35" spans="2:43" s="6" customFormat="1" ht="15" customHeight="1" hidden="1">
      <c r="B35" s="26"/>
      <c r="F35" s="27" t="s">
        <v>49</v>
      </c>
      <c r="L35" s="194">
        <v>0</v>
      </c>
      <c r="M35" s="195"/>
      <c r="N35" s="195"/>
      <c r="O35" s="195"/>
      <c r="T35" s="29" t="s">
        <v>45</v>
      </c>
      <c r="W35" s="196">
        <f>ROUND($BD$87+SUM($CH$92:$CH$96),2)</f>
        <v>0</v>
      </c>
      <c r="X35" s="195"/>
      <c r="Y35" s="195"/>
      <c r="Z35" s="195"/>
      <c r="AA35" s="195"/>
      <c r="AB35" s="195"/>
      <c r="AC35" s="195"/>
      <c r="AD35" s="195"/>
      <c r="AE35" s="195"/>
      <c r="AK35" s="196">
        <v>0</v>
      </c>
      <c r="AL35" s="195"/>
      <c r="AM35" s="195"/>
      <c r="AN35" s="195"/>
      <c r="AO35" s="195"/>
      <c r="AQ35" s="30"/>
    </row>
    <row r="36" spans="2:43" s="6" customFormat="1" ht="7.5" customHeight="1">
      <c r="B36" s="22"/>
      <c r="AQ36" s="23"/>
    </row>
    <row r="37" spans="2:43" s="6" customFormat="1" ht="27" customHeight="1">
      <c r="B37" s="22"/>
      <c r="C37" s="31"/>
      <c r="D37" s="32" t="s">
        <v>50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 t="s">
        <v>51</v>
      </c>
      <c r="U37" s="33"/>
      <c r="V37" s="33"/>
      <c r="W37" s="33"/>
      <c r="X37" s="197" t="s">
        <v>52</v>
      </c>
      <c r="Y37" s="191"/>
      <c r="Z37" s="191"/>
      <c r="AA37" s="191"/>
      <c r="AB37" s="191"/>
      <c r="AC37" s="33"/>
      <c r="AD37" s="33"/>
      <c r="AE37" s="33"/>
      <c r="AF37" s="33"/>
      <c r="AG37" s="33"/>
      <c r="AH37" s="33"/>
      <c r="AI37" s="33"/>
      <c r="AJ37" s="33"/>
      <c r="AK37" s="198">
        <f>SUM($AK$29:$AK$35)</f>
        <v>0</v>
      </c>
      <c r="AL37" s="191"/>
      <c r="AM37" s="191"/>
      <c r="AN37" s="191"/>
      <c r="AO37" s="193"/>
      <c r="AP37" s="31"/>
      <c r="AQ37" s="23"/>
    </row>
    <row r="38" spans="2:43" s="6" customFormat="1" ht="15" customHeight="1">
      <c r="B38" s="22"/>
      <c r="AQ38" s="23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53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54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55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56</v>
      </c>
      <c r="S58" s="41"/>
      <c r="T58" s="41"/>
      <c r="U58" s="41"/>
      <c r="V58" s="41"/>
      <c r="W58" s="41"/>
      <c r="X58" s="41"/>
      <c r="Y58" s="41"/>
      <c r="Z58" s="43"/>
      <c r="AC58" s="40" t="s">
        <v>55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56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57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58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55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56</v>
      </c>
      <c r="S69" s="41"/>
      <c r="T69" s="41"/>
      <c r="U69" s="41"/>
      <c r="V69" s="41"/>
      <c r="W69" s="41"/>
      <c r="X69" s="41"/>
      <c r="Y69" s="41"/>
      <c r="Z69" s="43"/>
      <c r="AC69" s="40" t="s">
        <v>55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56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99" t="s">
        <v>59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23"/>
    </row>
    <row r="77" spans="2:43" s="15" customFormat="1" ht="15" customHeight="1">
      <c r="B77" s="50"/>
      <c r="C77" s="17" t="s">
        <v>13</v>
      </c>
      <c r="L77" s="15" t="str">
        <f>$K$5</f>
        <v>2016/006</v>
      </c>
      <c r="AQ77" s="51"/>
    </row>
    <row r="78" spans="2:43" s="52" customFormat="1" ht="37.5" customHeight="1">
      <c r="B78" s="53"/>
      <c r="C78" s="52" t="s">
        <v>16</v>
      </c>
      <c r="L78" s="185" t="str">
        <f>$K$6</f>
        <v>Oprava pultové střechy - BD Maňáková 813/14 - byt. jednotka 2+kk v 7.NP</v>
      </c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5" t="str">
        <f>IF($K$8="","",$K$8)</f>
        <v>Maňáková 813/14, Praha 4</v>
      </c>
      <c r="AI80" s="17" t="s">
        <v>24</v>
      </c>
      <c r="AM80" s="56" t="str">
        <f>IF($AN$8="","",$AN$8)</f>
        <v>15.11.2016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28</v>
      </c>
      <c r="L82" s="15" t="str">
        <f>IF($E$11="","",$E$11)</f>
        <v>Městská část Praha 14</v>
      </c>
      <c r="AI82" s="17" t="s">
        <v>34</v>
      </c>
      <c r="AM82" s="186" t="str">
        <f>IF($E$17="","",$E$17)</f>
        <v>DEKPROJEKT s.r.o.</v>
      </c>
      <c r="AN82" s="176"/>
      <c r="AO82" s="176"/>
      <c r="AP82" s="176"/>
      <c r="AQ82" s="23"/>
      <c r="AS82" s="187" t="s">
        <v>60</v>
      </c>
      <c r="AT82" s="188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32</v>
      </c>
      <c r="L83" s="15">
        <f>IF($E$14="Vyplň údaj","",$E$14)</f>
      </c>
      <c r="AI83" s="17" t="s">
        <v>37</v>
      </c>
      <c r="AM83" s="186" t="str">
        <f>IF($E$20="","",$E$20)</f>
        <v>www.rozpocty-staveb.cz</v>
      </c>
      <c r="AN83" s="176"/>
      <c r="AO83" s="176"/>
      <c r="AP83" s="176"/>
      <c r="AQ83" s="23"/>
      <c r="AS83" s="189"/>
      <c r="AT83" s="176"/>
      <c r="BD83" s="58"/>
    </row>
    <row r="84" spans="2:56" s="6" customFormat="1" ht="12" customHeight="1">
      <c r="B84" s="22"/>
      <c r="AQ84" s="23"/>
      <c r="AS84" s="189"/>
      <c r="AT84" s="176"/>
      <c r="BD84" s="58"/>
    </row>
    <row r="85" spans="2:57" s="6" customFormat="1" ht="30" customHeight="1">
      <c r="B85" s="22"/>
      <c r="C85" s="190" t="s">
        <v>61</v>
      </c>
      <c r="D85" s="191"/>
      <c r="E85" s="191"/>
      <c r="F85" s="191"/>
      <c r="G85" s="191"/>
      <c r="H85" s="33"/>
      <c r="I85" s="192" t="s">
        <v>62</v>
      </c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2" t="s">
        <v>63</v>
      </c>
      <c r="AH85" s="191"/>
      <c r="AI85" s="191"/>
      <c r="AJ85" s="191"/>
      <c r="AK85" s="191"/>
      <c r="AL85" s="191"/>
      <c r="AM85" s="191"/>
      <c r="AN85" s="192" t="s">
        <v>64</v>
      </c>
      <c r="AO85" s="191"/>
      <c r="AP85" s="193"/>
      <c r="AQ85" s="23"/>
      <c r="AS85" s="59" t="s">
        <v>65</v>
      </c>
      <c r="AT85" s="60" t="s">
        <v>66</v>
      </c>
      <c r="AU85" s="60" t="s">
        <v>67</v>
      </c>
      <c r="AV85" s="60" t="s">
        <v>68</v>
      </c>
      <c r="AW85" s="60" t="s">
        <v>69</v>
      </c>
      <c r="AX85" s="60" t="s">
        <v>70</v>
      </c>
      <c r="AY85" s="60" t="s">
        <v>71</v>
      </c>
      <c r="AZ85" s="60" t="s">
        <v>72</v>
      </c>
      <c r="BA85" s="60" t="s">
        <v>73</v>
      </c>
      <c r="BB85" s="60" t="s">
        <v>74</v>
      </c>
      <c r="BC85" s="60" t="s">
        <v>75</v>
      </c>
      <c r="BD85" s="61" t="s">
        <v>76</v>
      </c>
      <c r="BE85" s="62"/>
    </row>
    <row r="86" spans="2:56" s="6" customFormat="1" ht="12" customHeight="1">
      <c r="B86" s="22"/>
      <c r="AQ86" s="23"/>
      <c r="AS86" s="63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4" t="s">
        <v>77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179">
        <f>ROUND(SUM($AG$88:$AG$89),2)</f>
        <v>0</v>
      </c>
      <c r="AH87" s="180"/>
      <c r="AI87" s="180"/>
      <c r="AJ87" s="180"/>
      <c r="AK87" s="180"/>
      <c r="AL87" s="180"/>
      <c r="AM87" s="180"/>
      <c r="AN87" s="179">
        <f>SUM($AG$87,$AT$87)</f>
        <v>0</v>
      </c>
      <c r="AO87" s="180"/>
      <c r="AP87" s="180"/>
      <c r="AQ87" s="54"/>
      <c r="AS87" s="65">
        <f>ROUND(SUM($AS$88:$AS$89),2)</f>
        <v>0</v>
      </c>
      <c r="AT87" s="66">
        <f>ROUND(SUM($AV$87:$AW$87),2)</f>
        <v>0</v>
      </c>
      <c r="AU87" s="67">
        <f>ROUND(SUM($AU$88:$AU$89),5)</f>
        <v>0</v>
      </c>
      <c r="AV87" s="66">
        <f>ROUND($AZ$87*$L$31,2)</f>
        <v>0</v>
      </c>
      <c r="AW87" s="66">
        <f>ROUND($BA$87*$L$32,2)</f>
        <v>0</v>
      </c>
      <c r="AX87" s="66">
        <f>ROUND($BB$87*$L$31,2)</f>
        <v>0</v>
      </c>
      <c r="AY87" s="66">
        <f>ROUND($BC$87*$L$32,2)</f>
        <v>0</v>
      </c>
      <c r="AZ87" s="66">
        <f>ROUND(SUM($AZ$88:$AZ$89),2)</f>
        <v>0</v>
      </c>
      <c r="BA87" s="66">
        <f>ROUND(SUM($BA$88:$BA$89),2)</f>
        <v>0</v>
      </c>
      <c r="BB87" s="66">
        <f>ROUND(SUM($BB$88:$BB$89),2)</f>
        <v>0</v>
      </c>
      <c r="BC87" s="66">
        <f>ROUND(SUM($BC$88:$BC$89),2)</f>
        <v>0</v>
      </c>
      <c r="BD87" s="68">
        <f>ROUND(SUM($BD$88:$BD$89),2)</f>
        <v>0</v>
      </c>
      <c r="BS87" s="52" t="s">
        <v>78</v>
      </c>
      <c r="BT87" s="52" t="s">
        <v>79</v>
      </c>
      <c r="BU87" s="69" t="s">
        <v>80</v>
      </c>
      <c r="BV87" s="52" t="s">
        <v>81</v>
      </c>
      <c r="BW87" s="52" t="s">
        <v>82</v>
      </c>
      <c r="BX87" s="52" t="s">
        <v>83</v>
      </c>
    </row>
    <row r="88" spans="1:76" s="70" customFormat="1" ht="28.5" customHeight="1">
      <c r="A88" s="165" t="s">
        <v>528</v>
      </c>
      <c r="B88" s="71"/>
      <c r="C88" s="72"/>
      <c r="D88" s="183" t="s">
        <v>84</v>
      </c>
      <c r="E88" s="184"/>
      <c r="F88" s="184"/>
      <c r="G88" s="184"/>
      <c r="H88" s="184"/>
      <c r="I88" s="72"/>
      <c r="J88" s="183" t="s">
        <v>85</v>
      </c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1">
        <f>'2016_006_a - Stavební a k...'!$M$30</f>
        <v>0</v>
      </c>
      <c r="AH88" s="182"/>
      <c r="AI88" s="182"/>
      <c r="AJ88" s="182"/>
      <c r="AK88" s="182"/>
      <c r="AL88" s="182"/>
      <c r="AM88" s="182"/>
      <c r="AN88" s="181">
        <f>SUM($AG$88,$AT$88)</f>
        <v>0</v>
      </c>
      <c r="AO88" s="182"/>
      <c r="AP88" s="182"/>
      <c r="AQ88" s="73"/>
      <c r="AS88" s="74">
        <f>'2016_006_a - Stavební a k...'!$M$28</f>
        <v>0</v>
      </c>
      <c r="AT88" s="75">
        <f>ROUND(SUM($AV$88:$AW$88),2)</f>
        <v>0</v>
      </c>
      <c r="AU88" s="76">
        <f>'2016_006_a - Stavební a k...'!$W$129</f>
        <v>0</v>
      </c>
      <c r="AV88" s="75">
        <f>'2016_006_a - Stavební a k...'!$M$32</f>
        <v>0</v>
      </c>
      <c r="AW88" s="75">
        <f>'2016_006_a - Stavební a k...'!$M$33</f>
        <v>0</v>
      </c>
      <c r="AX88" s="75">
        <f>'2016_006_a - Stavební a k...'!$M$34</f>
        <v>0</v>
      </c>
      <c r="AY88" s="75">
        <f>'2016_006_a - Stavební a k...'!$M$35</f>
        <v>0</v>
      </c>
      <c r="AZ88" s="75">
        <f>'2016_006_a - Stavební a k...'!$H$32</f>
        <v>0</v>
      </c>
      <c r="BA88" s="75">
        <f>'2016_006_a - Stavební a k...'!$H$33</f>
        <v>0</v>
      </c>
      <c r="BB88" s="75">
        <f>'2016_006_a - Stavební a k...'!$H$34</f>
        <v>0</v>
      </c>
      <c r="BC88" s="75">
        <f>'2016_006_a - Stavební a k...'!$H$35</f>
        <v>0</v>
      </c>
      <c r="BD88" s="77">
        <f>'2016_006_a - Stavební a k...'!$H$36</f>
        <v>0</v>
      </c>
      <c r="BT88" s="70" t="s">
        <v>21</v>
      </c>
      <c r="BV88" s="70" t="s">
        <v>81</v>
      </c>
      <c r="BW88" s="70" t="s">
        <v>86</v>
      </c>
      <c r="BX88" s="70" t="s">
        <v>82</v>
      </c>
    </row>
    <row r="89" spans="1:76" s="70" customFormat="1" ht="28.5" customHeight="1">
      <c r="A89" s="165" t="s">
        <v>528</v>
      </c>
      <c r="B89" s="71"/>
      <c r="C89" s="72"/>
      <c r="D89" s="183" t="s">
        <v>87</v>
      </c>
      <c r="E89" s="184"/>
      <c r="F89" s="184"/>
      <c r="G89" s="184"/>
      <c r="H89" s="184"/>
      <c r="I89" s="72"/>
      <c r="J89" s="183" t="s">
        <v>88</v>
      </c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1">
        <f>'2016_006_b - VRN'!$M$30</f>
        <v>0</v>
      </c>
      <c r="AH89" s="182"/>
      <c r="AI89" s="182"/>
      <c r="AJ89" s="182"/>
      <c r="AK89" s="182"/>
      <c r="AL89" s="182"/>
      <c r="AM89" s="182"/>
      <c r="AN89" s="181">
        <f>SUM($AG$89,$AT$89)</f>
        <v>0</v>
      </c>
      <c r="AO89" s="182"/>
      <c r="AP89" s="182"/>
      <c r="AQ89" s="73"/>
      <c r="AS89" s="78">
        <f>'2016_006_b - VRN'!$M$28</f>
        <v>0</v>
      </c>
      <c r="AT89" s="79">
        <f>ROUND(SUM($AV$89:$AW$89),2)</f>
        <v>0</v>
      </c>
      <c r="AU89" s="80">
        <f>'2016_006_b - VRN'!$W$120</f>
        <v>0</v>
      </c>
      <c r="AV89" s="79">
        <f>'2016_006_b - VRN'!$M$32</f>
        <v>0</v>
      </c>
      <c r="AW89" s="79">
        <f>'2016_006_b - VRN'!$M$33</f>
        <v>0</v>
      </c>
      <c r="AX89" s="79">
        <f>'2016_006_b - VRN'!$M$34</f>
        <v>0</v>
      </c>
      <c r="AY89" s="79">
        <f>'2016_006_b - VRN'!$M$35</f>
        <v>0</v>
      </c>
      <c r="AZ89" s="79">
        <f>'2016_006_b - VRN'!$H$32</f>
        <v>0</v>
      </c>
      <c r="BA89" s="79">
        <f>'2016_006_b - VRN'!$H$33</f>
        <v>0</v>
      </c>
      <c r="BB89" s="79">
        <f>'2016_006_b - VRN'!$H$34</f>
        <v>0</v>
      </c>
      <c r="BC89" s="79">
        <f>'2016_006_b - VRN'!$H$35</f>
        <v>0</v>
      </c>
      <c r="BD89" s="81">
        <f>'2016_006_b - VRN'!$H$36</f>
        <v>0</v>
      </c>
      <c r="BT89" s="70" t="s">
        <v>21</v>
      </c>
      <c r="BV89" s="70" t="s">
        <v>81</v>
      </c>
      <c r="BW89" s="70" t="s">
        <v>89</v>
      </c>
      <c r="BX89" s="70" t="s">
        <v>82</v>
      </c>
    </row>
    <row r="90" spans="2:43" s="2" customFormat="1" ht="14.25" customHeight="1">
      <c r="B90" s="10"/>
      <c r="AQ90" s="11"/>
    </row>
    <row r="91" spans="2:49" s="6" customFormat="1" ht="30.75" customHeight="1">
      <c r="B91" s="22"/>
      <c r="C91" s="64" t="s">
        <v>90</v>
      </c>
      <c r="AG91" s="179">
        <f>ROUND(SUM($AG$92:$AG$95),2)</f>
        <v>0</v>
      </c>
      <c r="AH91" s="176"/>
      <c r="AI91" s="176"/>
      <c r="AJ91" s="176"/>
      <c r="AK91" s="176"/>
      <c r="AL91" s="176"/>
      <c r="AM91" s="176"/>
      <c r="AN91" s="179">
        <f>ROUND(SUM($AN$92:$AN$95),2)</f>
        <v>0</v>
      </c>
      <c r="AO91" s="176"/>
      <c r="AP91" s="176"/>
      <c r="AQ91" s="23"/>
      <c r="AS91" s="59" t="s">
        <v>91</v>
      </c>
      <c r="AT91" s="60" t="s">
        <v>92</v>
      </c>
      <c r="AU91" s="60" t="s">
        <v>43</v>
      </c>
      <c r="AV91" s="61" t="s">
        <v>66</v>
      </c>
      <c r="AW91" s="62"/>
    </row>
    <row r="92" spans="2:89" s="6" customFormat="1" ht="21" customHeight="1">
      <c r="B92" s="22"/>
      <c r="D92" s="82" t="s">
        <v>93</v>
      </c>
      <c r="AG92" s="177">
        <f>ROUND($AG$87*$AS$92,2)</f>
        <v>0</v>
      </c>
      <c r="AH92" s="176"/>
      <c r="AI92" s="176"/>
      <c r="AJ92" s="176"/>
      <c r="AK92" s="176"/>
      <c r="AL92" s="176"/>
      <c r="AM92" s="176"/>
      <c r="AN92" s="178">
        <f>ROUND($AG$92+$AV$92,2)</f>
        <v>0</v>
      </c>
      <c r="AO92" s="176"/>
      <c r="AP92" s="176"/>
      <c r="AQ92" s="23"/>
      <c r="AS92" s="83">
        <v>0</v>
      </c>
      <c r="AT92" s="84" t="s">
        <v>94</v>
      </c>
      <c r="AU92" s="84" t="s">
        <v>44</v>
      </c>
      <c r="AV92" s="85">
        <f>ROUND(IF($AU$92="základní",$AG$92*$L$31,IF($AU$92="snížená",$AG$92*$L$32,0)),2)</f>
        <v>0</v>
      </c>
      <c r="BV92" s="6" t="s">
        <v>95</v>
      </c>
      <c r="BY92" s="86">
        <f>IF($AU$92="základní",$AV$92,0)</f>
        <v>0</v>
      </c>
      <c r="BZ92" s="86">
        <f>IF($AU$92="snížená",$AV$92,0)</f>
        <v>0</v>
      </c>
      <c r="CA92" s="86">
        <v>0</v>
      </c>
      <c r="CB92" s="86">
        <v>0</v>
      </c>
      <c r="CC92" s="86">
        <v>0</v>
      </c>
      <c r="CD92" s="86">
        <f>IF($AU$92="základní",$AG$92,0)</f>
        <v>0</v>
      </c>
      <c r="CE92" s="86">
        <f>IF($AU$92="snížená",$AG$92,0)</f>
        <v>0</v>
      </c>
      <c r="CF92" s="86">
        <f>IF($AU$92="zákl. přenesená",$AG$92,0)</f>
        <v>0</v>
      </c>
      <c r="CG92" s="86">
        <f>IF($AU$92="sníž. přenesená",$AG$92,0)</f>
        <v>0</v>
      </c>
      <c r="CH92" s="86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2"/>
      <c r="D93" s="175" t="s">
        <v>96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G93" s="177">
        <f>$AG$87*$AS$93</f>
        <v>0</v>
      </c>
      <c r="AH93" s="176"/>
      <c r="AI93" s="176"/>
      <c r="AJ93" s="176"/>
      <c r="AK93" s="176"/>
      <c r="AL93" s="176"/>
      <c r="AM93" s="176"/>
      <c r="AN93" s="178">
        <f>$AG$93+$AV$93</f>
        <v>0</v>
      </c>
      <c r="AO93" s="176"/>
      <c r="AP93" s="176"/>
      <c r="AQ93" s="23"/>
      <c r="AS93" s="87">
        <v>0</v>
      </c>
      <c r="AT93" s="88" t="s">
        <v>94</v>
      </c>
      <c r="AU93" s="88" t="s">
        <v>44</v>
      </c>
      <c r="AV93" s="89">
        <f>ROUND(IF($AU$93="nulová",0,IF(OR($AU$93="základní",$AU$93="zákl. přenesená"),$AG$93*$L$31,$AG$93*$L$32)),2)</f>
        <v>0</v>
      </c>
      <c r="BV93" s="6" t="s">
        <v>97</v>
      </c>
      <c r="BY93" s="86">
        <f>IF($AU$93="základní",$AV$93,0)</f>
        <v>0</v>
      </c>
      <c r="BZ93" s="86">
        <f>IF($AU$93="snížená",$AV$93,0)</f>
        <v>0</v>
      </c>
      <c r="CA93" s="86">
        <f>IF($AU$93="zákl. přenesená",$AV$93,0)</f>
        <v>0</v>
      </c>
      <c r="CB93" s="86">
        <f>IF($AU$93="sníž. přenesená",$AV$93,0)</f>
        <v>0</v>
      </c>
      <c r="CC93" s="86">
        <f>IF($AU$93="nulová",$AV$93,0)</f>
        <v>0</v>
      </c>
      <c r="CD93" s="86">
        <f>IF($AU$93="základní",$AG$93,0)</f>
        <v>0</v>
      </c>
      <c r="CE93" s="86">
        <f>IF($AU$93="snížená",$AG$93,0)</f>
        <v>0</v>
      </c>
      <c r="CF93" s="86">
        <f>IF($AU$93="zákl. přenesená",$AG$93,0)</f>
        <v>0</v>
      </c>
      <c r="CG93" s="86">
        <f>IF($AU$93="sníž. přenesená",$AG$93,0)</f>
        <v>0</v>
      </c>
      <c r="CH93" s="86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2"/>
      <c r="D94" s="175" t="s">
        <v>96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G94" s="177">
        <f>$AG$87*$AS$94</f>
        <v>0</v>
      </c>
      <c r="AH94" s="176"/>
      <c r="AI94" s="176"/>
      <c r="AJ94" s="176"/>
      <c r="AK94" s="176"/>
      <c r="AL94" s="176"/>
      <c r="AM94" s="176"/>
      <c r="AN94" s="178">
        <f>$AG$94+$AV$94</f>
        <v>0</v>
      </c>
      <c r="AO94" s="176"/>
      <c r="AP94" s="176"/>
      <c r="AQ94" s="23"/>
      <c r="AS94" s="87">
        <v>0</v>
      </c>
      <c r="AT94" s="88" t="s">
        <v>94</v>
      </c>
      <c r="AU94" s="88" t="s">
        <v>44</v>
      </c>
      <c r="AV94" s="89">
        <f>ROUND(IF($AU$94="nulová",0,IF(OR($AU$94="základní",$AU$94="zákl. přenesená"),$AG$94*$L$31,$AG$94*$L$32)),2)</f>
        <v>0</v>
      </c>
      <c r="BV94" s="6" t="s">
        <v>97</v>
      </c>
      <c r="BY94" s="86">
        <f>IF($AU$94="základní",$AV$94,0)</f>
        <v>0</v>
      </c>
      <c r="BZ94" s="86">
        <f>IF($AU$94="snížená",$AV$94,0)</f>
        <v>0</v>
      </c>
      <c r="CA94" s="86">
        <f>IF($AU$94="zákl. přenesená",$AV$94,0)</f>
        <v>0</v>
      </c>
      <c r="CB94" s="86">
        <f>IF($AU$94="sníž. přenesená",$AV$94,0)</f>
        <v>0</v>
      </c>
      <c r="CC94" s="86">
        <f>IF($AU$94="nulová",$AV$94,0)</f>
        <v>0</v>
      </c>
      <c r="CD94" s="86">
        <f>IF($AU$94="základní",$AG$94,0)</f>
        <v>0</v>
      </c>
      <c r="CE94" s="86">
        <f>IF($AU$94="snížená",$AG$94,0)</f>
        <v>0</v>
      </c>
      <c r="CF94" s="86">
        <f>IF($AU$94="zákl. přenesená",$AG$94,0)</f>
        <v>0</v>
      </c>
      <c r="CG94" s="86">
        <f>IF($AU$94="sníž. přenesená",$AG$94,0)</f>
        <v>0</v>
      </c>
      <c r="CH94" s="86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89" s="6" customFormat="1" ht="21" customHeight="1">
      <c r="B95" s="22"/>
      <c r="D95" s="175" t="s">
        <v>96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G95" s="177">
        <f>$AG$87*$AS$95</f>
        <v>0</v>
      </c>
      <c r="AH95" s="176"/>
      <c r="AI95" s="176"/>
      <c r="AJ95" s="176"/>
      <c r="AK95" s="176"/>
      <c r="AL95" s="176"/>
      <c r="AM95" s="176"/>
      <c r="AN95" s="178">
        <f>$AG$95+$AV$95</f>
        <v>0</v>
      </c>
      <c r="AO95" s="176"/>
      <c r="AP95" s="176"/>
      <c r="AQ95" s="23"/>
      <c r="AS95" s="90">
        <v>0</v>
      </c>
      <c r="AT95" s="91" t="s">
        <v>94</v>
      </c>
      <c r="AU95" s="91" t="s">
        <v>44</v>
      </c>
      <c r="AV95" s="92">
        <f>ROUND(IF($AU$95="nulová",0,IF(OR($AU$95="základní",$AU$95="zákl. přenesená"),$AG$95*$L$31,$AG$95*$L$32)),2)</f>
        <v>0</v>
      </c>
      <c r="BV95" s="6" t="s">
        <v>97</v>
      </c>
      <c r="BY95" s="86">
        <f>IF($AU$95="základní",$AV$95,0)</f>
        <v>0</v>
      </c>
      <c r="BZ95" s="86">
        <f>IF($AU$95="snížená",$AV$95,0)</f>
        <v>0</v>
      </c>
      <c r="CA95" s="86">
        <f>IF($AU$95="zákl. přenesená",$AV$95,0)</f>
        <v>0</v>
      </c>
      <c r="CB95" s="86">
        <f>IF($AU$95="sníž. přenesená",$AV$95,0)</f>
        <v>0</v>
      </c>
      <c r="CC95" s="86">
        <f>IF($AU$95="nulová",$AV$95,0)</f>
        <v>0</v>
      </c>
      <c r="CD95" s="86">
        <f>IF($AU$95="základní",$AG$95,0)</f>
        <v>0</v>
      </c>
      <c r="CE95" s="86">
        <f>IF($AU$95="snížená",$AG$95,0)</f>
        <v>0</v>
      </c>
      <c r="CF95" s="86">
        <f>IF($AU$95="zákl. přenesená",$AG$95,0)</f>
        <v>0</v>
      </c>
      <c r="CG95" s="86">
        <f>IF($AU$95="sníž. přenesená",$AG$95,0)</f>
        <v>0</v>
      </c>
      <c r="CH95" s="86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>
        <f>IF($D$95="Vyplň vlastní","","x")</f>
      </c>
    </row>
    <row r="96" spans="2:43" s="6" customFormat="1" ht="12" customHeight="1">
      <c r="B96" s="22"/>
      <c r="AQ96" s="23"/>
    </row>
    <row r="97" spans="2:43" s="6" customFormat="1" ht="30.75" customHeight="1">
      <c r="B97" s="22"/>
      <c r="C97" s="93" t="s">
        <v>98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171">
        <f>ROUND($AG$87+$AG$91,2)</f>
        <v>0</v>
      </c>
      <c r="AH97" s="172"/>
      <c r="AI97" s="172"/>
      <c r="AJ97" s="172"/>
      <c r="AK97" s="172"/>
      <c r="AL97" s="172"/>
      <c r="AM97" s="172"/>
      <c r="AN97" s="171">
        <f>$AN$87+$AN$91</f>
        <v>0</v>
      </c>
      <c r="AO97" s="172"/>
      <c r="AP97" s="172"/>
      <c r="AQ97" s="23"/>
    </row>
    <row r="98" spans="2:43" s="6" customFormat="1" ht="7.5" customHeight="1"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6"/>
    </row>
  </sheetData>
  <sheetProtection/>
  <mergeCells count="62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2:AT96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2016_006_a - Stavební a k...'!C2" tooltip="2016/006/a - Stavební a k..." display="/"/>
    <hyperlink ref="A89" location="'2016_006_b - VRN'!C2" tooltip="2016/006/b - VRN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1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70"/>
      <c r="B1" s="167"/>
      <c r="C1" s="167"/>
      <c r="D1" s="168" t="s">
        <v>1</v>
      </c>
      <c r="E1" s="167"/>
      <c r="F1" s="169" t="s">
        <v>529</v>
      </c>
      <c r="G1" s="169"/>
      <c r="H1" s="211" t="s">
        <v>530</v>
      </c>
      <c r="I1" s="211"/>
      <c r="J1" s="211"/>
      <c r="K1" s="211"/>
      <c r="L1" s="169" t="s">
        <v>531</v>
      </c>
      <c r="M1" s="167"/>
      <c r="N1" s="167"/>
      <c r="O1" s="168" t="s">
        <v>99</v>
      </c>
      <c r="P1" s="167"/>
      <c r="Q1" s="167"/>
      <c r="R1" s="167"/>
      <c r="S1" s="169" t="s">
        <v>532</v>
      </c>
      <c r="T1" s="169"/>
      <c r="U1" s="170"/>
      <c r="V1" s="1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0" t="s">
        <v>4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S2" s="173" t="s">
        <v>5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100</v>
      </c>
    </row>
    <row r="4" spans="2:46" s="2" customFormat="1" ht="37.5" customHeight="1">
      <c r="B4" s="10"/>
      <c r="C4" s="199" t="s">
        <v>101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16</v>
      </c>
      <c r="F6" s="234" t="str">
        <f>'Rekapitulace stavby'!$K$6</f>
        <v>Oprava pultové střechy - BD Maňáková 813/14 - byt. jednotka 2+kk v 7.NP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R6" s="11"/>
    </row>
    <row r="7" spans="2:18" s="6" customFormat="1" ht="33.75" customHeight="1">
      <c r="B7" s="22"/>
      <c r="D7" s="16" t="s">
        <v>102</v>
      </c>
      <c r="F7" s="202" t="s">
        <v>103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R7" s="23"/>
    </row>
    <row r="8" spans="2:18" s="6" customFormat="1" ht="15" customHeight="1">
      <c r="B8" s="22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2"/>
      <c r="D9" s="17" t="s">
        <v>22</v>
      </c>
      <c r="F9" s="15" t="s">
        <v>23</v>
      </c>
      <c r="M9" s="17" t="s">
        <v>24</v>
      </c>
      <c r="O9" s="242" t="str">
        <f>'Rekapitulace stavby'!$AN$8</f>
        <v>15.11.2016</v>
      </c>
      <c r="P9" s="176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28</v>
      </c>
      <c r="M11" s="17" t="s">
        <v>29</v>
      </c>
      <c r="O11" s="186"/>
      <c r="P11" s="176"/>
      <c r="R11" s="23"/>
    </row>
    <row r="12" spans="2:18" s="6" customFormat="1" ht="18.75" customHeight="1">
      <c r="B12" s="22"/>
      <c r="E12" s="15" t="s">
        <v>30</v>
      </c>
      <c r="M12" s="17" t="s">
        <v>31</v>
      </c>
      <c r="O12" s="186"/>
      <c r="P12" s="176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32</v>
      </c>
      <c r="M14" s="17" t="s">
        <v>29</v>
      </c>
      <c r="O14" s="241" t="str">
        <f>IF('Rekapitulace stavby'!$AN$13="","",'Rekapitulace stavby'!$AN$13)</f>
        <v>Vyplň údaj</v>
      </c>
      <c r="P14" s="176"/>
      <c r="R14" s="23"/>
    </row>
    <row r="15" spans="2:18" s="6" customFormat="1" ht="18.75" customHeight="1">
      <c r="B15" s="22"/>
      <c r="E15" s="241" t="str">
        <f>IF('Rekapitulace stavby'!$E$14="","",'Rekapitulace stavby'!$E$14)</f>
        <v>Vyplň údaj</v>
      </c>
      <c r="F15" s="176"/>
      <c r="G15" s="176"/>
      <c r="H15" s="176"/>
      <c r="I15" s="176"/>
      <c r="J15" s="176"/>
      <c r="K15" s="176"/>
      <c r="L15" s="176"/>
      <c r="M15" s="17" t="s">
        <v>31</v>
      </c>
      <c r="O15" s="241" t="str">
        <f>IF('Rekapitulace stavby'!$AN$14="","",'Rekapitulace stavby'!$AN$14)</f>
        <v>Vyplň údaj</v>
      </c>
      <c r="P15" s="176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34</v>
      </c>
      <c r="M17" s="17" t="s">
        <v>29</v>
      </c>
      <c r="O17" s="186"/>
      <c r="P17" s="176"/>
      <c r="R17" s="23"/>
    </row>
    <row r="18" spans="2:18" s="6" customFormat="1" ht="18.75" customHeight="1">
      <c r="B18" s="22"/>
      <c r="E18" s="15" t="s">
        <v>35</v>
      </c>
      <c r="M18" s="17" t="s">
        <v>31</v>
      </c>
      <c r="O18" s="186"/>
      <c r="P18" s="176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37</v>
      </c>
      <c r="M20" s="17" t="s">
        <v>29</v>
      </c>
      <c r="O20" s="186"/>
      <c r="P20" s="176"/>
      <c r="R20" s="23"/>
    </row>
    <row r="21" spans="2:18" s="6" customFormat="1" ht="18.75" customHeight="1">
      <c r="B21" s="22"/>
      <c r="E21" s="15" t="s">
        <v>38</v>
      </c>
      <c r="M21" s="17" t="s">
        <v>31</v>
      </c>
      <c r="O21" s="186"/>
      <c r="P21" s="176"/>
      <c r="R21" s="23"/>
    </row>
    <row r="22" spans="2:18" s="6" customFormat="1" ht="7.5" customHeight="1">
      <c r="B22" s="22"/>
      <c r="R22" s="23"/>
    </row>
    <row r="23" spans="2:18" s="6" customFormat="1" ht="15" customHeight="1">
      <c r="B23" s="22"/>
      <c r="D23" s="17" t="s">
        <v>39</v>
      </c>
      <c r="R23" s="23"/>
    </row>
    <row r="24" spans="2:18" s="94" customFormat="1" ht="15.75" customHeight="1">
      <c r="B24" s="95"/>
      <c r="E24" s="204"/>
      <c r="F24" s="239"/>
      <c r="G24" s="239"/>
      <c r="H24" s="239"/>
      <c r="I24" s="239"/>
      <c r="J24" s="239"/>
      <c r="K24" s="239"/>
      <c r="L24" s="239"/>
      <c r="R24" s="96"/>
    </row>
    <row r="25" spans="2:18" s="6" customFormat="1" ht="7.5" customHeight="1">
      <c r="B25" s="22"/>
      <c r="R25" s="23"/>
    </row>
    <row r="26" spans="2:18" s="6" customFormat="1" ht="7.5" customHeight="1">
      <c r="B26" s="2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R26" s="23"/>
    </row>
    <row r="27" spans="2:18" s="6" customFormat="1" ht="15" customHeight="1">
      <c r="B27" s="22"/>
      <c r="D27" s="97" t="s">
        <v>104</v>
      </c>
      <c r="M27" s="205">
        <f>$N$88</f>
        <v>0</v>
      </c>
      <c r="N27" s="176"/>
      <c r="O27" s="176"/>
      <c r="P27" s="176"/>
      <c r="R27" s="23"/>
    </row>
    <row r="28" spans="2:18" s="6" customFormat="1" ht="15" customHeight="1">
      <c r="B28" s="22"/>
      <c r="D28" s="21" t="s">
        <v>93</v>
      </c>
      <c r="M28" s="205">
        <f>$N$104</f>
        <v>0</v>
      </c>
      <c r="N28" s="176"/>
      <c r="O28" s="176"/>
      <c r="P28" s="176"/>
      <c r="R28" s="23"/>
    </row>
    <row r="29" spans="2:18" s="6" customFormat="1" ht="7.5" customHeight="1">
      <c r="B29" s="22"/>
      <c r="R29" s="23"/>
    </row>
    <row r="30" spans="2:18" s="6" customFormat="1" ht="26.25" customHeight="1">
      <c r="B30" s="22"/>
      <c r="D30" s="98" t="s">
        <v>42</v>
      </c>
      <c r="M30" s="240">
        <f>ROUND($M$27+$M$28,2)</f>
        <v>0</v>
      </c>
      <c r="N30" s="176"/>
      <c r="O30" s="176"/>
      <c r="P30" s="176"/>
      <c r="R30" s="23"/>
    </row>
    <row r="31" spans="2:18" s="6" customFormat="1" ht="7.5" customHeight="1">
      <c r="B31" s="2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R31" s="23"/>
    </row>
    <row r="32" spans="2:18" s="6" customFormat="1" ht="15" customHeight="1">
      <c r="B32" s="22"/>
      <c r="D32" s="27" t="s">
        <v>43</v>
      </c>
      <c r="E32" s="27" t="s">
        <v>44</v>
      </c>
      <c r="F32" s="28">
        <v>0.21</v>
      </c>
      <c r="G32" s="99" t="s">
        <v>45</v>
      </c>
      <c r="H32" s="238">
        <f>(SUM($BE$104:$BE$111)+SUM($BE$129:$BE$476))</f>
        <v>0</v>
      </c>
      <c r="I32" s="176"/>
      <c r="J32" s="176"/>
      <c r="M32" s="238">
        <f>ROUND((SUM($BE$104:$BE$111)+SUM($BE$129:$BE$476)),2)*$F$32</f>
        <v>0</v>
      </c>
      <c r="N32" s="176"/>
      <c r="O32" s="176"/>
      <c r="P32" s="176"/>
      <c r="R32" s="23"/>
    </row>
    <row r="33" spans="2:18" s="6" customFormat="1" ht="15" customHeight="1">
      <c r="B33" s="22"/>
      <c r="E33" s="27" t="s">
        <v>46</v>
      </c>
      <c r="F33" s="28">
        <v>0.15</v>
      </c>
      <c r="G33" s="99" t="s">
        <v>45</v>
      </c>
      <c r="H33" s="238">
        <f>(SUM($BF$104:$BF$111)+SUM($BF$129:$BF$476))</f>
        <v>0</v>
      </c>
      <c r="I33" s="176"/>
      <c r="J33" s="176"/>
      <c r="M33" s="238">
        <f>ROUND((SUM($BF$104:$BF$111)+SUM($BF$129:$BF$476)),2)*$F$33</f>
        <v>0</v>
      </c>
      <c r="N33" s="176"/>
      <c r="O33" s="176"/>
      <c r="P33" s="176"/>
      <c r="R33" s="23"/>
    </row>
    <row r="34" spans="2:18" s="6" customFormat="1" ht="15" customHeight="1" hidden="1">
      <c r="B34" s="22"/>
      <c r="E34" s="27" t="s">
        <v>47</v>
      </c>
      <c r="F34" s="28">
        <v>0.21</v>
      </c>
      <c r="G34" s="99" t="s">
        <v>45</v>
      </c>
      <c r="H34" s="238">
        <f>(SUM($BG$104:$BG$111)+SUM($BG$129:$BG$476))</f>
        <v>0</v>
      </c>
      <c r="I34" s="176"/>
      <c r="J34" s="176"/>
      <c r="M34" s="238">
        <v>0</v>
      </c>
      <c r="N34" s="176"/>
      <c r="O34" s="176"/>
      <c r="P34" s="176"/>
      <c r="R34" s="23"/>
    </row>
    <row r="35" spans="2:18" s="6" customFormat="1" ht="15" customHeight="1" hidden="1">
      <c r="B35" s="22"/>
      <c r="E35" s="27" t="s">
        <v>48</v>
      </c>
      <c r="F35" s="28">
        <v>0.15</v>
      </c>
      <c r="G35" s="99" t="s">
        <v>45</v>
      </c>
      <c r="H35" s="238">
        <f>(SUM($BH$104:$BH$111)+SUM($BH$129:$BH$476))</f>
        <v>0</v>
      </c>
      <c r="I35" s="176"/>
      <c r="J35" s="176"/>
      <c r="M35" s="238">
        <v>0</v>
      </c>
      <c r="N35" s="176"/>
      <c r="O35" s="176"/>
      <c r="P35" s="176"/>
      <c r="R35" s="23"/>
    </row>
    <row r="36" spans="2:18" s="6" customFormat="1" ht="15" customHeight="1" hidden="1">
      <c r="B36" s="22"/>
      <c r="E36" s="27" t="s">
        <v>49</v>
      </c>
      <c r="F36" s="28">
        <v>0</v>
      </c>
      <c r="G36" s="99" t="s">
        <v>45</v>
      </c>
      <c r="H36" s="238">
        <f>(SUM($BI$104:$BI$111)+SUM($BI$129:$BI$476))</f>
        <v>0</v>
      </c>
      <c r="I36" s="176"/>
      <c r="J36" s="176"/>
      <c r="M36" s="238">
        <v>0</v>
      </c>
      <c r="N36" s="176"/>
      <c r="O36" s="176"/>
      <c r="P36" s="176"/>
      <c r="R36" s="23"/>
    </row>
    <row r="37" spans="2:18" s="6" customFormat="1" ht="7.5" customHeight="1">
      <c r="B37" s="22"/>
      <c r="R37" s="23"/>
    </row>
    <row r="38" spans="2:18" s="6" customFormat="1" ht="26.25" customHeight="1">
      <c r="B38" s="22"/>
      <c r="C38" s="31"/>
      <c r="D38" s="32" t="s">
        <v>50</v>
      </c>
      <c r="E38" s="33"/>
      <c r="F38" s="33"/>
      <c r="G38" s="100" t="s">
        <v>51</v>
      </c>
      <c r="H38" s="34" t="s">
        <v>52</v>
      </c>
      <c r="I38" s="33"/>
      <c r="J38" s="33"/>
      <c r="K38" s="33"/>
      <c r="L38" s="198">
        <f>SUM($M$30:$M$36)</f>
        <v>0</v>
      </c>
      <c r="M38" s="191"/>
      <c r="N38" s="191"/>
      <c r="O38" s="191"/>
      <c r="P38" s="193"/>
      <c r="Q38" s="31"/>
      <c r="R38" s="23"/>
    </row>
    <row r="39" spans="2:18" s="6" customFormat="1" ht="15" customHeight="1">
      <c r="B39" s="22"/>
      <c r="R39" s="23"/>
    </row>
    <row r="40" spans="2:18" s="6" customFormat="1" ht="15" customHeight="1">
      <c r="B40" s="22"/>
      <c r="R40" s="23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53</v>
      </c>
      <c r="E50" s="36"/>
      <c r="F50" s="36"/>
      <c r="G50" s="36"/>
      <c r="H50" s="37"/>
      <c r="J50" s="35" t="s">
        <v>54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55</v>
      </c>
      <c r="E59" s="41"/>
      <c r="F59" s="41"/>
      <c r="G59" s="42" t="s">
        <v>56</v>
      </c>
      <c r="H59" s="43"/>
      <c r="J59" s="40" t="s">
        <v>55</v>
      </c>
      <c r="K59" s="41"/>
      <c r="L59" s="41"/>
      <c r="M59" s="41"/>
      <c r="N59" s="42" t="s">
        <v>56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57</v>
      </c>
      <c r="E61" s="36"/>
      <c r="F61" s="36"/>
      <c r="G61" s="36"/>
      <c r="H61" s="37"/>
      <c r="J61" s="35" t="s">
        <v>58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55</v>
      </c>
      <c r="E70" s="41"/>
      <c r="F70" s="41"/>
      <c r="G70" s="42" t="s">
        <v>56</v>
      </c>
      <c r="H70" s="43"/>
      <c r="J70" s="40" t="s">
        <v>55</v>
      </c>
      <c r="K70" s="41"/>
      <c r="L70" s="41"/>
      <c r="M70" s="41"/>
      <c r="N70" s="42" t="s">
        <v>56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99" t="s">
        <v>105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234" t="str">
        <f>$F$6</f>
        <v>Oprava pultové střechy - BD Maňáková 813/14 - byt. jednotka 2+kk v 7.NP</v>
      </c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R78" s="23"/>
    </row>
    <row r="79" spans="2:18" s="6" customFormat="1" ht="37.5" customHeight="1">
      <c r="B79" s="22"/>
      <c r="C79" s="52" t="s">
        <v>102</v>
      </c>
      <c r="F79" s="185" t="str">
        <f>$F$7</f>
        <v>2016/006/a - Stavební a konstrukční část</v>
      </c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22</v>
      </c>
      <c r="F81" s="15" t="str">
        <f>$F$9</f>
        <v>Maňáková 813/14, Praha 4</v>
      </c>
      <c r="K81" s="17" t="s">
        <v>24</v>
      </c>
      <c r="M81" s="230" t="str">
        <f>IF($O$9="","",$O$9)</f>
        <v>15.11.2016</v>
      </c>
      <c r="N81" s="176"/>
      <c r="O81" s="176"/>
      <c r="P81" s="176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28</v>
      </c>
      <c r="F83" s="15" t="str">
        <f>$E$12</f>
        <v>Městská část Praha 14</v>
      </c>
      <c r="K83" s="17" t="s">
        <v>34</v>
      </c>
      <c r="M83" s="186" t="str">
        <f>$E$18</f>
        <v>DEKPROJEKT s.r.o.</v>
      </c>
      <c r="N83" s="176"/>
      <c r="O83" s="176"/>
      <c r="P83" s="176"/>
      <c r="Q83" s="176"/>
      <c r="R83" s="23"/>
    </row>
    <row r="84" spans="2:18" s="6" customFormat="1" ht="15" customHeight="1">
      <c r="B84" s="22"/>
      <c r="C84" s="17" t="s">
        <v>32</v>
      </c>
      <c r="F84" s="15" t="str">
        <f>IF($E$15="","",$E$15)</f>
        <v>Vyplň údaj</v>
      </c>
      <c r="K84" s="17" t="s">
        <v>37</v>
      </c>
      <c r="M84" s="186" t="str">
        <f>$E$21</f>
        <v>www.rozpocty-staveb.cz</v>
      </c>
      <c r="N84" s="176"/>
      <c r="O84" s="176"/>
      <c r="P84" s="176"/>
      <c r="Q84" s="176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237" t="s">
        <v>106</v>
      </c>
      <c r="D86" s="172"/>
      <c r="E86" s="172"/>
      <c r="F86" s="172"/>
      <c r="G86" s="172"/>
      <c r="H86" s="31"/>
      <c r="I86" s="31"/>
      <c r="J86" s="31"/>
      <c r="K86" s="31"/>
      <c r="L86" s="31"/>
      <c r="M86" s="31"/>
      <c r="N86" s="237" t="s">
        <v>107</v>
      </c>
      <c r="O86" s="176"/>
      <c r="P86" s="176"/>
      <c r="Q86" s="176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4" t="s">
        <v>108</v>
      </c>
      <c r="N88" s="179">
        <f>$N$129</f>
        <v>0</v>
      </c>
      <c r="O88" s="176"/>
      <c r="P88" s="176"/>
      <c r="Q88" s="176"/>
      <c r="R88" s="23"/>
      <c r="AU88" s="6" t="s">
        <v>109</v>
      </c>
    </row>
    <row r="89" spans="2:18" s="69" customFormat="1" ht="25.5" customHeight="1">
      <c r="B89" s="101"/>
      <c r="D89" s="102" t="s">
        <v>110</v>
      </c>
      <c r="N89" s="236">
        <f>$N$130</f>
        <v>0</v>
      </c>
      <c r="O89" s="235"/>
      <c r="P89" s="235"/>
      <c r="Q89" s="235"/>
      <c r="R89" s="103"/>
    </row>
    <row r="90" spans="2:18" s="97" customFormat="1" ht="21" customHeight="1">
      <c r="B90" s="104"/>
      <c r="D90" s="82" t="s">
        <v>111</v>
      </c>
      <c r="N90" s="178">
        <f>$N$131</f>
        <v>0</v>
      </c>
      <c r="O90" s="235"/>
      <c r="P90" s="235"/>
      <c r="Q90" s="235"/>
      <c r="R90" s="105"/>
    </row>
    <row r="91" spans="2:18" s="97" customFormat="1" ht="21" customHeight="1">
      <c r="B91" s="104"/>
      <c r="D91" s="82" t="s">
        <v>112</v>
      </c>
      <c r="N91" s="178">
        <f>$N$138</f>
        <v>0</v>
      </c>
      <c r="O91" s="235"/>
      <c r="P91" s="235"/>
      <c r="Q91" s="235"/>
      <c r="R91" s="105"/>
    </row>
    <row r="92" spans="2:18" s="97" customFormat="1" ht="21" customHeight="1">
      <c r="B92" s="104"/>
      <c r="D92" s="82" t="s">
        <v>113</v>
      </c>
      <c r="N92" s="178">
        <f>$N$146</f>
        <v>0</v>
      </c>
      <c r="O92" s="235"/>
      <c r="P92" s="235"/>
      <c r="Q92" s="235"/>
      <c r="R92" s="105"/>
    </row>
    <row r="93" spans="2:18" s="69" customFormat="1" ht="25.5" customHeight="1">
      <c r="B93" s="101"/>
      <c r="D93" s="102" t="s">
        <v>114</v>
      </c>
      <c r="N93" s="236">
        <f>$N$148</f>
        <v>0</v>
      </c>
      <c r="O93" s="235"/>
      <c r="P93" s="235"/>
      <c r="Q93" s="235"/>
      <c r="R93" s="103"/>
    </row>
    <row r="94" spans="2:18" s="97" customFormat="1" ht="21" customHeight="1">
      <c r="B94" s="104"/>
      <c r="D94" s="82" t="s">
        <v>115</v>
      </c>
      <c r="N94" s="178">
        <f>$N$149</f>
        <v>0</v>
      </c>
      <c r="O94" s="235"/>
      <c r="P94" s="235"/>
      <c r="Q94" s="235"/>
      <c r="R94" s="105"/>
    </row>
    <row r="95" spans="2:18" s="97" customFormat="1" ht="21" customHeight="1">
      <c r="B95" s="104"/>
      <c r="D95" s="82" t="s">
        <v>116</v>
      </c>
      <c r="N95" s="178">
        <f>$N$178</f>
        <v>0</v>
      </c>
      <c r="O95" s="235"/>
      <c r="P95" s="235"/>
      <c r="Q95" s="235"/>
      <c r="R95" s="105"/>
    </row>
    <row r="96" spans="2:18" s="97" customFormat="1" ht="21" customHeight="1">
      <c r="B96" s="104"/>
      <c r="D96" s="82" t="s">
        <v>117</v>
      </c>
      <c r="N96" s="178">
        <f>$N$211</f>
        <v>0</v>
      </c>
      <c r="O96" s="235"/>
      <c r="P96" s="235"/>
      <c r="Q96" s="235"/>
      <c r="R96" s="105"/>
    </row>
    <row r="97" spans="2:18" s="97" customFormat="1" ht="21" customHeight="1">
      <c r="B97" s="104"/>
      <c r="D97" s="82" t="s">
        <v>118</v>
      </c>
      <c r="N97" s="178">
        <f>$N$220</f>
        <v>0</v>
      </c>
      <c r="O97" s="235"/>
      <c r="P97" s="235"/>
      <c r="Q97" s="235"/>
      <c r="R97" s="105"/>
    </row>
    <row r="98" spans="2:18" s="97" customFormat="1" ht="21" customHeight="1">
      <c r="B98" s="104"/>
      <c r="D98" s="82" t="s">
        <v>119</v>
      </c>
      <c r="N98" s="178">
        <f>$N$313</f>
        <v>0</v>
      </c>
      <c r="O98" s="235"/>
      <c r="P98" s="235"/>
      <c r="Q98" s="235"/>
      <c r="R98" s="105"/>
    </row>
    <row r="99" spans="2:18" s="97" customFormat="1" ht="21" customHeight="1">
      <c r="B99" s="104"/>
      <c r="D99" s="82" t="s">
        <v>120</v>
      </c>
      <c r="N99" s="178">
        <f>$N$334</f>
        <v>0</v>
      </c>
      <c r="O99" s="235"/>
      <c r="P99" s="235"/>
      <c r="Q99" s="235"/>
      <c r="R99" s="105"/>
    </row>
    <row r="100" spans="2:18" s="97" customFormat="1" ht="21" customHeight="1">
      <c r="B100" s="104"/>
      <c r="D100" s="82" t="s">
        <v>121</v>
      </c>
      <c r="N100" s="178">
        <f>$N$411</f>
        <v>0</v>
      </c>
      <c r="O100" s="235"/>
      <c r="P100" s="235"/>
      <c r="Q100" s="235"/>
      <c r="R100" s="105"/>
    </row>
    <row r="101" spans="2:18" s="97" customFormat="1" ht="21" customHeight="1">
      <c r="B101" s="104"/>
      <c r="D101" s="82" t="s">
        <v>122</v>
      </c>
      <c r="N101" s="178">
        <f>$N$463</f>
        <v>0</v>
      </c>
      <c r="O101" s="235"/>
      <c r="P101" s="235"/>
      <c r="Q101" s="235"/>
      <c r="R101" s="105"/>
    </row>
    <row r="102" spans="2:18" s="97" customFormat="1" ht="21" customHeight="1">
      <c r="B102" s="104"/>
      <c r="D102" s="82" t="s">
        <v>123</v>
      </c>
      <c r="N102" s="178">
        <f>$N$470</f>
        <v>0</v>
      </c>
      <c r="O102" s="235"/>
      <c r="P102" s="235"/>
      <c r="Q102" s="235"/>
      <c r="R102" s="105"/>
    </row>
    <row r="103" spans="2:18" s="6" customFormat="1" ht="22.5" customHeight="1">
      <c r="B103" s="22"/>
      <c r="R103" s="23"/>
    </row>
    <row r="104" spans="2:21" s="6" customFormat="1" ht="30" customHeight="1">
      <c r="B104" s="22"/>
      <c r="C104" s="64" t="s">
        <v>124</v>
      </c>
      <c r="N104" s="179">
        <f>ROUND($N$105+$N$106+$N$107+$N$108+$N$109+$N$110,2)</f>
        <v>0</v>
      </c>
      <c r="O104" s="176"/>
      <c r="P104" s="176"/>
      <c r="Q104" s="176"/>
      <c r="R104" s="23"/>
      <c r="T104" s="106"/>
      <c r="U104" s="107" t="s">
        <v>43</v>
      </c>
    </row>
    <row r="105" spans="2:62" s="6" customFormat="1" ht="18.75" customHeight="1">
      <c r="B105" s="22"/>
      <c r="D105" s="175" t="s">
        <v>125</v>
      </c>
      <c r="E105" s="176"/>
      <c r="F105" s="176"/>
      <c r="G105" s="176"/>
      <c r="H105" s="176"/>
      <c r="N105" s="177">
        <f>ROUND($N$88*$T$105,2)</f>
        <v>0</v>
      </c>
      <c r="O105" s="176"/>
      <c r="P105" s="176"/>
      <c r="Q105" s="176"/>
      <c r="R105" s="23"/>
      <c r="T105" s="108"/>
      <c r="U105" s="109" t="s">
        <v>44</v>
      </c>
      <c r="AY105" s="6" t="s">
        <v>88</v>
      </c>
      <c r="BE105" s="86">
        <f>IF($U$105="základní",$N$105,0)</f>
        <v>0</v>
      </c>
      <c r="BF105" s="86">
        <f>IF($U$105="snížená",$N$105,0)</f>
        <v>0</v>
      </c>
      <c r="BG105" s="86">
        <f>IF($U$105="zákl. přenesená",$N$105,0)</f>
        <v>0</v>
      </c>
      <c r="BH105" s="86">
        <f>IF($U$105="sníž. přenesená",$N$105,0)</f>
        <v>0</v>
      </c>
      <c r="BI105" s="86">
        <f>IF($U$105="nulová",$N$105,0)</f>
        <v>0</v>
      </c>
      <c r="BJ105" s="6" t="s">
        <v>21</v>
      </c>
    </row>
    <row r="106" spans="2:62" s="6" customFormat="1" ht="18.75" customHeight="1">
      <c r="B106" s="22"/>
      <c r="D106" s="175" t="s">
        <v>126</v>
      </c>
      <c r="E106" s="176"/>
      <c r="F106" s="176"/>
      <c r="G106" s="176"/>
      <c r="H106" s="176"/>
      <c r="N106" s="177">
        <f>ROUND($N$88*$T$106,2)</f>
        <v>0</v>
      </c>
      <c r="O106" s="176"/>
      <c r="P106" s="176"/>
      <c r="Q106" s="176"/>
      <c r="R106" s="23"/>
      <c r="T106" s="108"/>
      <c r="U106" s="109" t="s">
        <v>44</v>
      </c>
      <c r="AY106" s="6" t="s">
        <v>88</v>
      </c>
      <c r="BE106" s="86">
        <f>IF($U$106="základní",$N$106,0)</f>
        <v>0</v>
      </c>
      <c r="BF106" s="86">
        <f>IF($U$106="snížená",$N$106,0)</f>
        <v>0</v>
      </c>
      <c r="BG106" s="86">
        <f>IF($U$106="zákl. přenesená",$N$106,0)</f>
        <v>0</v>
      </c>
      <c r="BH106" s="86">
        <f>IF($U$106="sníž. přenesená",$N$106,0)</f>
        <v>0</v>
      </c>
      <c r="BI106" s="86">
        <f>IF($U$106="nulová",$N$106,0)</f>
        <v>0</v>
      </c>
      <c r="BJ106" s="6" t="s">
        <v>21</v>
      </c>
    </row>
    <row r="107" spans="2:62" s="6" customFormat="1" ht="18.75" customHeight="1">
      <c r="B107" s="22"/>
      <c r="D107" s="175" t="s">
        <v>127</v>
      </c>
      <c r="E107" s="176"/>
      <c r="F107" s="176"/>
      <c r="G107" s="176"/>
      <c r="H107" s="176"/>
      <c r="N107" s="177">
        <f>ROUND($N$88*$T$107,2)</f>
        <v>0</v>
      </c>
      <c r="O107" s="176"/>
      <c r="P107" s="176"/>
      <c r="Q107" s="176"/>
      <c r="R107" s="23"/>
      <c r="T107" s="108"/>
      <c r="U107" s="109" t="s">
        <v>44</v>
      </c>
      <c r="AY107" s="6" t="s">
        <v>88</v>
      </c>
      <c r="BE107" s="86">
        <f>IF($U$107="základní",$N$107,0)</f>
        <v>0</v>
      </c>
      <c r="BF107" s="86">
        <f>IF($U$107="snížená",$N$107,0)</f>
        <v>0</v>
      </c>
      <c r="BG107" s="86">
        <f>IF($U$107="zákl. přenesená",$N$107,0)</f>
        <v>0</v>
      </c>
      <c r="BH107" s="86">
        <f>IF($U$107="sníž. přenesená",$N$107,0)</f>
        <v>0</v>
      </c>
      <c r="BI107" s="86">
        <f>IF($U$107="nulová",$N$107,0)</f>
        <v>0</v>
      </c>
      <c r="BJ107" s="6" t="s">
        <v>21</v>
      </c>
    </row>
    <row r="108" spans="2:62" s="6" customFormat="1" ht="18.75" customHeight="1">
      <c r="B108" s="22"/>
      <c r="D108" s="175" t="s">
        <v>128</v>
      </c>
      <c r="E108" s="176"/>
      <c r="F108" s="176"/>
      <c r="G108" s="176"/>
      <c r="H108" s="176"/>
      <c r="N108" s="177">
        <f>ROUND($N$88*$T$108,2)</f>
        <v>0</v>
      </c>
      <c r="O108" s="176"/>
      <c r="P108" s="176"/>
      <c r="Q108" s="176"/>
      <c r="R108" s="23"/>
      <c r="T108" s="108"/>
      <c r="U108" s="109" t="s">
        <v>44</v>
      </c>
      <c r="AY108" s="6" t="s">
        <v>88</v>
      </c>
      <c r="BE108" s="86">
        <f>IF($U$108="základní",$N$108,0)</f>
        <v>0</v>
      </c>
      <c r="BF108" s="86">
        <f>IF($U$108="snížená",$N$108,0)</f>
        <v>0</v>
      </c>
      <c r="BG108" s="86">
        <f>IF($U$108="zákl. přenesená",$N$108,0)</f>
        <v>0</v>
      </c>
      <c r="BH108" s="86">
        <f>IF($U$108="sníž. přenesená",$N$108,0)</f>
        <v>0</v>
      </c>
      <c r="BI108" s="86">
        <f>IF($U$108="nulová",$N$108,0)</f>
        <v>0</v>
      </c>
      <c r="BJ108" s="6" t="s">
        <v>21</v>
      </c>
    </row>
    <row r="109" spans="2:62" s="6" customFormat="1" ht="18.75" customHeight="1">
      <c r="B109" s="22"/>
      <c r="D109" s="175" t="s">
        <v>129</v>
      </c>
      <c r="E109" s="176"/>
      <c r="F109" s="176"/>
      <c r="G109" s="176"/>
      <c r="H109" s="176"/>
      <c r="N109" s="177">
        <f>ROUND($N$88*$T$109,2)</f>
        <v>0</v>
      </c>
      <c r="O109" s="176"/>
      <c r="P109" s="176"/>
      <c r="Q109" s="176"/>
      <c r="R109" s="23"/>
      <c r="T109" s="108"/>
      <c r="U109" s="109" t="s">
        <v>44</v>
      </c>
      <c r="AY109" s="6" t="s">
        <v>88</v>
      </c>
      <c r="BE109" s="86">
        <f>IF($U$109="základní",$N$109,0)</f>
        <v>0</v>
      </c>
      <c r="BF109" s="86">
        <f>IF($U$109="snížená",$N$109,0)</f>
        <v>0</v>
      </c>
      <c r="BG109" s="86">
        <f>IF($U$109="zákl. přenesená",$N$109,0)</f>
        <v>0</v>
      </c>
      <c r="BH109" s="86">
        <f>IF($U$109="sníž. přenesená",$N$109,0)</f>
        <v>0</v>
      </c>
      <c r="BI109" s="86">
        <f>IF($U$109="nulová",$N$109,0)</f>
        <v>0</v>
      </c>
      <c r="BJ109" s="6" t="s">
        <v>21</v>
      </c>
    </row>
    <row r="110" spans="2:62" s="6" customFormat="1" ht="18.75" customHeight="1">
      <c r="B110" s="22"/>
      <c r="D110" s="82" t="s">
        <v>130</v>
      </c>
      <c r="N110" s="177">
        <f>ROUND($N$88*$T$110,2)</f>
        <v>0</v>
      </c>
      <c r="O110" s="176"/>
      <c r="P110" s="176"/>
      <c r="Q110" s="176"/>
      <c r="R110" s="23"/>
      <c r="T110" s="110"/>
      <c r="U110" s="111" t="s">
        <v>44</v>
      </c>
      <c r="AY110" s="6" t="s">
        <v>131</v>
      </c>
      <c r="BE110" s="86">
        <f>IF($U$110="základní",$N$110,0)</f>
        <v>0</v>
      </c>
      <c r="BF110" s="86">
        <f>IF($U$110="snížená",$N$110,0)</f>
        <v>0</v>
      </c>
      <c r="BG110" s="86">
        <f>IF($U$110="zákl. přenesená",$N$110,0)</f>
        <v>0</v>
      </c>
      <c r="BH110" s="86">
        <f>IF($U$110="sníž. přenesená",$N$110,0)</f>
        <v>0</v>
      </c>
      <c r="BI110" s="86">
        <f>IF($U$110="nulová",$N$110,0)</f>
        <v>0</v>
      </c>
      <c r="BJ110" s="6" t="s">
        <v>21</v>
      </c>
    </row>
    <row r="111" spans="2:18" s="6" customFormat="1" ht="14.25" customHeight="1">
      <c r="B111" s="22"/>
      <c r="R111" s="23"/>
    </row>
    <row r="112" spans="2:18" s="6" customFormat="1" ht="30" customHeight="1">
      <c r="B112" s="22"/>
      <c r="C112" s="93" t="s">
        <v>98</v>
      </c>
      <c r="D112" s="31"/>
      <c r="E112" s="31"/>
      <c r="F112" s="31"/>
      <c r="G112" s="31"/>
      <c r="H112" s="31"/>
      <c r="I112" s="31"/>
      <c r="J112" s="31"/>
      <c r="K112" s="31"/>
      <c r="L112" s="171">
        <f>ROUND(SUM($N$88+$N$104),2)</f>
        <v>0</v>
      </c>
      <c r="M112" s="172"/>
      <c r="N112" s="172"/>
      <c r="O112" s="172"/>
      <c r="P112" s="172"/>
      <c r="Q112" s="172"/>
      <c r="R112" s="23"/>
    </row>
    <row r="113" spans="2:18" s="6" customFormat="1" ht="7.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7" spans="2:18" s="6" customFormat="1" ht="7.5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2:18" s="6" customFormat="1" ht="37.5" customHeight="1">
      <c r="B118" s="22"/>
      <c r="C118" s="199" t="s">
        <v>132</v>
      </c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23"/>
    </row>
    <row r="119" spans="2:18" s="6" customFormat="1" ht="7.5" customHeight="1">
      <c r="B119" s="22"/>
      <c r="R119" s="23"/>
    </row>
    <row r="120" spans="2:18" s="6" customFormat="1" ht="30.75" customHeight="1">
      <c r="B120" s="22"/>
      <c r="C120" s="17" t="s">
        <v>16</v>
      </c>
      <c r="F120" s="234" t="str">
        <f>$F$6</f>
        <v>Oprava pultové střechy - BD Maňáková 813/14 - byt. jednotka 2+kk v 7.NP</v>
      </c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R120" s="23"/>
    </row>
    <row r="121" spans="2:18" s="6" customFormat="1" ht="37.5" customHeight="1">
      <c r="B121" s="22"/>
      <c r="C121" s="52" t="s">
        <v>102</v>
      </c>
      <c r="F121" s="185" t="str">
        <f>$F$7</f>
        <v>2016/006/a - Stavební a konstrukční část</v>
      </c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R121" s="23"/>
    </row>
    <row r="122" spans="2:18" s="6" customFormat="1" ht="7.5" customHeight="1">
      <c r="B122" s="22"/>
      <c r="R122" s="23"/>
    </row>
    <row r="123" spans="2:18" s="6" customFormat="1" ht="18.75" customHeight="1">
      <c r="B123" s="22"/>
      <c r="C123" s="17" t="s">
        <v>22</v>
      </c>
      <c r="F123" s="15" t="str">
        <f>$F$9</f>
        <v>Maňáková 813/14, Praha 4</v>
      </c>
      <c r="K123" s="17" t="s">
        <v>24</v>
      </c>
      <c r="M123" s="230" t="str">
        <f>IF($O$9="","",$O$9)</f>
        <v>15.11.2016</v>
      </c>
      <c r="N123" s="176"/>
      <c r="O123" s="176"/>
      <c r="P123" s="176"/>
      <c r="R123" s="23"/>
    </row>
    <row r="124" spans="2:18" s="6" customFormat="1" ht="7.5" customHeight="1">
      <c r="B124" s="22"/>
      <c r="R124" s="23"/>
    </row>
    <row r="125" spans="2:18" s="6" customFormat="1" ht="15.75" customHeight="1">
      <c r="B125" s="22"/>
      <c r="C125" s="17" t="s">
        <v>28</v>
      </c>
      <c r="F125" s="15" t="str">
        <f>$E$12</f>
        <v>Městská část Praha 14</v>
      </c>
      <c r="K125" s="17" t="s">
        <v>34</v>
      </c>
      <c r="M125" s="186" t="str">
        <f>$E$18</f>
        <v>DEKPROJEKT s.r.o.</v>
      </c>
      <c r="N125" s="176"/>
      <c r="O125" s="176"/>
      <c r="P125" s="176"/>
      <c r="Q125" s="176"/>
      <c r="R125" s="23"/>
    </row>
    <row r="126" spans="2:18" s="6" customFormat="1" ht="15" customHeight="1">
      <c r="B126" s="22"/>
      <c r="C126" s="17" t="s">
        <v>32</v>
      </c>
      <c r="F126" s="15" t="str">
        <f>IF($E$15="","",$E$15)</f>
        <v>Vyplň údaj</v>
      </c>
      <c r="K126" s="17" t="s">
        <v>37</v>
      </c>
      <c r="M126" s="186" t="str">
        <f>$E$21</f>
        <v>www.rozpocty-staveb.cz</v>
      </c>
      <c r="N126" s="176"/>
      <c r="O126" s="176"/>
      <c r="P126" s="176"/>
      <c r="Q126" s="176"/>
      <c r="R126" s="23"/>
    </row>
    <row r="127" spans="2:18" s="6" customFormat="1" ht="11.25" customHeight="1">
      <c r="B127" s="22"/>
      <c r="R127" s="23"/>
    </row>
    <row r="128" spans="2:27" s="112" customFormat="1" ht="30" customHeight="1">
      <c r="B128" s="113"/>
      <c r="C128" s="114" t="s">
        <v>133</v>
      </c>
      <c r="D128" s="115" t="s">
        <v>134</v>
      </c>
      <c r="E128" s="115" t="s">
        <v>61</v>
      </c>
      <c r="F128" s="231" t="s">
        <v>135</v>
      </c>
      <c r="G128" s="232"/>
      <c r="H128" s="232"/>
      <c r="I128" s="232"/>
      <c r="J128" s="115" t="s">
        <v>136</v>
      </c>
      <c r="K128" s="115" t="s">
        <v>137</v>
      </c>
      <c r="L128" s="231" t="s">
        <v>138</v>
      </c>
      <c r="M128" s="232"/>
      <c r="N128" s="231" t="s">
        <v>139</v>
      </c>
      <c r="O128" s="232"/>
      <c r="P128" s="232"/>
      <c r="Q128" s="233"/>
      <c r="R128" s="116"/>
      <c r="T128" s="59" t="s">
        <v>140</v>
      </c>
      <c r="U128" s="60" t="s">
        <v>43</v>
      </c>
      <c r="V128" s="60" t="s">
        <v>141</v>
      </c>
      <c r="W128" s="60" t="s">
        <v>142</v>
      </c>
      <c r="X128" s="60" t="s">
        <v>143</v>
      </c>
      <c r="Y128" s="60" t="s">
        <v>144</v>
      </c>
      <c r="Z128" s="60" t="s">
        <v>145</v>
      </c>
      <c r="AA128" s="61" t="s">
        <v>146</v>
      </c>
    </row>
    <row r="129" spans="2:63" s="6" customFormat="1" ht="30" customHeight="1">
      <c r="B129" s="22"/>
      <c r="C129" s="64" t="s">
        <v>104</v>
      </c>
      <c r="N129" s="218">
        <f>$BK$129</f>
        <v>0</v>
      </c>
      <c r="O129" s="176"/>
      <c r="P129" s="176"/>
      <c r="Q129" s="176"/>
      <c r="R129" s="23"/>
      <c r="T129" s="63"/>
      <c r="U129" s="36"/>
      <c r="V129" s="36"/>
      <c r="W129" s="117">
        <f>$W$130+$W$148+$W$477</f>
        <v>0</v>
      </c>
      <c r="X129" s="36"/>
      <c r="Y129" s="117">
        <f>$Y$130+$Y$148+$Y$477</f>
        <v>27.53694842</v>
      </c>
      <c r="Z129" s="36"/>
      <c r="AA129" s="118">
        <f>$AA$130+$AA$148+$AA$477</f>
        <v>0.5472159999999999</v>
      </c>
      <c r="AT129" s="6" t="s">
        <v>78</v>
      </c>
      <c r="AU129" s="6" t="s">
        <v>109</v>
      </c>
      <c r="BK129" s="119">
        <f>$BK$130+$BK$148+$BK$477</f>
        <v>0</v>
      </c>
    </row>
    <row r="130" spans="2:63" s="120" customFormat="1" ht="37.5" customHeight="1">
      <c r="B130" s="121"/>
      <c r="D130" s="122" t="s">
        <v>110</v>
      </c>
      <c r="E130" s="122"/>
      <c r="F130" s="122"/>
      <c r="G130" s="122"/>
      <c r="H130" s="122"/>
      <c r="I130" s="122"/>
      <c r="J130" s="122"/>
      <c r="K130" s="122"/>
      <c r="L130" s="122"/>
      <c r="M130" s="122"/>
      <c r="N130" s="210">
        <f>$BK$130</f>
        <v>0</v>
      </c>
      <c r="O130" s="209"/>
      <c r="P130" s="209"/>
      <c r="Q130" s="209"/>
      <c r="R130" s="124"/>
      <c r="T130" s="125"/>
      <c r="W130" s="126">
        <f>$W$131+$W$138+$W$146</f>
        <v>0</v>
      </c>
      <c r="Y130" s="126">
        <f>$Y$131+$Y$138+$Y$146</f>
        <v>0.007090000000000001</v>
      </c>
      <c r="AA130" s="127">
        <f>$AA$131+$AA$138+$AA$146</f>
        <v>0</v>
      </c>
      <c r="AR130" s="123" t="s">
        <v>21</v>
      </c>
      <c r="AT130" s="123" t="s">
        <v>78</v>
      </c>
      <c r="AU130" s="123" t="s">
        <v>79</v>
      </c>
      <c r="AY130" s="123" t="s">
        <v>147</v>
      </c>
      <c r="BK130" s="128">
        <f>$BK$131+$BK$138+$BK$146</f>
        <v>0</v>
      </c>
    </row>
    <row r="131" spans="2:63" s="120" customFormat="1" ht="21" customHeight="1">
      <c r="B131" s="121"/>
      <c r="D131" s="129" t="s">
        <v>111</v>
      </c>
      <c r="E131" s="129"/>
      <c r="F131" s="129"/>
      <c r="G131" s="129"/>
      <c r="H131" s="129"/>
      <c r="I131" s="129"/>
      <c r="J131" s="129"/>
      <c r="K131" s="129"/>
      <c r="L131" s="129"/>
      <c r="M131" s="129"/>
      <c r="N131" s="208">
        <f>$BK$131</f>
        <v>0</v>
      </c>
      <c r="O131" s="209"/>
      <c r="P131" s="209"/>
      <c r="Q131" s="209"/>
      <c r="R131" s="124"/>
      <c r="T131" s="125"/>
      <c r="W131" s="126">
        <f>SUM($W$132:$W$137)</f>
        <v>0</v>
      </c>
      <c r="Y131" s="126">
        <f>SUM($Y$132:$Y$137)</f>
        <v>0.007090000000000001</v>
      </c>
      <c r="AA131" s="127">
        <f>SUM($AA$132:$AA$137)</f>
        <v>0</v>
      </c>
      <c r="AR131" s="123" t="s">
        <v>21</v>
      </c>
      <c r="AT131" s="123" t="s">
        <v>78</v>
      </c>
      <c r="AU131" s="123" t="s">
        <v>21</v>
      </c>
      <c r="AY131" s="123" t="s">
        <v>147</v>
      </c>
      <c r="BK131" s="128">
        <f>SUM($BK$132:$BK$137)</f>
        <v>0</v>
      </c>
    </row>
    <row r="132" spans="2:65" s="6" customFormat="1" ht="39" customHeight="1">
      <c r="B132" s="22"/>
      <c r="C132" s="130" t="s">
        <v>21</v>
      </c>
      <c r="D132" s="130" t="s">
        <v>148</v>
      </c>
      <c r="E132" s="131" t="s">
        <v>149</v>
      </c>
      <c r="F132" s="219" t="s">
        <v>150</v>
      </c>
      <c r="G132" s="220"/>
      <c r="H132" s="220"/>
      <c r="I132" s="220"/>
      <c r="J132" s="132" t="s">
        <v>151</v>
      </c>
      <c r="K132" s="133">
        <v>25</v>
      </c>
      <c r="L132" s="221">
        <v>0</v>
      </c>
      <c r="M132" s="220"/>
      <c r="N132" s="222">
        <f>ROUND($L$132*$K$132,2)</f>
        <v>0</v>
      </c>
      <c r="O132" s="220"/>
      <c r="P132" s="220"/>
      <c r="Q132" s="220"/>
      <c r="R132" s="23"/>
      <c r="T132" s="134"/>
      <c r="U132" s="29" t="s">
        <v>44</v>
      </c>
      <c r="W132" s="135">
        <f>$V$132*$K$132</f>
        <v>0</v>
      </c>
      <c r="X132" s="135">
        <v>0.00021</v>
      </c>
      <c r="Y132" s="135">
        <f>$X$132*$K$132</f>
        <v>0.00525</v>
      </c>
      <c r="Z132" s="135">
        <v>0</v>
      </c>
      <c r="AA132" s="136">
        <f>$Z$132*$K$132</f>
        <v>0</v>
      </c>
      <c r="AR132" s="6" t="s">
        <v>152</v>
      </c>
      <c r="AT132" s="6" t="s">
        <v>148</v>
      </c>
      <c r="AU132" s="6" t="s">
        <v>100</v>
      </c>
      <c r="AY132" s="6" t="s">
        <v>147</v>
      </c>
      <c r="BE132" s="86">
        <f>IF($U$132="základní",$N$132,0)</f>
        <v>0</v>
      </c>
      <c r="BF132" s="86">
        <f>IF($U$132="snížená",$N$132,0)</f>
        <v>0</v>
      </c>
      <c r="BG132" s="86">
        <f>IF($U$132="zákl. přenesená",$N$132,0)</f>
        <v>0</v>
      </c>
      <c r="BH132" s="86">
        <f>IF($U$132="sníž. přenesená",$N$132,0)</f>
        <v>0</v>
      </c>
      <c r="BI132" s="86">
        <f>IF($U$132="nulová",$N$132,0)</f>
        <v>0</v>
      </c>
      <c r="BJ132" s="6" t="s">
        <v>21</v>
      </c>
      <c r="BK132" s="86">
        <f>ROUND($L$132*$K$132,2)</f>
        <v>0</v>
      </c>
      <c r="BL132" s="6" t="s">
        <v>152</v>
      </c>
      <c r="BM132" s="6" t="s">
        <v>153</v>
      </c>
    </row>
    <row r="133" spans="2:51" s="6" customFormat="1" ht="18.75" customHeight="1">
      <c r="B133" s="137"/>
      <c r="E133" s="138"/>
      <c r="F133" s="212" t="s">
        <v>154</v>
      </c>
      <c r="G133" s="213"/>
      <c r="H133" s="213"/>
      <c r="I133" s="213"/>
      <c r="K133" s="139">
        <v>25</v>
      </c>
      <c r="R133" s="140"/>
      <c r="T133" s="141"/>
      <c r="AA133" s="142"/>
      <c r="AT133" s="138" t="s">
        <v>155</v>
      </c>
      <c r="AU133" s="138" t="s">
        <v>100</v>
      </c>
      <c r="AV133" s="138" t="s">
        <v>100</v>
      </c>
      <c r="AW133" s="138" t="s">
        <v>109</v>
      </c>
      <c r="AX133" s="138" t="s">
        <v>79</v>
      </c>
      <c r="AY133" s="138" t="s">
        <v>147</v>
      </c>
    </row>
    <row r="134" spans="2:51" s="6" customFormat="1" ht="18.75" customHeight="1">
      <c r="B134" s="143"/>
      <c r="E134" s="144"/>
      <c r="F134" s="216" t="s">
        <v>156</v>
      </c>
      <c r="G134" s="217"/>
      <c r="H134" s="217"/>
      <c r="I134" s="217"/>
      <c r="K134" s="145">
        <v>25</v>
      </c>
      <c r="R134" s="146"/>
      <c r="T134" s="147"/>
      <c r="AA134" s="148"/>
      <c r="AT134" s="144" t="s">
        <v>155</v>
      </c>
      <c r="AU134" s="144" t="s">
        <v>100</v>
      </c>
      <c r="AV134" s="144" t="s">
        <v>152</v>
      </c>
      <c r="AW134" s="144" t="s">
        <v>109</v>
      </c>
      <c r="AX134" s="144" t="s">
        <v>21</v>
      </c>
      <c r="AY134" s="144" t="s">
        <v>147</v>
      </c>
    </row>
    <row r="135" spans="2:65" s="6" customFormat="1" ht="27" customHeight="1">
      <c r="B135" s="22"/>
      <c r="C135" s="130" t="s">
        <v>100</v>
      </c>
      <c r="D135" s="130" t="s">
        <v>148</v>
      </c>
      <c r="E135" s="131" t="s">
        <v>157</v>
      </c>
      <c r="F135" s="219" t="s">
        <v>158</v>
      </c>
      <c r="G135" s="220"/>
      <c r="H135" s="220"/>
      <c r="I135" s="220"/>
      <c r="J135" s="132" t="s">
        <v>151</v>
      </c>
      <c r="K135" s="133">
        <v>46</v>
      </c>
      <c r="L135" s="221">
        <v>0</v>
      </c>
      <c r="M135" s="220"/>
      <c r="N135" s="222">
        <f>ROUND($L$135*$K$135,2)</f>
        <v>0</v>
      </c>
      <c r="O135" s="220"/>
      <c r="P135" s="220"/>
      <c r="Q135" s="220"/>
      <c r="R135" s="23"/>
      <c r="T135" s="134"/>
      <c r="U135" s="29" t="s">
        <v>44</v>
      </c>
      <c r="W135" s="135">
        <f>$V$135*$K$135</f>
        <v>0</v>
      </c>
      <c r="X135" s="135">
        <v>4E-05</v>
      </c>
      <c r="Y135" s="135">
        <f>$X$135*$K$135</f>
        <v>0.00184</v>
      </c>
      <c r="Z135" s="135">
        <v>0</v>
      </c>
      <c r="AA135" s="136">
        <f>$Z$135*$K$135</f>
        <v>0</v>
      </c>
      <c r="AR135" s="6" t="s">
        <v>152</v>
      </c>
      <c r="AT135" s="6" t="s">
        <v>148</v>
      </c>
      <c r="AU135" s="6" t="s">
        <v>100</v>
      </c>
      <c r="AY135" s="6" t="s">
        <v>147</v>
      </c>
      <c r="BE135" s="86">
        <f>IF($U$135="základní",$N$135,0)</f>
        <v>0</v>
      </c>
      <c r="BF135" s="86">
        <f>IF($U$135="snížená",$N$135,0)</f>
        <v>0</v>
      </c>
      <c r="BG135" s="86">
        <f>IF($U$135="zákl. přenesená",$N$135,0)</f>
        <v>0</v>
      </c>
      <c r="BH135" s="86">
        <f>IF($U$135="sníž. přenesená",$N$135,0)</f>
        <v>0</v>
      </c>
      <c r="BI135" s="86">
        <f>IF($U$135="nulová",$N$135,0)</f>
        <v>0</v>
      </c>
      <c r="BJ135" s="6" t="s">
        <v>21</v>
      </c>
      <c r="BK135" s="86">
        <f>ROUND($L$135*$K$135,2)</f>
        <v>0</v>
      </c>
      <c r="BL135" s="6" t="s">
        <v>152</v>
      </c>
      <c r="BM135" s="6" t="s">
        <v>159</v>
      </c>
    </row>
    <row r="136" spans="2:51" s="6" customFormat="1" ht="18.75" customHeight="1">
      <c r="B136" s="137"/>
      <c r="E136" s="138"/>
      <c r="F136" s="212" t="s">
        <v>160</v>
      </c>
      <c r="G136" s="213"/>
      <c r="H136" s="213"/>
      <c r="I136" s="213"/>
      <c r="K136" s="139">
        <v>46</v>
      </c>
      <c r="R136" s="140"/>
      <c r="T136" s="141"/>
      <c r="AA136" s="142"/>
      <c r="AT136" s="138" t="s">
        <v>155</v>
      </c>
      <c r="AU136" s="138" t="s">
        <v>100</v>
      </c>
      <c r="AV136" s="138" t="s">
        <v>100</v>
      </c>
      <c r="AW136" s="138" t="s">
        <v>109</v>
      </c>
      <c r="AX136" s="138" t="s">
        <v>79</v>
      </c>
      <c r="AY136" s="138" t="s">
        <v>147</v>
      </c>
    </row>
    <row r="137" spans="2:51" s="6" customFormat="1" ht="18.75" customHeight="1">
      <c r="B137" s="143"/>
      <c r="E137" s="144"/>
      <c r="F137" s="216" t="s">
        <v>156</v>
      </c>
      <c r="G137" s="217"/>
      <c r="H137" s="217"/>
      <c r="I137" s="217"/>
      <c r="K137" s="145">
        <v>46</v>
      </c>
      <c r="R137" s="146"/>
      <c r="T137" s="147"/>
      <c r="AA137" s="148"/>
      <c r="AT137" s="144" t="s">
        <v>155</v>
      </c>
      <c r="AU137" s="144" t="s">
        <v>100</v>
      </c>
      <c r="AV137" s="144" t="s">
        <v>152</v>
      </c>
      <c r="AW137" s="144" t="s">
        <v>109</v>
      </c>
      <c r="AX137" s="144" t="s">
        <v>21</v>
      </c>
      <c r="AY137" s="144" t="s">
        <v>147</v>
      </c>
    </row>
    <row r="138" spans="2:63" s="120" customFormat="1" ht="30.75" customHeight="1">
      <c r="B138" s="121"/>
      <c r="D138" s="129" t="s">
        <v>112</v>
      </c>
      <c r="E138" s="129"/>
      <c r="F138" s="129"/>
      <c r="G138" s="129"/>
      <c r="H138" s="129"/>
      <c r="I138" s="129"/>
      <c r="J138" s="129"/>
      <c r="K138" s="129"/>
      <c r="L138" s="129"/>
      <c r="M138" s="129"/>
      <c r="N138" s="208">
        <f>$BK$138</f>
        <v>0</v>
      </c>
      <c r="O138" s="209"/>
      <c r="P138" s="209"/>
      <c r="Q138" s="209"/>
      <c r="R138" s="124"/>
      <c r="T138" s="125"/>
      <c r="W138" s="126">
        <f>SUM($W$139:$W$145)</f>
        <v>0</v>
      </c>
      <c r="Y138" s="126">
        <f>SUM($Y$139:$Y$145)</f>
        <v>0</v>
      </c>
      <c r="AA138" s="127">
        <f>SUM($AA$139:$AA$145)</f>
        <v>0</v>
      </c>
      <c r="AR138" s="123" t="s">
        <v>21</v>
      </c>
      <c r="AT138" s="123" t="s">
        <v>78</v>
      </c>
      <c r="AU138" s="123" t="s">
        <v>21</v>
      </c>
      <c r="AY138" s="123" t="s">
        <v>147</v>
      </c>
      <c r="BK138" s="128">
        <f>SUM($BK$139:$BK$145)</f>
        <v>0</v>
      </c>
    </row>
    <row r="139" spans="2:65" s="6" customFormat="1" ht="27" customHeight="1">
      <c r="B139" s="22"/>
      <c r="C139" s="130" t="s">
        <v>161</v>
      </c>
      <c r="D139" s="130" t="s">
        <v>148</v>
      </c>
      <c r="E139" s="131" t="s">
        <v>162</v>
      </c>
      <c r="F139" s="219" t="s">
        <v>163</v>
      </c>
      <c r="G139" s="220"/>
      <c r="H139" s="220"/>
      <c r="I139" s="220"/>
      <c r="J139" s="132" t="s">
        <v>164</v>
      </c>
      <c r="K139" s="133">
        <v>1.841</v>
      </c>
      <c r="L139" s="221">
        <v>0</v>
      </c>
      <c r="M139" s="220"/>
      <c r="N139" s="222">
        <f>ROUND($L$139*$K$139,2)</f>
        <v>0</v>
      </c>
      <c r="O139" s="220"/>
      <c r="P139" s="220"/>
      <c r="Q139" s="220"/>
      <c r="R139" s="23"/>
      <c r="T139" s="134"/>
      <c r="U139" s="29" t="s">
        <v>44</v>
      </c>
      <c r="W139" s="135">
        <f>$V$139*$K$139</f>
        <v>0</v>
      </c>
      <c r="X139" s="135">
        <v>0</v>
      </c>
      <c r="Y139" s="135">
        <f>$X$139*$K$139</f>
        <v>0</v>
      </c>
      <c r="Z139" s="135">
        <v>0</v>
      </c>
      <c r="AA139" s="136">
        <f>$Z$139*$K$139</f>
        <v>0</v>
      </c>
      <c r="AR139" s="6" t="s">
        <v>152</v>
      </c>
      <c r="AT139" s="6" t="s">
        <v>148</v>
      </c>
      <c r="AU139" s="6" t="s">
        <v>100</v>
      </c>
      <c r="AY139" s="6" t="s">
        <v>147</v>
      </c>
      <c r="BE139" s="86">
        <f>IF($U$139="základní",$N$139,0)</f>
        <v>0</v>
      </c>
      <c r="BF139" s="86">
        <f>IF($U$139="snížená",$N$139,0)</f>
        <v>0</v>
      </c>
      <c r="BG139" s="86">
        <f>IF($U$139="zákl. přenesená",$N$139,0)</f>
        <v>0</v>
      </c>
      <c r="BH139" s="86">
        <f>IF($U$139="sníž. přenesená",$N$139,0)</f>
        <v>0</v>
      </c>
      <c r="BI139" s="86">
        <f>IF($U$139="nulová",$N$139,0)</f>
        <v>0</v>
      </c>
      <c r="BJ139" s="6" t="s">
        <v>21</v>
      </c>
      <c r="BK139" s="86">
        <f>ROUND($L$139*$K$139,2)</f>
        <v>0</v>
      </c>
      <c r="BL139" s="6" t="s">
        <v>152</v>
      </c>
      <c r="BM139" s="6" t="s">
        <v>165</v>
      </c>
    </row>
    <row r="140" spans="2:65" s="6" customFormat="1" ht="27" customHeight="1">
      <c r="B140" s="22"/>
      <c r="C140" s="130" t="s">
        <v>152</v>
      </c>
      <c r="D140" s="130" t="s">
        <v>148</v>
      </c>
      <c r="E140" s="131" t="s">
        <v>166</v>
      </c>
      <c r="F140" s="219" t="s">
        <v>167</v>
      </c>
      <c r="G140" s="220"/>
      <c r="H140" s="220"/>
      <c r="I140" s="220"/>
      <c r="J140" s="132" t="s">
        <v>164</v>
      </c>
      <c r="K140" s="133">
        <v>1.841</v>
      </c>
      <c r="L140" s="221">
        <v>0</v>
      </c>
      <c r="M140" s="220"/>
      <c r="N140" s="222">
        <f>ROUND($L$140*$K$140,2)</f>
        <v>0</v>
      </c>
      <c r="O140" s="220"/>
      <c r="P140" s="220"/>
      <c r="Q140" s="220"/>
      <c r="R140" s="23"/>
      <c r="T140" s="134"/>
      <c r="U140" s="29" t="s">
        <v>44</v>
      </c>
      <c r="W140" s="135">
        <f>$V$140*$K$140</f>
        <v>0</v>
      </c>
      <c r="X140" s="135">
        <v>0</v>
      </c>
      <c r="Y140" s="135">
        <f>$X$140*$K$140</f>
        <v>0</v>
      </c>
      <c r="Z140" s="135">
        <v>0</v>
      </c>
      <c r="AA140" s="136">
        <f>$Z$140*$K$140</f>
        <v>0</v>
      </c>
      <c r="AR140" s="6" t="s">
        <v>152</v>
      </c>
      <c r="AT140" s="6" t="s">
        <v>148</v>
      </c>
      <c r="AU140" s="6" t="s">
        <v>100</v>
      </c>
      <c r="AY140" s="6" t="s">
        <v>147</v>
      </c>
      <c r="BE140" s="86">
        <f>IF($U$140="základní",$N$140,0)</f>
        <v>0</v>
      </c>
      <c r="BF140" s="86">
        <f>IF($U$140="snížená",$N$140,0)</f>
        <v>0</v>
      </c>
      <c r="BG140" s="86">
        <f>IF($U$140="zákl. přenesená",$N$140,0)</f>
        <v>0</v>
      </c>
      <c r="BH140" s="86">
        <f>IF($U$140="sníž. přenesená",$N$140,0)</f>
        <v>0</v>
      </c>
      <c r="BI140" s="86">
        <f>IF($U$140="nulová",$N$140,0)</f>
        <v>0</v>
      </c>
      <c r="BJ140" s="6" t="s">
        <v>21</v>
      </c>
      <c r="BK140" s="86">
        <f>ROUND($L$140*$K$140,2)</f>
        <v>0</v>
      </c>
      <c r="BL140" s="6" t="s">
        <v>152</v>
      </c>
      <c r="BM140" s="6" t="s">
        <v>168</v>
      </c>
    </row>
    <row r="141" spans="2:65" s="6" customFormat="1" ht="27" customHeight="1">
      <c r="B141" s="22"/>
      <c r="C141" s="130" t="s">
        <v>169</v>
      </c>
      <c r="D141" s="130" t="s">
        <v>148</v>
      </c>
      <c r="E141" s="131" t="s">
        <v>170</v>
      </c>
      <c r="F141" s="219" t="s">
        <v>171</v>
      </c>
      <c r="G141" s="220"/>
      <c r="H141" s="220"/>
      <c r="I141" s="220"/>
      <c r="J141" s="132" t="s">
        <v>164</v>
      </c>
      <c r="K141" s="133">
        <v>1.841</v>
      </c>
      <c r="L141" s="221">
        <v>0</v>
      </c>
      <c r="M141" s="220"/>
      <c r="N141" s="222">
        <f>ROUND($L$141*$K$141,2)</f>
        <v>0</v>
      </c>
      <c r="O141" s="220"/>
      <c r="P141" s="220"/>
      <c r="Q141" s="220"/>
      <c r="R141" s="23"/>
      <c r="T141" s="134"/>
      <c r="U141" s="29" t="s">
        <v>44</v>
      </c>
      <c r="W141" s="135">
        <f>$V$141*$K$141</f>
        <v>0</v>
      </c>
      <c r="X141" s="135">
        <v>0</v>
      </c>
      <c r="Y141" s="135">
        <f>$X$141*$K$141</f>
        <v>0</v>
      </c>
      <c r="Z141" s="135">
        <v>0</v>
      </c>
      <c r="AA141" s="136">
        <f>$Z$141*$K$141</f>
        <v>0</v>
      </c>
      <c r="AR141" s="6" t="s">
        <v>152</v>
      </c>
      <c r="AT141" s="6" t="s">
        <v>148</v>
      </c>
      <c r="AU141" s="6" t="s">
        <v>100</v>
      </c>
      <c r="AY141" s="6" t="s">
        <v>147</v>
      </c>
      <c r="BE141" s="86">
        <f>IF($U$141="základní",$N$141,0)</f>
        <v>0</v>
      </c>
      <c r="BF141" s="86">
        <f>IF($U$141="snížená",$N$141,0)</f>
        <v>0</v>
      </c>
      <c r="BG141" s="86">
        <f>IF($U$141="zákl. přenesená",$N$141,0)</f>
        <v>0</v>
      </c>
      <c r="BH141" s="86">
        <f>IF($U$141="sníž. přenesená",$N$141,0)</f>
        <v>0</v>
      </c>
      <c r="BI141" s="86">
        <f>IF($U$141="nulová",$N$141,0)</f>
        <v>0</v>
      </c>
      <c r="BJ141" s="6" t="s">
        <v>21</v>
      </c>
      <c r="BK141" s="86">
        <f>ROUND($L$141*$K$141,2)</f>
        <v>0</v>
      </c>
      <c r="BL141" s="6" t="s">
        <v>152</v>
      </c>
      <c r="BM141" s="6" t="s">
        <v>172</v>
      </c>
    </row>
    <row r="142" spans="2:65" s="6" customFormat="1" ht="27" customHeight="1">
      <c r="B142" s="22"/>
      <c r="C142" s="130" t="s">
        <v>173</v>
      </c>
      <c r="D142" s="130" t="s">
        <v>148</v>
      </c>
      <c r="E142" s="131" t="s">
        <v>174</v>
      </c>
      <c r="F142" s="219" t="s">
        <v>175</v>
      </c>
      <c r="G142" s="220"/>
      <c r="H142" s="220"/>
      <c r="I142" s="220"/>
      <c r="J142" s="132" t="s">
        <v>164</v>
      </c>
      <c r="K142" s="133">
        <v>44.184</v>
      </c>
      <c r="L142" s="221">
        <v>0</v>
      </c>
      <c r="M142" s="220"/>
      <c r="N142" s="222">
        <f>ROUND($L$142*$K$142,2)</f>
        <v>0</v>
      </c>
      <c r="O142" s="220"/>
      <c r="P142" s="220"/>
      <c r="Q142" s="220"/>
      <c r="R142" s="23"/>
      <c r="T142" s="134"/>
      <c r="U142" s="29" t="s">
        <v>44</v>
      </c>
      <c r="W142" s="135">
        <f>$V$142*$K$142</f>
        <v>0</v>
      </c>
      <c r="X142" s="135">
        <v>0</v>
      </c>
      <c r="Y142" s="135">
        <f>$X$142*$K$142</f>
        <v>0</v>
      </c>
      <c r="Z142" s="135">
        <v>0</v>
      </c>
      <c r="AA142" s="136">
        <f>$Z$142*$K$142</f>
        <v>0</v>
      </c>
      <c r="AR142" s="6" t="s">
        <v>152</v>
      </c>
      <c r="AT142" s="6" t="s">
        <v>148</v>
      </c>
      <c r="AU142" s="6" t="s">
        <v>100</v>
      </c>
      <c r="AY142" s="6" t="s">
        <v>147</v>
      </c>
      <c r="BE142" s="86">
        <f>IF($U$142="základní",$N$142,0)</f>
        <v>0</v>
      </c>
      <c r="BF142" s="86">
        <f>IF($U$142="snížená",$N$142,0)</f>
        <v>0</v>
      </c>
      <c r="BG142" s="86">
        <f>IF($U$142="zákl. přenesená",$N$142,0)</f>
        <v>0</v>
      </c>
      <c r="BH142" s="86">
        <f>IF($U$142="sníž. přenesená",$N$142,0)</f>
        <v>0</v>
      </c>
      <c r="BI142" s="86">
        <f>IF($U$142="nulová",$N$142,0)</f>
        <v>0</v>
      </c>
      <c r="BJ142" s="6" t="s">
        <v>21</v>
      </c>
      <c r="BK142" s="86">
        <f>ROUND($L$142*$K$142,2)</f>
        <v>0</v>
      </c>
      <c r="BL142" s="6" t="s">
        <v>152</v>
      </c>
      <c r="BM142" s="6" t="s">
        <v>176</v>
      </c>
    </row>
    <row r="143" spans="2:47" s="6" customFormat="1" ht="18.75" customHeight="1">
      <c r="B143" s="22"/>
      <c r="F143" s="229" t="s">
        <v>177</v>
      </c>
      <c r="G143" s="176"/>
      <c r="H143" s="176"/>
      <c r="I143" s="176"/>
      <c r="R143" s="23"/>
      <c r="T143" s="57"/>
      <c r="AA143" s="58"/>
      <c r="AT143" s="6" t="s">
        <v>178</v>
      </c>
      <c r="AU143" s="6" t="s">
        <v>100</v>
      </c>
    </row>
    <row r="144" spans="2:51" s="6" customFormat="1" ht="18.75" customHeight="1">
      <c r="B144" s="137"/>
      <c r="E144" s="138"/>
      <c r="F144" s="212" t="s">
        <v>179</v>
      </c>
      <c r="G144" s="213"/>
      <c r="H144" s="213"/>
      <c r="I144" s="213"/>
      <c r="K144" s="139">
        <v>1.841</v>
      </c>
      <c r="R144" s="140"/>
      <c r="T144" s="141"/>
      <c r="AA144" s="142"/>
      <c r="AT144" s="138" t="s">
        <v>155</v>
      </c>
      <c r="AU144" s="138" t="s">
        <v>100</v>
      </c>
      <c r="AV144" s="138" t="s">
        <v>100</v>
      </c>
      <c r="AW144" s="138" t="s">
        <v>109</v>
      </c>
      <c r="AX144" s="138" t="s">
        <v>21</v>
      </c>
      <c r="AY144" s="138" t="s">
        <v>147</v>
      </c>
    </row>
    <row r="145" spans="2:65" s="6" customFormat="1" ht="27" customHeight="1">
      <c r="B145" s="22"/>
      <c r="C145" s="130" t="s">
        <v>180</v>
      </c>
      <c r="D145" s="130" t="s">
        <v>148</v>
      </c>
      <c r="E145" s="131" t="s">
        <v>181</v>
      </c>
      <c r="F145" s="219" t="s">
        <v>182</v>
      </c>
      <c r="G145" s="220"/>
      <c r="H145" s="220"/>
      <c r="I145" s="220"/>
      <c r="J145" s="132" t="s">
        <v>164</v>
      </c>
      <c r="K145" s="133">
        <v>1.841</v>
      </c>
      <c r="L145" s="221">
        <v>0</v>
      </c>
      <c r="M145" s="220"/>
      <c r="N145" s="222">
        <f>ROUND($L$145*$K$145,2)</f>
        <v>0</v>
      </c>
      <c r="O145" s="220"/>
      <c r="P145" s="220"/>
      <c r="Q145" s="220"/>
      <c r="R145" s="23"/>
      <c r="T145" s="134"/>
      <c r="U145" s="29" t="s">
        <v>44</v>
      </c>
      <c r="W145" s="135">
        <f>$V$145*$K$145</f>
        <v>0</v>
      </c>
      <c r="X145" s="135">
        <v>0</v>
      </c>
      <c r="Y145" s="135">
        <f>$X$145*$K$145</f>
        <v>0</v>
      </c>
      <c r="Z145" s="135">
        <v>0</v>
      </c>
      <c r="AA145" s="136">
        <f>$Z$145*$K$145</f>
        <v>0</v>
      </c>
      <c r="AR145" s="6" t="s">
        <v>152</v>
      </c>
      <c r="AT145" s="6" t="s">
        <v>148</v>
      </c>
      <c r="AU145" s="6" t="s">
        <v>100</v>
      </c>
      <c r="AY145" s="6" t="s">
        <v>147</v>
      </c>
      <c r="BE145" s="86">
        <f>IF($U$145="základní",$N$145,0)</f>
        <v>0</v>
      </c>
      <c r="BF145" s="86">
        <f>IF($U$145="snížená",$N$145,0)</f>
        <v>0</v>
      </c>
      <c r="BG145" s="86">
        <f>IF($U$145="zákl. přenesená",$N$145,0)</f>
        <v>0</v>
      </c>
      <c r="BH145" s="86">
        <f>IF($U$145="sníž. přenesená",$N$145,0)</f>
        <v>0</v>
      </c>
      <c r="BI145" s="86">
        <f>IF($U$145="nulová",$N$145,0)</f>
        <v>0</v>
      </c>
      <c r="BJ145" s="6" t="s">
        <v>21</v>
      </c>
      <c r="BK145" s="86">
        <f>ROUND($L$145*$K$145,2)</f>
        <v>0</v>
      </c>
      <c r="BL145" s="6" t="s">
        <v>152</v>
      </c>
      <c r="BM145" s="6" t="s">
        <v>183</v>
      </c>
    </row>
    <row r="146" spans="2:63" s="120" customFormat="1" ht="30.75" customHeight="1">
      <c r="B146" s="121"/>
      <c r="D146" s="129" t="s">
        <v>113</v>
      </c>
      <c r="E146" s="129"/>
      <c r="F146" s="129"/>
      <c r="G146" s="129"/>
      <c r="H146" s="129"/>
      <c r="I146" s="129"/>
      <c r="J146" s="129"/>
      <c r="K146" s="129"/>
      <c r="L146" s="129"/>
      <c r="M146" s="129"/>
      <c r="N146" s="208">
        <f>$BK$146</f>
        <v>0</v>
      </c>
      <c r="O146" s="209"/>
      <c r="P146" s="209"/>
      <c r="Q146" s="209"/>
      <c r="R146" s="124"/>
      <c r="T146" s="125"/>
      <c r="W146" s="126">
        <f>$W$147</f>
        <v>0</v>
      </c>
      <c r="Y146" s="126">
        <f>$Y$147</f>
        <v>0</v>
      </c>
      <c r="AA146" s="127">
        <f>$AA$147</f>
        <v>0</v>
      </c>
      <c r="AR146" s="123" t="s">
        <v>21</v>
      </c>
      <c r="AT146" s="123" t="s">
        <v>78</v>
      </c>
      <c r="AU146" s="123" t="s">
        <v>21</v>
      </c>
      <c r="AY146" s="123" t="s">
        <v>147</v>
      </c>
      <c r="BK146" s="128">
        <f>$BK$147</f>
        <v>0</v>
      </c>
    </row>
    <row r="147" spans="2:65" s="6" customFormat="1" ht="15.75" customHeight="1">
      <c r="B147" s="22"/>
      <c r="C147" s="130" t="s">
        <v>184</v>
      </c>
      <c r="D147" s="130" t="s">
        <v>148</v>
      </c>
      <c r="E147" s="131" t="s">
        <v>185</v>
      </c>
      <c r="F147" s="219" t="s">
        <v>186</v>
      </c>
      <c r="G147" s="220"/>
      <c r="H147" s="220"/>
      <c r="I147" s="220"/>
      <c r="J147" s="132" t="s">
        <v>164</v>
      </c>
      <c r="K147" s="133">
        <v>0.007</v>
      </c>
      <c r="L147" s="221">
        <v>0</v>
      </c>
      <c r="M147" s="220"/>
      <c r="N147" s="222">
        <f>ROUND($L$147*$K$147,2)</f>
        <v>0</v>
      </c>
      <c r="O147" s="220"/>
      <c r="P147" s="220"/>
      <c r="Q147" s="220"/>
      <c r="R147" s="23"/>
      <c r="T147" s="134"/>
      <c r="U147" s="29" t="s">
        <v>44</v>
      </c>
      <c r="W147" s="135">
        <f>$V$147*$K$147</f>
        <v>0</v>
      </c>
      <c r="X147" s="135">
        <v>0</v>
      </c>
      <c r="Y147" s="135">
        <f>$X$147*$K$147</f>
        <v>0</v>
      </c>
      <c r="Z147" s="135">
        <v>0</v>
      </c>
      <c r="AA147" s="136">
        <f>$Z$147*$K$147</f>
        <v>0</v>
      </c>
      <c r="AR147" s="6" t="s">
        <v>152</v>
      </c>
      <c r="AT147" s="6" t="s">
        <v>148</v>
      </c>
      <c r="AU147" s="6" t="s">
        <v>100</v>
      </c>
      <c r="AY147" s="6" t="s">
        <v>147</v>
      </c>
      <c r="BE147" s="86">
        <f>IF($U$147="základní",$N$147,0)</f>
        <v>0</v>
      </c>
      <c r="BF147" s="86">
        <f>IF($U$147="snížená",$N$147,0)</f>
        <v>0</v>
      </c>
      <c r="BG147" s="86">
        <f>IF($U$147="zákl. přenesená",$N$147,0)</f>
        <v>0</v>
      </c>
      <c r="BH147" s="86">
        <f>IF($U$147="sníž. přenesená",$N$147,0)</f>
        <v>0</v>
      </c>
      <c r="BI147" s="86">
        <f>IF($U$147="nulová",$N$147,0)</f>
        <v>0</v>
      </c>
      <c r="BJ147" s="6" t="s">
        <v>21</v>
      </c>
      <c r="BK147" s="86">
        <f>ROUND($L$147*$K$147,2)</f>
        <v>0</v>
      </c>
      <c r="BL147" s="6" t="s">
        <v>152</v>
      </c>
      <c r="BM147" s="6" t="s">
        <v>187</v>
      </c>
    </row>
    <row r="148" spans="2:63" s="120" customFormat="1" ht="37.5" customHeight="1">
      <c r="B148" s="121"/>
      <c r="D148" s="122" t="s">
        <v>114</v>
      </c>
      <c r="E148" s="122"/>
      <c r="F148" s="122"/>
      <c r="G148" s="122"/>
      <c r="H148" s="122"/>
      <c r="I148" s="122"/>
      <c r="J148" s="122"/>
      <c r="K148" s="122"/>
      <c r="L148" s="122"/>
      <c r="M148" s="122"/>
      <c r="N148" s="210">
        <f>$BK$148</f>
        <v>0</v>
      </c>
      <c r="O148" s="209"/>
      <c r="P148" s="209"/>
      <c r="Q148" s="209"/>
      <c r="R148" s="124"/>
      <c r="T148" s="125"/>
      <c r="W148" s="126">
        <f>$W$149+$W$178+$W$211+$W$220+$W$313+$W$334+$W$411+$W$463+$W$470</f>
        <v>0</v>
      </c>
      <c r="Y148" s="126">
        <f>$Y$149+$Y$178+$Y$211+$Y$220+$Y$313+$Y$334+$Y$411+$Y$463+$Y$470</f>
        <v>27.52985842</v>
      </c>
      <c r="AA148" s="127">
        <f>$AA$149+$AA$178+$AA$211+$AA$220+$AA$313+$AA$334+$AA$411+$AA$463+$AA$470</f>
        <v>0.5472159999999999</v>
      </c>
      <c r="AR148" s="123" t="s">
        <v>100</v>
      </c>
      <c r="AT148" s="123" t="s">
        <v>78</v>
      </c>
      <c r="AU148" s="123" t="s">
        <v>79</v>
      </c>
      <c r="AY148" s="123" t="s">
        <v>147</v>
      </c>
      <c r="BK148" s="128">
        <f>$BK$149+$BK$178+$BK$211+$BK$220+$BK$313+$BK$334+$BK$411+$BK$463+$BK$470</f>
        <v>0</v>
      </c>
    </row>
    <row r="149" spans="2:63" s="120" customFormat="1" ht="21" customHeight="1">
      <c r="B149" s="121"/>
      <c r="D149" s="129" t="s">
        <v>115</v>
      </c>
      <c r="E149" s="129"/>
      <c r="F149" s="129"/>
      <c r="G149" s="129"/>
      <c r="H149" s="129"/>
      <c r="I149" s="129"/>
      <c r="J149" s="129"/>
      <c r="K149" s="129"/>
      <c r="L149" s="129"/>
      <c r="M149" s="129"/>
      <c r="N149" s="208">
        <f>$BK$149</f>
        <v>0</v>
      </c>
      <c r="O149" s="209"/>
      <c r="P149" s="209"/>
      <c r="Q149" s="209"/>
      <c r="R149" s="124"/>
      <c r="T149" s="125"/>
      <c r="W149" s="126">
        <f>SUM($W$150:$W$177)</f>
        <v>0</v>
      </c>
      <c r="Y149" s="126">
        <f>SUM($Y$150:$Y$177)</f>
        <v>0.03540832</v>
      </c>
      <c r="AA149" s="127">
        <f>SUM($AA$150:$AA$177)</f>
        <v>0</v>
      </c>
      <c r="AR149" s="123" t="s">
        <v>100</v>
      </c>
      <c r="AT149" s="123" t="s">
        <v>78</v>
      </c>
      <c r="AU149" s="123" t="s">
        <v>21</v>
      </c>
      <c r="AY149" s="123" t="s">
        <v>147</v>
      </c>
      <c r="BK149" s="128">
        <f>SUM($BK$150:$BK$177)</f>
        <v>0</v>
      </c>
    </row>
    <row r="150" spans="2:65" s="6" customFormat="1" ht="27" customHeight="1">
      <c r="B150" s="22"/>
      <c r="C150" s="130" t="s">
        <v>188</v>
      </c>
      <c r="D150" s="130" t="s">
        <v>148</v>
      </c>
      <c r="E150" s="131" t="s">
        <v>189</v>
      </c>
      <c r="F150" s="219" t="s">
        <v>190</v>
      </c>
      <c r="G150" s="220"/>
      <c r="H150" s="220"/>
      <c r="I150" s="220"/>
      <c r="J150" s="132" t="s">
        <v>151</v>
      </c>
      <c r="K150" s="133">
        <v>2.448</v>
      </c>
      <c r="L150" s="221">
        <v>0</v>
      </c>
      <c r="M150" s="220"/>
      <c r="N150" s="222">
        <f>ROUND($L$150*$K$150,2)</f>
        <v>0</v>
      </c>
      <c r="O150" s="220"/>
      <c r="P150" s="220"/>
      <c r="Q150" s="220"/>
      <c r="R150" s="23"/>
      <c r="T150" s="134"/>
      <c r="U150" s="29" t="s">
        <v>44</v>
      </c>
      <c r="W150" s="135">
        <f>$V$150*$K$150</f>
        <v>0</v>
      </c>
      <c r="X150" s="135">
        <v>0</v>
      </c>
      <c r="Y150" s="135">
        <f>$X$150*$K$150</f>
        <v>0</v>
      </c>
      <c r="Z150" s="135">
        <v>0</v>
      </c>
      <c r="AA150" s="136">
        <f>$Z$150*$K$150</f>
        <v>0</v>
      </c>
      <c r="AR150" s="6" t="s">
        <v>191</v>
      </c>
      <c r="AT150" s="6" t="s">
        <v>148</v>
      </c>
      <c r="AU150" s="6" t="s">
        <v>100</v>
      </c>
      <c r="AY150" s="6" t="s">
        <v>147</v>
      </c>
      <c r="BE150" s="86">
        <f>IF($U$150="základní",$N$150,0)</f>
        <v>0</v>
      </c>
      <c r="BF150" s="86">
        <f>IF($U$150="snížená",$N$150,0)</f>
        <v>0</v>
      </c>
      <c r="BG150" s="86">
        <f>IF($U$150="zákl. přenesená",$N$150,0)</f>
        <v>0</v>
      </c>
      <c r="BH150" s="86">
        <f>IF($U$150="sníž. přenesená",$N$150,0)</f>
        <v>0</v>
      </c>
      <c r="BI150" s="86">
        <f>IF($U$150="nulová",$N$150,0)</f>
        <v>0</v>
      </c>
      <c r="BJ150" s="6" t="s">
        <v>21</v>
      </c>
      <c r="BK150" s="86">
        <f>ROUND($L$150*$K$150,2)</f>
        <v>0</v>
      </c>
      <c r="BL150" s="6" t="s">
        <v>191</v>
      </c>
      <c r="BM150" s="6" t="s">
        <v>192</v>
      </c>
    </row>
    <row r="151" spans="2:51" s="6" customFormat="1" ht="18.75" customHeight="1">
      <c r="B151" s="149"/>
      <c r="E151" s="150"/>
      <c r="F151" s="214" t="s">
        <v>193</v>
      </c>
      <c r="G151" s="215"/>
      <c r="H151" s="215"/>
      <c r="I151" s="215"/>
      <c r="K151" s="150"/>
      <c r="R151" s="151"/>
      <c r="T151" s="152"/>
      <c r="AA151" s="153"/>
      <c r="AT151" s="150" t="s">
        <v>155</v>
      </c>
      <c r="AU151" s="150" t="s">
        <v>100</v>
      </c>
      <c r="AV151" s="150" t="s">
        <v>21</v>
      </c>
      <c r="AW151" s="150" t="s">
        <v>109</v>
      </c>
      <c r="AX151" s="150" t="s">
        <v>79</v>
      </c>
      <c r="AY151" s="150" t="s">
        <v>147</v>
      </c>
    </row>
    <row r="152" spans="2:51" s="6" customFormat="1" ht="18.75" customHeight="1">
      <c r="B152" s="149"/>
      <c r="E152" s="150"/>
      <c r="F152" s="214" t="s">
        <v>194</v>
      </c>
      <c r="G152" s="215"/>
      <c r="H152" s="215"/>
      <c r="I152" s="215"/>
      <c r="K152" s="150"/>
      <c r="R152" s="151"/>
      <c r="T152" s="152"/>
      <c r="AA152" s="153"/>
      <c r="AT152" s="150" t="s">
        <v>155</v>
      </c>
      <c r="AU152" s="150" t="s">
        <v>100</v>
      </c>
      <c r="AV152" s="150" t="s">
        <v>21</v>
      </c>
      <c r="AW152" s="150" t="s">
        <v>109</v>
      </c>
      <c r="AX152" s="150" t="s">
        <v>79</v>
      </c>
      <c r="AY152" s="150" t="s">
        <v>147</v>
      </c>
    </row>
    <row r="153" spans="2:51" s="6" customFormat="1" ht="18.75" customHeight="1">
      <c r="B153" s="137"/>
      <c r="E153" s="138"/>
      <c r="F153" s="212" t="s">
        <v>195</v>
      </c>
      <c r="G153" s="213"/>
      <c r="H153" s="213"/>
      <c r="I153" s="213"/>
      <c r="K153" s="139">
        <v>0.438</v>
      </c>
      <c r="R153" s="140"/>
      <c r="T153" s="141"/>
      <c r="AA153" s="142"/>
      <c r="AT153" s="138" t="s">
        <v>155</v>
      </c>
      <c r="AU153" s="138" t="s">
        <v>100</v>
      </c>
      <c r="AV153" s="138" t="s">
        <v>100</v>
      </c>
      <c r="AW153" s="138" t="s">
        <v>109</v>
      </c>
      <c r="AX153" s="138" t="s">
        <v>79</v>
      </c>
      <c r="AY153" s="138" t="s">
        <v>147</v>
      </c>
    </row>
    <row r="154" spans="2:51" s="6" customFormat="1" ht="18.75" customHeight="1">
      <c r="B154" s="149"/>
      <c r="E154" s="150"/>
      <c r="F154" s="214" t="s">
        <v>196</v>
      </c>
      <c r="G154" s="215"/>
      <c r="H154" s="215"/>
      <c r="I154" s="215"/>
      <c r="K154" s="150"/>
      <c r="R154" s="151"/>
      <c r="T154" s="152"/>
      <c r="AA154" s="153"/>
      <c r="AT154" s="150" t="s">
        <v>155</v>
      </c>
      <c r="AU154" s="150" t="s">
        <v>100</v>
      </c>
      <c r="AV154" s="150" t="s">
        <v>21</v>
      </c>
      <c r="AW154" s="150" t="s">
        <v>109</v>
      </c>
      <c r="AX154" s="150" t="s">
        <v>79</v>
      </c>
      <c r="AY154" s="150" t="s">
        <v>147</v>
      </c>
    </row>
    <row r="155" spans="2:51" s="6" customFormat="1" ht="18.75" customHeight="1">
      <c r="B155" s="137"/>
      <c r="E155" s="138"/>
      <c r="F155" s="212" t="s">
        <v>197</v>
      </c>
      <c r="G155" s="213"/>
      <c r="H155" s="213"/>
      <c r="I155" s="213"/>
      <c r="K155" s="139">
        <v>2.01</v>
      </c>
      <c r="R155" s="140"/>
      <c r="T155" s="141"/>
      <c r="AA155" s="142"/>
      <c r="AT155" s="138" t="s">
        <v>155</v>
      </c>
      <c r="AU155" s="138" t="s">
        <v>100</v>
      </c>
      <c r="AV155" s="138" t="s">
        <v>100</v>
      </c>
      <c r="AW155" s="138" t="s">
        <v>109</v>
      </c>
      <c r="AX155" s="138" t="s">
        <v>79</v>
      </c>
      <c r="AY155" s="138" t="s">
        <v>147</v>
      </c>
    </row>
    <row r="156" spans="2:51" s="6" customFormat="1" ht="18.75" customHeight="1">
      <c r="B156" s="143"/>
      <c r="E156" s="144"/>
      <c r="F156" s="216" t="s">
        <v>156</v>
      </c>
      <c r="G156" s="217"/>
      <c r="H156" s="217"/>
      <c r="I156" s="217"/>
      <c r="K156" s="145">
        <v>2.448</v>
      </c>
      <c r="R156" s="146"/>
      <c r="T156" s="147"/>
      <c r="AA156" s="148"/>
      <c r="AT156" s="144" t="s">
        <v>155</v>
      </c>
      <c r="AU156" s="144" t="s">
        <v>100</v>
      </c>
      <c r="AV156" s="144" t="s">
        <v>152</v>
      </c>
      <c r="AW156" s="144" t="s">
        <v>109</v>
      </c>
      <c r="AX156" s="144" t="s">
        <v>21</v>
      </c>
      <c r="AY156" s="144" t="s">
        <v>147</v>
      </c>
    </row>
    <row r="157" spans="2:65" s="6" customFormat="1" ht="27" customHeight="1">
      <c r="B157" s="22"/>
      <c r="C157" s="154" t="s">
        <v>26</v>
      </c>
      <c r="D157" s="154" t="s">
        <v>198</v>
      </c>
      <c r="E157" s="155" t="s">
        <v>199</v>
      </c>
      <c r="F157" s="223" t="s">
        <v>200</v>
      </c>
      <c r="G157" s="224"/>
      <c r="H157" s="224"/>
      <c r="I157" s="224"/>
      <c r="J157" s="156" t="s">
        <v>164</v>
      </c>
      <c r="K157" s="157">
        <v>0.001</v>
      </c>
      <c r="L157" s="225">
        <v>0</v>
      </c>
      <c r="M157" s="224"/>
      <c r="N157" s="226">
        <f>ROUND($L$157*$K$157,2)</f>
        <v>0</v>
      </c>
      <c r="O157" s="220"/>
      <c r="P157" s="220"/>
      <c r="Q157" s="220"/>
      <c r="R157" s="23"/>
      <c r="T157" s="134"/>
      <c r="U157" s="29" t="s">
        <v>44</v>
      </c>
      <c r="W157" s="135">
        <f>$V$157*$K$157</f>
        <v>0</v>
      </c>
      <c r="X157" s="135">
        <v>1</v>
      </c>
      <c r="Y157" s="135">
        <f>$X$157*$K$157</f>
        <v>0.001</v>
      </c>
      <c r="Z157" s="135">
        <v>0</v>
      </c>
      <c r="AA157" s="136">
        <f>$Z$157*$K$157</f>
        <v>0</v>
      </c>
      <c r="AR157" s="6" t="s">
        <v>201</v>
      </c>
      <c r="AT157" s="6" t="s">
        <v>198</v>
      </c>
      <c r="AU157" s="6" t="s">
        <v>100</v>
      </c>
      <c r="AY157" s="6" t="s">
        <v>147</v>
      </c>
      <c r="BE157" s="86">
        <f>IF($U$157="základní",$N$157,0)</f>
        <v>0</v>
      </c>
      <c r="BF157" s="86">
        <f>IF($U$157="snížená",$N$157,0)</f>
        <v>0</v>
      </c>
      <c r="BG157" s="86">
        <f>IF($U$157="zákl. přenesená",$N$157,0)</f>
        <v>0</v>
      </c>
      <c r="BH157" s="86">
        <f>IF($U$157="sníž. přenesená",$N$157,0)</f>
        <v>0</v>
      </c>
      <c r="BI157" s="86">
        <f>IF($U$157="nulová",$N$157,0)</f>
        <v>0</v>
      </c>
      <c r="BJ157" s="6" t="s">
        <v>21</v>
      </c>
      <c r="BK157" s="86">
        <f>ROUND($L$157*$K$157,2)</f>
        <v>0</v>
      </c>
      <c r="BL157" s="6" t="s">
        <v>191</v>
      </c>
      <c r="BM157" s="6" t="s">
        <v>202</v>
      </c>
    </row>
    <row r="158" spans="2:51" s="6" customFormat="1" ht="18.75" customHeight="1">
      <c r="B158" s="149"/>
      <c r="E158" s="150"/>
      <c r="F158" s="214" t="s">
        <v>193</v>
      </c>
      <c r="G158" s="215"/>
      <c r="H158" s="215"/>
      <c r="I158" s="215"/>
      <c r="K158" s="150"/>
      <c r="R158" s="151"/>
      <c r="T158" s="152"/>
      <c r="AA158" s="153"/>
      <c r="AT158" s="150" t="s">
        <v>155</v>
      </c>
      <c r="AU158" s="150" t="s">
        <v>100</v>
      </c>
      <c r="AV158" s="150" t="s">
        <v>21</v>
      </c>
      <c r="AW158" s="150" t="s">
        <v>109</v>
      </c>
      <c r="AX158" s="150" t="s">
        <v>79</v>
      </c>
      <c r="AY158" s="150" t="s">
        <v>147</v>
      </c>
    </row>
    <row r="159" spans="2:51" s="6" customFormat="1" ht="18.75" customHeight="1">
      <c r="B159" s="149"/>
      <c r="E159" s="150"/>
      <c r="F159" s="214" t="s">
        <v>194</v>
      </c>
      <c r="G159" s="215"/>
      <c r="H159" s="215"/>
      <c r="I159" s="215"/>
      <c r="K159" s="150"/>
      <c r="R159" s="151"/>
      <c r="T159" s="152"/>
      <c r="AA159" s="153"/>
      <c r="AT159" s="150" t="s">
        <v>155</v>
      </c>
      <c r="AU159" s="150" t="s">
        <v>100</v>
      </c>
      <c r="AV159" s="150" t="s">
        <v>21</v>
      </c>
      <c r="AW159" s="150" t="s">
        <v>109</v>
      </c>
      <c r="AX159" s="150" t="s">
        <v>79</v>
      </c>
      <c r="AY159" s="150" t="s">
        <v>147</v>
      </c>
    </row>
    <row r="160" spans="2:51" s="6" customFormat="1" ht="18.75" customHeight="1">
      <c r="B160" s="137"/>
      <c r="E160" s="138"/>
      <c r="F160" s="212" t="s">
        <v>195</v>
      </c>
      <c r="G160" s="213"/>
      <c r="H160" s="213"/>
      <c r="I160" s="213"/>
      <c r="K160" s="139">
        <v>0.438</v>
      </c>
      <c r="R160" s="140"/>
      <c r="T160" s="141"/>
      <c r="AA160" s="142"/>
      <c r="AT160" s="138" t="s">
        <v>155</v>
      </c>
      <c r="AU160" s="138" t="s">
        <v>100</v>
      </c>
      <c r="AV160" s="138" t="s">
        <v>100</v>
      </c>
      <c r="AW160" s="138" t="s">
        <v>109</v>
      </c>
      <c r="AX160" s="138" t="s">
        <v>79</v>
      </c>
      <c r="AY160" s="138" t="s">
        <v>147</v>
      </c>
    </row>
    <row r="161" spans="2:51" s="6" customFormat="1" ht="18.75" customHeight="1">
      <c r="B161" s="149"/>
      <c r="E161" s="150"/>
      <c r="F161" s="214" t="s">
        <v>196</v>
      </c>
      <c r="G161" s="215"/>
      <c r="H161" s="215"/>
      <c r="I161" s="215"/>
      <c r="K161" s="150"/>
      <c r="R161" s="151"/>
      <c r="T161" s="152"/>
      <c r="AA161" s="153"/>
      <c r="AT161" s="150" t="s">
        <v>155</v>
      </c>
      <c r="AU161" s="150" t="s">
        <v>100</v>
      </c>
      <c r="AV161" s="150" t="s">
        <v>21</v>
      </c>
      <c r="AW161" s="150" t="s">
        <v>109</v>
      </c>
      <c r="AX161" s="150" t="s">
        <v>79</v>
      </c>
      <c r="AY161" s="150" t="s">
        <v>147</v>
      </c>
    </row>
    <row r="162" spans="2:51" s="6" customFormat="1" ht="18.75" customHeight="1">
      <c r="B162" s="137"/>
      <c r="E162" s="138"/>
      <c r="F162" s="212" t="s">
        <v>197</v>
      </c>
      <c r="G162" s="213"/>
      <c r="H162" s="213"/>
      <c r="I162" s="213"/>
      <c r="K162" s="139">
        <v>2.01</v>
      </c>
      <c r="R162" s="140"/>
      <c r="T162" s="141"/>
      <c r="AA162" s="142"/>
      <c r="AT162" s="138" t="s">
        <v>155</v>
      </c>
      <c r="AU162" s="138" t="s">
        <v>100</v>
      </c>
      <c r="AV162" s="138" t="s">
        <v>100</v>
      </c>
      <c r="AW162" s="138" t="s">
        <v>109</v>
      </c>
      <c r="AX162" s="138" t="s">
        <v>79</v>
      </c>
      <c r="AY162" s="138" t="s">
        <v>147</v>
      </c>
    </row>
    <row r="163" spans="2:51" s="6" customFormat="1" ht="18.75" customHeight="1">
      <c r="B163" s="143"/>
      <c r="E163" s="144"/>
      <c r="F163" s="216" t="s">
        <v>156</v>
      </c>
      <c r="G163" s="217"/>
      <c r="H163" s="217"/>
      <c r="I163" s="217"/>
      <c r="K163" s="145">
        <v>2.448</v>
      </c>
      <c r="R163" s="146"/>
      <c r="T163" s="147"/>
      <c r="AA163" s="148"/>
      <c r="AT163" s="144" t="s">
        <v>155</v>
      </c>
      <c r="AU163" s="144" t="s">
        <v>100</v>
      </c>
      <c r="AV163" s="144" t="s">
        <v>152</v>
      </c>
      <c r="AW163" s="144" t="s">
        <v>109</v>
      </c>
      <c r="AX163" s="144" t="s">
        <v>21</v>
      </c>
      <c r="AY163" s="144" t="s">
        <v>147</v>
      </c>
    </row>
    <row r="164" spans="2:65" s="6" customFormat="1" ht="51" customHeight="1">
      <c r="B164" s="22"/>
      <c r="C164" s="130" t="s">
        <v>203</v>
      </c>
      <c r="D164" s="130" t="s">
        <v>148</v>
      </c>
      <c r="E164" s="131" t="s">
        <v>204</v>
      </c>
      <c r="F164" s="219" t="s">
        <v>205</v>
      </c>
      <c r="G164" s="220"/>
      <c r="H164" s="220"/>
      <c r="I164" s="220"/>
      <c r="J164" s="132" t="s">
        <v>151</v>
      </c>
      <c r="K164" s="133">
        <v>32.9</v>
      </c>
      <c r="L164" s="221">
        <v>0</v>
      </c>
      <c r="M164" s="220"/>
      <c r="N164" s="222">
        <f>ROUND($L$164*$K$164,2)</f>
        <v>0</v>
      </c>
      <c r="O164" s="220"/>
      <c r="P164" s="220"/>
      <c r="Q164" s="220"/>
      <c r="R164" s="23"/>
      <c r="T164" s="134"/>
      <c r="U164" s="29" t="s">
        <v>44</v>
      </c>
      <c r="W164" s="135">
        <f>$V$164*$K$164</f>
        <v>0</v>
      </c>
      <c r="X164" s="135">
        <v>0.00096</v>
      </c>
      <c r="Y164" s="135">
        <f>$X$164*$K$164</f>
        <v>0.031584</v>
      </c>
      <c r="Z164" s="135">
        <v>0</v>
      </c>
      <c r="AA164" s="136">
        <f>$Z$164*$K$164</f>
        <v>0</v>
      </c>
      <c r="AR164" s="6" t="s">
        <v>191</v>
      </c>
      <c r="AT164" s="6" t="s">
        <v>148</v>
      </c>
      <c r="AU164" s="6" t="s">
        <v>100</v>
      </c>
      <c r="AY164" s="6" t="s">
        <v>147</v>
      </c>
      <c r="BE164" s="86">
        <f>IF($U$164="základní",$N$164,0)</f>
        <v>0</v>
      </c>
      <c r="BF164" s="86">
        <f>IF($U$164="snížená",$N$164,0)</f>
        <v>0</v>
      </c>
      <c r="BG164" s="86">
        <f>IF($U$164="zákl. přenesená",$N$164,0)</f>
        <v>0</v>
      </c>
      <c r="BH164" s="86">
        <f>IF($U$164="sníž. přenesená",$N$164,0)</f>
        <v>0</v>
      </c>
      <c r="BI164" s="86">
        <f>IF($U$164="nulová",$N$164,0)</f>
        <v>0</v>
      </c>
      <c r="BJ164" s="6" t="s">
        <v>21</v>
      </c>
      <c r="BK164" s="86">
        <f>ROUND($L$164*$K$164,2)</f>
        <v>0</v>
      </c>
      <c r="BL164" s="6" t="s">
        <v>191</v>
      </c>
      <c r="BM164" s="6" t="s">
        <v>206</v>
      </c>
    </row>
    <row r="165" spans="2:51" s="6" customFormat="1" ht="18.75" customHeight="1">
      <c r="B165" s="149"/>
      <c r="E165" s="150"/>
      <c r="F165" s="214" t="s">
        <v>207</v>
      </c>
      <c r="G165" s="215"/>
      <c r="H165" s="215"/>
      <c r="I165" s="215"/>
      <c r="K165" s="150"/>
      <c r="R165" s="151"/>
      <c r="T165" s="152"/>
      <c r="AA165" s="153"/>
      <c r="AT165" s="150" t="s">
        <v>155</v>
      </c>
      <c r="AU165" s="150" t="s">
        <v>100</v>
      </c>
      <c r="AV165" s="150" t="s">
        <v>21</v>
      </c>
      <c r="AW165" s="150" t="s">
        <v>109</v>
      </c>
      <c r="AX165" s="150" t="s">
        <v>79</v>
      </c>
      <c r="AY165" s="150" t="s">
        <v>147</v>
      </c>
    </row>
    <row r="166" spans="2:51" s="6" customFormat="1" ht="32.25" customHeight="1">
      <c r="B166" s="149"/>
      <c r="E166" s="150"/>
      <c r="F166" s="214" t="s">
        <v>208</v>
      </c>
      <c r="G166" s="215"/>
      <c r="H166" s="215"/>
      <c r="I166" s="215"/>
      <c r="K166" s="150"/>
      <c r="R166" s="151"/>
      <c r="T166" s="152"/>
      <c r="AA166" s="153"/>
      <c r="AT166" s="150" t="s">
        <v>155</v>
      </c>
      <c r="AU166" s="150" t="s">
        <v>100</v>
      </c>
      <c r="AV166" s="150" t="s">
        <v>21</v>
      </c>
      <c r="AW166" s="150" t="s">
        <v>109</v>
      </c>
      <c r="AX166" s="150" t="s">
        <v>79</v>
      </c>
      <c r="AY166" s="150" t="s">
        <v>147</v>
      </c>
    </row>
    <row r="167" spans="2:51" s="6" customFormat="1" ht="18.75" customHeight="1">
      <c r="B167" s="149"/>
      <c r="E167" s="150"/>
      <c r="F167" s="214" t="s">
        <v>209</v>
      </c>
      <c r="G167" s="215"/>
      <c r="H167" s="215"/>
      <c r="I167" s="215"/>
      <c r="K167" s="150"/>
      <c r="R167" s="151"/>
      <c r="T167" s="152"/>
      <c r="AA167" s="153"/>
      <c r="AT167" s="150" t="s">
        <v>155</v>
      </c>
      <c r="AU167" s="150" t="s">
        <v>100</v>
      </c>
      <c r="AV167" s="150" t="s">
        <v>21</v>
      </c>
      <c r="AW167" s="150" t="s">
        <v>109</v>
      </c>
      <c r="AX167" s="150" t="s">
        <v>79</v>
      </c>
      <c r="AY167" s="150" t="s">
        <v>147</v>
      </c>
    </row>
    <row r="168" spans="2:51" s="6" customFormat="1" ht="18.75" customHeight="1">
      <c r="B168" s="137"/>
      <c r="E168" s="138"/>
      <c r="F168" s="212" t="s">
        <v>210</v>
      </c>
      <c r="G168" s="213"/>
      <c r="H168" s="213"/>
      <c r="I168" s="213"/>
      <c r="K168" s="139">
        <v>22.563</v>
      </c>
      <c r="R168" s="140"/>
      <c r="T168" s="141"/>
      <c r="AA168" s="142"/>
      <c r="AT168" s="138" t="s">
        <v>155</v>
      </c>
      <c r="AU168" s="138" t="s">
        <v>100</v>
      </c>
      <c r="AV168" s="138" t="s">
        <v>100</v>
      </c>
      <c r="AW168" s="138" t="s">
        <v>109</v>
      </c>
      <c r="AX168" s="138" t="s">
        <v>79</v>
      </c>
      <c r="AY168" s="138" t="s">
        <v>147</v>
      </c>
    </row>
    <row r="169" spans="2:51" s="6" customFormat="1" ht="18.75" customHeight="1">
      <c r="B169" s="137"/>
      <c r="E169" s="138"/>
      <c r="F169" s="212" t="s">
        <v>211</v>
      </c>
      <c r="G169" s="213"/>
      <c r="H169" s="213"/>
      <c r="I169" s="213"/>
      <c r="K169" s="139">
        <v>9.786</v>
      </c>
      <c r="R169" s="140"/>
      <c r="T169" s="141"/>
      <c r="AA169" s="142"/>
      <c r="AT169" s="138" t="s">
        <v>155</v>
      </c>
      <c r="AU169" s="138" t="s">
        <v>100</v>
      </c>
      <c r="AV169" s="138" t="s">
        <v>100</v>
      </c>
      <c r="AW169" s="138" t="s">
        <v>109</v>
      </c>
      <c r="AX169" s="138" t="s">
        <v>79</v>
      </c>
      <c r="AY169" s="138" t="s">
        <v>147</v>
      </c>
    </row>
    <row r="170" spans="2:51" s="6" customFormat="1" ht="18.75" customHeight="1">
      <c r="B170" s="149"/>
      <c r="E170" s="150"/>
      <c r="F170" s="214" t="s">
        <v>212</v>
      </c>
      <c r="G170" s="215"/>
      <c r="H170" s="215"/>
      <c r="I170" s="215"/>
      <c r="K170" s="150"/>
      <c r="R170" s="151"/>
      <c r="T170" s="152"/>
      <c r="AA170" s="153"/>
      <c r="AT170" s="150" t="s">
        <v>155</v>
      </c>
      <c r="AU170" s="150" t="s">
        <v>100</v>
      </c>
      <c r="AV170" s="150" t="s">
        <v>21</v>
      </c>
      <c r="AW170" s="150" t="s">
        <v>109</v>
      </c>
      <c r="AX170" s="150" t="s">
        <v>79</v>
      </c>
      <c r="AY170" s="150" t="s">
        <v>147</v>
      </c>
    </row>
    <row r="171" spans="2:51" s="6" customFormat="1" ht="18.75" customHeight="1">
      <c r="B171" s="137"/>
      <c r="E171" s="138"/>
      <c r="F171" s="212" t="s">
        <v>213</v>
      </c>
      <c r="G171" s="213"/>
      <c r="H171" s="213"/>
      <c r="I171" s="213"/>
      <c r="K171" s="139">
        <v>-3.74</v>
      </c>
      <c r="R171" s="140"/>
      <c r="T171" s="141"/>
      <c r="AA171" s="142"/>
      <c r="AT171" s="138" t="s">
        <v>155</v>
      </c>
      <c r="AU171" s="138" t="s">
        <v>100</v>
      </c>
      <c r="AV171" s="138" t="s">
        <v>100</v>
      </c>
      <c r="AW171" s="138" t="s">
        <v>109</v>
      </c>
      <c r="AX171" s="138" t="s">
        <v>79</v>
      </c>
      <c r="AY171" s="138" t="s">
        <v>147</v>
      </c>
    </row>
    <row r="172" spans="2:51" s="6" customFormat="1" ht="18.75" customHeight="1">
      <c r="B172" s="143"/>
      <c r="E172" s="144"/>
      <c r="F172" s="216" t="s">
        <v>156</v>
      </c>
      <c r="G172" s="217"/>
      <c r="H172" s="217"/>
      <c r="I172" s="217"/>
      <c r="K172" s="145">
        <v>28.609</v>
      </c>
      <c r="R172" s="146"/>
      <c r="T172" s="147"/>
      <c r="AA172" s="148"/>
      <c r="AT172" s="144" t="s">
        <v>155</v>
      </c>
      <c r="AU172" s="144" t="s">
        <v>100</v>
      </c>
      <c r="AV172" s="144" t="s">
        <v>152</v>
      </c>
      <c r="AW172" s="144" t="s">
        <v>109</v>
      </c>
      <c r="AX172" s="144" t="s">
        <v>21</v>
      </c>
      <c r="AY172" s="144" t="s">
        <v>147</v>
      </c>
    </row>
    <row r="173" spans="2:65" s="6" customFormat="1" ht="51" customHeight="1">
      <c r="B173" s="22"/>
      <c r="C173" s="130" t="s">
        <v>214</v>
      </c>
      <c r="D173" s="130" t="s">
        <v>148</v>
      </c>
      <c r="E173" s="131" t="s">
        <v>215</v>
      </c>
      <c r="F173" s="219" t="s">
        <v>216</v>
      </c>
      <c r="G173" s="220"/>
      <c r="H173" s="220"/>
      <c r="I173" s="220"/>
      <c r="J173" s="132" t="s">
        <v>151</v>
      </c>
      <c r="K173" s="133">
        <v>2.942</v>
      </c>
      <c r="L173" s="221">
        <v>0</v>
      </c>
      <c r="M173" s="220"/>
      <c r="N173" s="222">
        <f>ROUND($L$173*$K$173,2)</f>
        <v>0</v>
      </c>
      <c r="O173" s="220"/>
      <c r="P173" s="220"/>
      <c r="Q173" s="220"/>
      <c r="R173" s="23"/>
      <c r="T173" s="134"/>
      <c r="U173" s="29" t="s">
        <v>44</v>
      </c>
      <c r="W173" s="135">
        <f>$V$173*$K$173</f>
        <v>0</v>
      </c>
      <c r="X173" s="135">
        <v>0.00096</v>
      </c>
      <c r="Y173" s="135">
        <f>$X$173*$K$173</f>
        <v>0.0028243200000000004</v>
      </c>
      <c r="Z173" s="135">
        <v>0</v>
      </c>
      <c r="AA173" s="136">
        <f>$Z$173*$K$173</f>
        <v>0</v>
      </c>
      <c r="AR173" s="6" t="s">
        <v>191</v>
      </c>
      <c r="AT173" s="6" t="s">
        <v>148</v>
      </c>
      <c r="AU173" s="6" t="s">
        <v>100</v>
      </c>
      <c r="AY173" s="6" t="s">
        <v>147</v>
      </c>
      <c r="BE173" s="86">
        <f>IF($U$173="základní",$N$173,0)</f>
        <v>0</v>
      </c>
      <c r="BF173" s="86">
        <f>IF($U$173="snížená",$N$173,0)</f>
        <v>0</v>
      </c>
      <c r="BG173" s="86">
        <f>IF($U$173="zákl. přenesená",$N$173,0)</f>
        <v>0</v>
      </c>
      <c r="BH173" s="86">
        <f>IF($U$173="sníž. přenesená",$N$173,0)</f>
        <v>0</v>
      </c>
      <c r="BI173" s="86">
        <f>IF($U$173="nulová",$N$173,0)</f>
        <v>0</v>
      </c>
      <c r="BJ173" s="6" t="s">
        <v>21</v>
      </c>
      <c r="BK173" s="86">
        <f>ROUND($L$173*$K$173,2)</f>
        <v>0</v>
      </c>
      <c r="BL173" s="6" t="s">
        <v>191</v>
      </c>
      <c r="BM173" s="6" t="s">
        <v>217</v>
      </c>
    </row>
    <row r="174" spans="2:51" s="6" customFormat="1" ht="18.75" customHeight="1">
      <c r="B174" s="149"/>
      <c r="E174" s="150"/>
      <c r="F174" s="214" t="s">
        <v>196</v>
      </c>
      <c r="G174" s="215"/>
      <c r="H174" s="215"/>
      <c r="I174" s="215"/>
      <c r="K174" s="150"/>
      <c r="R174" s="151"/>
      <c r="T174" s="152"/>
      <c r="AA174" s="153"/>
      <c r="AT174" s="150" t="s">
        <v>155</v>
      </c>
      <c r="AU174" s="150" t="s">
        <v>100</v>
      </c>
      <c r="AV174" s="150" t="s">
        <v>21</v>
      </c>
      <c r="AW174" s="150" t="s">
        <v>109</v>
      </c>
      <c r="AX174" s="150" t="s">
        <v>79</v>
      </c>
      <c r="AY174" s="150" t="s">
        <v>147</v>
      </c>
    </row>
    <row r="175" spans="2:51" s="6" customFormat="1" ht="18.75" customHeight="1">
      <c r="B175" s="137"/>
      <c r="E175" s="138"/>
      <c r="F175" s="212" t="s">
        <v>218</v>
      </c>
      <c r="G175" s="213"/>
      <c r="H175" s="213"/>
      <c r="I175" s="213"/>
      <c r="K175" s="139">
        <v>2.558</v>
      </c>
      <c r="R175" s="140"/>
      <c r="T175" s="141"/>
      <c r="AA175" s="142"/>
      <c r="AT175" s="138" t="s">
        <v>155</v>
      </c>
      <c r="AU175" s="138" t="s">
        <v>100</v>
      </c>
      <c r="AV175" s="138" t="s">
        <v>100</v>
      </c>
      <c r="AW175" s="138" t="s">
        <v>109</v>
      </c>
      <c r="AX175" s="138" t="s">
        <v>79</v>
      </c>
      <c r="AY175" s="138" t="s">
        <v>147</v>
      </c>
    </row>
    <row r="176" spans="2:51" s="6" customFormat="1" ht="18.75" customHeight="1">
      <c r="B176" s="143"/>
      <c r="E176" s="144"/>
      <c r="F176" s="216" t="s">
        <v>156</v>
      </c>
      <c r="G176" s="217"/>
      <c r="H176" s="217"/>
      <c r="I176" s="217"/>
      <c r="K176" s="145">
        <v>2.558</v>
      </c>
      <c r="R176" s="146"/>
      <c r="T176" s="147"/>
      <c r="AA176" s="148"/>
      <c r="AT176" s="144" t="s">
        <v>155</v>
      </c>
      <c r="AU176" s="144" t="s">
        <v>100</v>
      </c>
      <c r="AV176" s="144" t="s">
        <v>152</v>
      </c>
      <c r="AW176" s="144" t="s">
        <v>109</v>
      </c>
      <c r="AX176" s="144" t="s">
        <v>21</v>
      </c>
      <c r="AY176" s="144" t="s">
        <v>147</v>
      </c>
    </row>
    <row r="177" spans="2:65" s="6" customFormat="1" ht="27" customHeight="1">
      <c r="B177" s="22"/>
      <c r="C177" s="130" t="s">
        <v>219</v>
      </c>
      <c r="D177" s="130" t="s">
        <v>148</v>
      </c>
      <c r="E177" s="131" t="s">
        <v>220</v>
      </c>
      <c r="F177" s="219" t="s">
        <v>221</v>
      </c>
      <c r="G177" s="220"/>
      <c r="H177" s="220"/>
      <c r="I177" s="220"/>
      <c r="J177" s="132" t="s">
        <v>164</v>
      </c>
      <c r="K177" s="133">
        <v>0.035</v>
      </c>
      <c r="L177" s="221">
        <v>0</v>
      </c>
      <c r="M177" s="220"/>
      <c r="N177" s="222">
        <f>ROUND($L$177*$K$177,2)</f>
        <v>0</v>
      </c>
      <c r="O177" s="220"/>
      <c r="P177" s="220"/>
      <c r="Q177" s="220"/>
      <c r="R177" s="23"/>
      <c r="T177" s="134"/>
      <c r="U177" s="29" t="s">
        <v>44</v>
      </c>
      <c r="W177" s="135">
        <f>$V$177*$K$177</f>
        <v>0</v>
      </c>
      <c r="X177" s="135">
        <v>0</v>
      </c>
      <c r="Y177" s="135">
        <f>$X$177*$K$177</f>
        <v>0</v>
      </c>
      <c r="Z177" s="135">
        <v>0</v>
      </c>
      <c r="AA177" s="136">
        <f>$Z$177*$K$177</f>
        <v>0</v>
      </c>
      <c r="AR177" s="6" t="s">
        <v>191</v>
      </c>
      <c r="AT177" s="6" t="s">
        <v>148</v>
      </c>
      <c r="AU177" s="6" t="s">
        <v>100</v>
      </c>
      <c r="AY177" s="6" t="s">
        <v>147</v>
      </c>
      <c r="BE177" s="86">
        <f>IF($U$177="základní",$N$177,0)</f>
        <v>0</v>
      </c>
      <c r="BF177" s="86">
        <f>IF($U$177="snížená",$N$177,0)</f>
        <v>0</v>
      </c>
      <c r="BG177" s="86">
        <f>IF($U$177="zákl. přenesená",$N$177,0)</f>
        <v>0</v>
      </c>
      <c r="BH177" s="86">
        <f>IF($U$177="sníž. přenesená",$N$177,0)</f>
        <v>0</v>
      </c>
      <c r="BI177" s="86">
        <f>IF($U$177="nulová",$N$177,0)</f>
        <v>0</v>
      </c>
      <c r="BJ177" s="6" t="s">
        <v>21</v>
      </c>
      <c r="BK177" s="86">
        <f>ROUND($L$177*$K$177,2)</f>
        <v>0</v>
      </c>
      <c r="BL177" s="6" t="s">
        <v>191</v>
      </c>
      <c r="BM177" s="6" t="s">
        <v>222</v>
      </c>
    </row>
    <row r="178" spans="2:63" s="120" customFormat="1" ht="30.75" customHeight="1">
      <c r="B178" s="121"/>
      <c r="D178" s="129" t="s">
        <v>116</v>
      </c>
      <c r="E178" s="129"/>
      <c r="F178" s="129"/>
      <c r="G178" s="129"/>
      <c r="H178" s="129"/>
      <c r="I178" s="129"/>
      <c r="J178" s="129"/>
      <c r="K178" s="129"/>
      <c r="L178" s="129"/>
      <c r="M178" s="129"/>
      <c r="N178" s="208">
        <f>$BK$178</f>
        <v>0</v>
      </c>
      <c r="O178" s="209"/>
      <c r="P178" s="209"/>
      <c r="Q178" s="209"/>
      <c r="R178" s="124"/>
      <c r="T178" s="125"/>
      <c r="W178" s="126">
        <f>SUM($W$179:$W$210)</f>
        <v>0</v>
      </c>
      <c r="Y178" s="126">
        <f>SUM($Y$179:$Y$210)</f>
        <v>0.08124582000000001</v>
      </c>
      <c r="AA178" s="127">
        <f>SUM($AA$179:$AA$210)</f>
        <v>0</v>
      </c>
      <c r="AR178" s="123" t="s">
        <v>100</v>
      </c>
      <c r="AT178" s="123" t="s">
        <v>78</v>
      </c>
      <c r="AU178" s="123" t="s">
        <v>21</v>
      </c>
      <c r="AY178" s="123" t="s">
        <v>147</v>
      </c>
      <c r="BK178" s="128">
        <f>SUM($BK$179:$BK$210)</f>
        <v>0</v>
      </c>
    </row>
    <row r="179" spans="2:65" s="6" customFormat="1" ht="39" customHeight="1">
      <c r="B179" s="22"/>
      <c r="C179" s="130" t="s">
        <v>223</v>
      </c>
      <c r="D179" s="130" t="s">
        <v>148</v>
      </c>
      <c r="E179" s="131" t="s">
        <v>224</v>
      </c>
      <c r="F179" s="219" t="s">
        <v>225</v>
      </c>
      <c r="G179" s="220"/>
      <c r="H179" s="220"/>
      <c r="I179" s="220"/>
      <c r="J179" s="132" t="s">
        <v>151</v>
      </c>
      <c r="K179" s="133">
        <v>28.609</v>
      </c>
      <c r="L179" s="221">
        <v>0</v>
      </c>
      <c r="M179" s="220"/>
      <c r="N179" s="222">
        <f>ROUND($L$179*$K$179,2)</f>
        <v>0</v>
      </c>
      <c r="O179" s="220"/>
      <c r="P179" s="220"/>
      <c r="Q179" s="220"/>
      <c r="R179" s="23"/>
      <c r="T179" s="134"/>
      <c r="U179" s="29" t="s">
        <v>44</v>
      </c>
      <c r="W179" s="135">
        <f>$V$179*$K$179</f>
        <v>0</v>
      </c>
      <c r="X179" s="135">
        <v>0.00016</v>
      </c>
      <c r="Y179" s="135">
        <f>$X$179*$K$179</f>
        <v>0.00457744</v>
      </c>
      <c r="Z179" s="135">
        <v>0</v>
      </c>
      <c r="AA179" s="136">
        <f>$Z$179*$K$179</f>
        <v>0</v>
      </c>
      <c r="AR179" s="6" t="s">
        <v>191</v>
      </c>
      <c r="AT179" s="6" t="s">
        <v>148</v>
      </c>
      <c r="AU179" s="6" t="s">
        <v>100</v>
      </c>
      <c r="AY179" s="6" t="s">
        <v>147</v>
      </c>
      <c r="BE179" s="86">
        <f>IF($U$179="základní",$N$179,0)</f>
        <v>0</v>
      </c>
      <c r="BF179" s="86">
        <f>IF($U$179="snížená",$N$179,0)</f>
        <v>0</v>
      </c>
      <c r="BG179" s="86">
        <f>IF($U$179="zákl. přenesená",$N$179,0)</f>
        <v>0</v>
      </c>
      <c r="BH179" s="86">
        <f>IF($U$179="sníž. přenesená",$N$179,0)</f>
        <v>0</v>
      </c>
      <c r="BI179" s="86">
        <f>IF($U$179="nulová",$N$179,0)</f>
        <v>0</v>
      </c>
      <c r="BJ179" s="6" t="s">
        <v>21</v>
      </c>
      <c r="BK179" s="86">
        <f>ROUND($L$179*$K$179,2)</f>
        <v>0</v>
      </c>
      <c r="BL179" s="6" t="s">
        <v>191</v>
      </c>
      <c r="BM179" s="6" t="s">
        <v>226</v>
      </c>
    </row>
    <row r="180" spans="2:51" s="6" customFormat="1" ht="46.5" customHeight="1">
      <c r="B180" s="149"/>
      <c r="E180" s="150"/>
      <c r="F180" s="214" t="s">
        <v>227</v>
      </c>
      <c r="G180" s="215"/>
      <c r="H180" s="215"/>
      <c r="I180" s="215"/>
      <c r="K180" s="150"/>
      <c r="R180" s="151"/>
      <c r="T180" s="152"/>
      <c r="AA180" s="153"/>
      <c r="AT180" s="150" t="s">
        <v>155</v>
      </c>
      <c r="AU180" s="150" t="s">
        <v>100</v>
      </c>
      <c r="AV180" s="150" t="s">
        <v>21</v>
      </c>
      <c r="AW180" s="150" t="s">
        <v>109</v>
      </c>
      <c r="AX180" s="150" t="s">
        <v>79</v>
      </c>
      <c r="AY180" s="150" t="s">
        <v>147</v>
      </c>
    </row>
    <row r="181" spans="2:51" s="6" customFormat="1" ht="18.75" customHeight="1">
      <c r="B181" s="149"/>
      <c r="E181" s="150"/>
      <c r="F181" s="214" t="s">
        <v>228</v>
      </c>
      <c r="G181" s="215"/>
      <c r="H181" s="215"/>
      <c r="I181" s="215"/>
      <c r="K181" s="150"/>
      <c r="R181" s="151"/>
      <c r="T181" s="152"/>
      <c r="AA181" s="153"/>
      <c r="AT181" s="150" t="s">
        <v>155</v>
      </c>
      <c r="AU181" s="150" t="s">
        <v>100</v>
      </c>
      <c r="AV181" s="150" t="s">
        <v>21</v>
      </c>
      <c r="AW181" s="150" t="s">
        <v>109</v>
      </c>
      <c r="AX181" s="150" t="s">
        <v>79</v>
      </c>
      <c r="AY181" s="150" t="s">
        <v>147</v>
      </c>
    </row>
    <row r="182" spans="2:51" s="6" customFormat="1" ht="18.75" customHeight="1">
      <c r="B182" s="137"/>
      <c r="E182" s="138"/>
      <c r="F182" s="212" t="s">
        <v>210</v>
      </c>
      <c r="G182" s="213"/>
      <c r="H182" s="213"/>
      <c r="I182" s="213"/>
      <c r="K182" s="139">
        <v>22.563</v>
      </c>
      <c r="R182" s="140"/>
      <c r="T182" s="141"/>
      <c r="AA182" s="142"/>
      <c r="AT182" s="138" t="s">
        <v>155</v>
      </c>
      <c r="AU182" s="138" t="s">
        <v>100</v>
      </c>
      <c r="AV182" s="138" t="s">
        <v>100</v>
      </c>
      <c r="AW182" s="138" t="s">
        <v>109</v>
      </c>
      <c r="AX182" s="138" t="s">
        <v>79</v>
      </c>
      <c r="AY182" s="138" t="s">
        <v>147</v>
      </c>
    </row>
    <row r="183" spans="2:51" s="6" customFormat="1" ht="18.75" customHeight="1">
      <c r="B183" s="137"/>
      <c r="E183" s="138"/>
      <c r="F183" s="212" t="s">
        <v>211</v>
      </c>
      <c r="G183" s="213"/>
      <c r="H183" s="213"/>
      <c r="I183" s="213"/>
      <c r="K183" s="139">
        <v>9.786</v>
      </c>
      <c r="R183" s="140"/>
      <c r="T183" s="141"/>
      <c r="AA183" s="142"/>
      <c r="AT183" s="138" t="s">
        <v>155</v>
      </c>
      <c r="AU183" s="138" t="s">
        <v>100</v>
      </c>
      <c r="AV183" s="138" t="s">
        <v>100</v>
      </c>
      <c r="AW183" s="138" t="s">
        <v>109</v>
      </c>
      <c r="AX183" s="138" t="s">
        <v>79</v>
      </c>
      <c r="AY183" s="138" t="s">
        <v>147</v>
      </c>
    </row>
    <row r="184" spans="2:51" s="6" customFormat="1" ht="18.75" customHeight="1">
      <c r="B184" s="149"/>
      <c r="E184" s="150"/>
      <c r="F184" s="214" t="s">
        <v>212</v>
      </c>
      <c r="G184" s="215"/>
      <c r="H184" s="215"/>
      <c r="I184" s="215"/>
      <c r="K184" s="150"/>
      <c r="R184" s="151"/>
      <c r="T184" s="152"/>
      <c r="AA184" s="153"/>
      <c r="AT184" s="150" t="s">
        <v>155</v>
      </c>
      <c r="AU184" s="150" t="s">
        <v>100</v>
      </c>
      <c r="AV184" s="150" t="s">
        <v>21</v>
      </c>
      <c r="AW184" s="150" t="s">
        <v>109</v>
      </c>
      <c r="AX184" s="150" t="s">
        <v>79</v>
      </c>
      <c r="AY184" s="150" t="s">
        <v>147</v>
      </c>
    </row>
    <row r="185" spans="2:51" s="6" customFormat="1" ht="18.75" customHeight="1">
      <c r="B185" s="137"/>
      <c r="E185" s="138"/>
      <c r="F185" s="212" t="s">
        <v>213</v>
      </c>
      <c r="G185" s="213"/>
      <c r="H185" s="213"/>
      <c r="I185" s="213"/>
      <c r="K185" s="139">
        <v>-3.74</v>
      </c>
      <c r="R185" s="140"/>
      <c r="T185" s="141"/>
      <c r="AA185" s="142"/>
      <c r="AT185" s="138" t="s">
        <v>155</v>
      </c>
      <c r="AU185" s="138" t="s">
        <v>100</v>
      </c>
      <c r="AV185" s="138" t="s">
        <v>100</v>
      </c>
      <c r="AW185" s="138" t="s">
        <v>109</v>
      </c>
      <c r="AX185" s="138" t="s">
        <v>79</v>
      </c>
      <c r="AY185" s="138" t="s">
        <v>147</v>
      </c>
    </row>
    <row r="186" spans="2:51" s="6" customFormat="1" ht="18.75" customHeight="1">
      <c r="B186" s="143"/>
      <c r="E186" s="144"/>
      <c r="F186" s="216" t="s">
        <v>156</v>
      </c>
      <c r="G186" s="217"/>
      <c r="H186" s="217"/>
      <c r="I186" s="217"/>
      <c r="K186" s="145">
        <v>28.609</v>
      </c>
      <c r="R186" s="146"/>
      <c r="T186" s="147"/>
      <c r="AA186" s="148"/>
      <c r="AT186" s="144" t="s">
        <v>155</v>
      </c>
      <c r="AU186" s="144" t="s">
        <v>100</v>
      </c>
      <c r="AV186" s="144" t="s">
        <v>152</v>
      </c>
      <c r="AW186" s="144" t="s">
        <v>109</v>
      </c>
      <c r="AX186" s="144" t="s">
        <v>21</v>
      </c>
      <c r="AY186" s="144" t="s">
        <v>147</v>
      </c>
    </row>
    <row r="187" spans="2:65" s="6" customFormat="1" ht="51" customHeight="1">
      <c r="B187" s="22"/>
      <c r="C187" s="154" t="s">
        <v>8</v>
      </c>
      <c r="D187" s="154" t="s">
        <v>198</v>
      </c>
      <c r="E187" s="155" t="s">
        <v>229</v>
      </c>
      <c r="F187" s="223" t="s">
        <v>230</v>
      </c>
      <c r="G187" s="224"/>
      <c r="H187" s="224"/>
      <c r="I187" s="224"/>
      <c r="J187" s="156" t="s">
        <v>151</v>
      </c>
      <c r="K187" s="157">
        <v>30.039</v>
      </c>
      <c r="L187" s="225">
        <v>0</v>
      </c>
      <c r="M187" s="224"/>
      <c r="N187" s="226">
        <f>ROUND($L$187*$K$187,2)</f>
        <v>0</v>
      </c>
      <c r="O187" s="220"/>
      <c r="P187" s="220"/>
      <c r="Q187" s="220"/>
      <c r="R187" s="23"/>
      <c r="T187" s="134"/>
      <c r="U187" s="29" t="s">
        <v>44</v>
      </c>
      <c r="W187" s="135">
        <f>$V$187*$K$187</f>
        <v>0</v>
      </c>
      <c r="X187" s="135">
        <v>0.0025</v>
      </c>
      <c r="Y187" s="135">
        <f>$X$187*$K$187</f>
        <v>0.07509750000000001</v>
      </c>
      <c r="Z187" s="135">
        <v>0</v>
      </c>
      <c r="AA187" s="136">
        <f>$Z$187*$K$187</f>
        <v>0</v>
      </c>
      <c r="AR187" s="6" t="s">
        <v>201</v>
      </c>
      <c r="AT187" s="6" t="s">
        <v>198</v>
      </c>
      <c r="AU187" s="6" t="s">
        <v>100</v>
      </c>
      <c r="AY187" s="6" t="s">
        <v>147</v>
      </c>
      <c r="BE187" s="86">
        <f>IF($U$187="základní",$N$187,0)</f>
        <v>0</v>
      </c>
      <c r="BF187" s="86">
        <f>IF($U$187="snížená",$N$187,0)</f>
        <v>0</v>
      </c>
      <c r="BG187" s="86">
        <f>IF($U$187="zákl. přenesená",$N$187,0)</f>
        <v>0</v>
      </c>
      <c r="BH187" s="86">
        <f>IF($U$187="sníž. přenesená",$N$187,0)</f>
        <v>0</v>
      </c>
      <c r="BI187" s="86">
        <f>IF($U$187="nulová",$N$187,0)</f>
        <v>0</v>
      </c>
      <c r="BJ187" s="6" t="s">
        <v>21</v>
      </c>
      <c r="BK187" s="86">
        <f>ROUND($L$187*$K$187,2)</f>
        <v>0</v>
      </c>
      <c r="BL187" s="6" t="s">
        <v>191</v>
      </c>
      <c r="BM187" s="6" t="s">
        <v>231</v>
      </c>
    </row>
    <row r="188" spans="2:51" s="6" customFormat="1" ht="46.5" customHeight="1">
      <c r="B188" s="149"/>
      <c r="E188" s="150"/>
      <c r="F188" s="214" t="s">
        <v>227</v>
      </c>
      <c r="G188" s="215"/>
      <c r="H188" s="215"/>
      <c r="I188" s="215"/>
      <c r="K188" s="150"/>
      <c r="R188" s="151"/>
      <c r="T188" s="152"/>
      <c r="AA188" s="153"/>
      <c r="AT188" s="150" t="s">
        <v>155</v>
      </c>
      <c r="AU188" s="150" t="s">
        <v>100</v>
      </c>
      <c r="AV188" s="150" t="s">
        <v>21</v>
      </c>
      <c r="AW188" s="150" t="s">
        <v>109</v>
      </c>
      <c r="AX188" s="150" t="s">
        <v>79</v>
      </c>
      <c r="AY188" s="150" t="s">
        <v>147</v>
      </c>
    </row>
    <row r="189" spans="2:51" s="6" customFormat="1" ht="18.75" customHeight="1">
      <c r="B189" s="137"/>
      <c r="E189" s="138"/>
      <c r="F189" s="212" t="s">
        <v>210</v>
      </c>
      <c r="G189" s="213"/>
      <c r="H189" s="213"/>
      <c r="I189" s="213"/>
      <c r="K189" s="139">
        <v>22.563</v>
      </c>
      <c r="R189" s="140"/>
      <c r="T189" s="141"/>
      <c r="AA189" s="142"/>
      <c r="AT189" s="138" t="s">
        <v>155</v>
      </c>
      <c r="AU189" s="138" t="s">
        <v>100</v>
      </c>
      <c r="AV189" s="138" t="s">
        <v>100</v>
      </c>
      <c r="AW189" s="138" t="s">
        <v>109</v>
      </c>
      <c r="AX189" s="138" t="s">
        <v>79</v>
      </c>
      <c r="AY189" s="138" t="s">
        <v>147</v>
      </c>
    </row>
    <row r="190" spans="2:51" s="6" customFormat="1" ht="18.75" customHeight="1">
      <c r="B190" s="137"/>
      <c r="E190" s="138"/>
      <c r="F190" s="212" t="s">
        <v>211</v>
      </c>
      <c r="G190" s="213"/>
      <c r="H190" s="213"/>
      <c r="I190" s="213"/>
      <c r="K190" s="139">
        <v>9.786</v>
      </c>
      <c r="R190" s="140"/>
      <c r="T190" s="141"/>
      <c r="AA190" s="142"/>
      <c r="AT190" s="138" t="s">
        <v>155</v>
      </c>
      <c r="AU190" s="138" t="s">
        <v>100</v>
      </c>
      <c r="AV190" s="138" t="s">
        <v>100</v>
      </c>
      <c r="AW190" s="138" t="s">
        <v>109</v>
      </c>
      <c r="AX190" s="138" t="s">
        <v>79</v>
      </c>
      <c r="AY190" s="138" t="s">
        <v>147</v>
      </c>
    </row>
    <row r="191" spans="2:51" s="6" customFormat="1" ht="18.75" customHeight="1">
      <c r="B191" s="149"/>
      <c r="E191" s="150"/>
      <c r="F191" s="214" t="s">
        <v>212</v>
      </c>
      <c r="G191" s="215"/>
      <c r="H191" s="215"/>
      <c r="I191" s="215"/>
      <c r="K191" s="150"/>
      <c r="R191" s="151"/>
      <c r="T191" s="152"/>
      <c r="AA191" s="153"/>
      <c r="AT191" s="150" t="s">
        <v>155</v>
      </c>
      <c r="AU191" s="150" t="s">
        <v>100</v>
      </c>
      <c r="AV191" s="150" t="s">
        <v>21</v>
      </c>
      <c r="AW191" s="150" t="s">
        <v>109</v>
      </c>
      <c r="AX191" s="150" t="s">
        <v>79</v>
      </c>
      <c r="AY191" s="150" t="s">
        <v>147</v>
      </c>
    </row>
    <row r="192" spans="2:51" s="6" customFormat="1" ht="18.75" customHeight="1">
      <c r="B192" s="137"/>
      <c r="E192" s="138"/>
      <c r="F192" s="212" t="s">
        <v>213</v>
      </c>
      <c r="G192" s="213"/>
      <c r="H192" s="213"/>
      <c r="I192" s="213"/>
      <c r="K192" s="139">
        <v>-3.74</v>
      </c>
      <c r="R192" s="140"/>
      <c r="T192" s="141"/>
      <c r="AA192" s="142"/>
      <c r="AT192" s="138" t="s">
        <v>155</v>
      </c>
      <c r="AU192" s="138" t="s">
        <v>100</v>
      </c>
      <c r="AV192" s="138" t="s">
        <v>100</v>
      </c>
      <c r="AW192" s="138" t="s">
        <v>109</v>
      </c>
      <c r="AX192" s="138" t="s">
        <v>79</v>
      </c>
      <c r="AY192" s="138" t="s">
        <v>147</v>
      </c>
    </row>
    <row r="193" spans="2:51" s="6" customFormat="1" ht="18.75" customHeight="1">
      <c r="B193" s="143"/>
      <c r="E193" s="144"/>
      <c r="F193" s="216" t="s">
        <v>156</v>
      </c>
      <c r="G193" s="217"/>
      <c r="H193" s="217"/>
      <c r="I193" s="217"/>
      <c r="K193" s="145">
        <v>28.609</v>
      </c>
      <c r="R193" s="146"/>
      <c r="T193" s="147"/>
      <c r="AA193" s="148"/>
      <c r="AT193" s="144" t="s">
        <v>155</v>
      </c>
      <c r="AU193" s="144" t="s">
        <v>100</v>
      </c>
      <c r="AV193" s="144" t="s">
        <v>152</v>
      </c>
      <c r="AW193" s="144" t="s">
        <v>109</v>
      </c>
      <c r="AX193" s="144" t="s">
        <v>21</v>
      </c>
      <c r="AY193" s="144" t="s">
        <v>147</v>
      </c>
    </row>
    <row r="194" spans="2:65" s="6" customFormat="1" ht="51" customHeight="1">
      <c r="B194" s="22"/>
      <c r="C194" s="130" t="s">
        <v>191</v>
      </c>
      <c r="D194" s="130" t="s">
        <v>148</v>
      </c>
      <c r="E194" s="131" t="s">
        <v>232</v>
      </c>
      <c r="F194" s="219" t="s">
        <v>233</v>
      </c>
      <c r="G194" s="220"/>
      <c r="H194" s="220"/>
      <c r="I194" s="220"/>
      <c r="J194" s="132" t="s">
        <v>234</v>
      </c>
      <c r="K194" s="133">
        <v>1.068</v>
      </c>
      <c r="L194" s="221">
        <v>0</v>
      </c>
      <c r="M194" s="220"/>
      <c r="N194" s="222">
        <f>ROUND($L$194*$K$194,2)</f>
        <v>0</v>
      </c>
      <c r="O194" s="220"/>
      <c r="P194" s="220"/>
      <c r="Q194" s="220"/>
      <c r="R194" s="23"/>
      <c r="T194" s="134"/>
      <c r="U194" s="29" t="s">
        <v>44</v>
      </c>
      <c r="W194" s="135">
        <f>$V$194*$K$194</f>
        <v>0</v>
      </c>
      <c r="X194" s="135">
        <v>0.00016</v>
      </c>
      <c r="Y194" s="135">
        <f>$X$194*$K$194</f>
        <v>0.00017088000000000002</v>
      </c>
      <c r="Z194" s="135">
        <v>0</v>
      </c>
      <c r="AA194" s="136">
        <f>$Z$194*$K$194</f>
        <v>0</v>
      </c>
      <c r="AR194" s="6" t="s">
        <v>191</v>
      </c>
      <c r="AT194" s="6" t="s">
        <v>148</v>
      </c>
      <c r="AU194" s="6" t="s">
        <v>100</v>
      </c>
      <c r="AY194" s="6" t="s">
        <v>147</v>
      </c>
      <c r="BE194" s="86">
        <f>IF($U$194="základní",$N$194,0)</f>
        <v>0</v>
      </c>
      <c r="BF194" s="86">
        <f>IF($U$194="snížená",$N$194,0)</f>
        <v>0</v>
      </c>
      <c r="BG194" s="86">
        <f>IF($U$194="zákl. přenesená",$N$194,0)</f>
        <v>0</v>
      </c>
      <c r="BH194" s="86">
        <f>IF($U$194="sníž. přenesená",$N$194,0)</f>
        <v>0</v>
      </c>
      <c r="BI194" s="86">
        <f>IF($U$194="nulová",$N$194,0)</f>
        <v>0</v>
      </c>
      <c r="BJ194" s="6" t="s">
        <v>21</v>
      </c>
      <c r="BK194" s="86">
        <f>ROUND($L$194*$K$194,2)</f>
        <v>0</v>
      </c>
      <c r="BL194" s="6" t="s">
        <v>191</v>
      </c>
      <c r="BM194" s="6" t="s">
        <v>235</v>
      </c>
    </row>
    <row r="195" spans="2:51" s="6" customFormat="1" ht="18.75" customHeight="1">
      <c r="B195" s="149"/>
      <c r="E195" s="150"/>
      <c r="F195" s="214" t="s">
        <v>236</v>
      </c>
      <c r="G195" s="215"/>
      <c r="H195" s="215"/>
      <c r="I195" s="215"/>
      <c r="K195" s="150"/>
      <c r="R195" s="151"/>
      <c r="T195" s="152"/>
      <c r="AA195" s="153"/>
      <c r="AT195" s="150" t="s">
        <v>155</v>
      </c>
      <c r="AU195" s="150" t="s">
        <v>100</v>
      </c>
      <c r="AV195" s="150" t="s">
        <v>21</v>
      </c>
      <c r="AW195" s="150" t="s">
        <v>109</v>
      </c>
      <c r="AX195" s="150" t="s">
        <v>79</v>
      </c>
      <c r="AY195" s="150" t="s">
        <v>147</v>
      </c>
    </row>
    <row r="196" spans="2:51" s="6" customFormat="1" ht="18.75" customHeight="1">
      <c r="B196" s="149"/>
      <c r="E196" s="150"/>
      <c r="F196" s="214" t="s">
        <v>237</v>
      </c>
      <c r="G196" s="215"/>
      <c r="H196" s="215"/>
      <c r="I196" s="215"/>
      <c r="K196" s="150"/>
      <c r="R196" s="151"/>
      <c r="T196" s="152"/>
      <c r="AA196" s="153"/>
      <c r="AT196" s="150" t="s">
        <v>155</v>
      </c>
      <c r="AU196" s="150" t="s">
        <v>100</v>
      </c>
      <c r="AV196" s="150" t="s">
        <v>21</v>
      </c>
      <c r="AW196" s="150" t="s">
        <v>109</v>
      </c>
      <c r="AX196" s="150" t="s">
        <v>79</v>
      </c>
      <c r="AY196" s="150" t="s">
        <v>147</v>
      </c>
    </row>
    <row r="197" spans="2:51" s="6" customFormat="1" ht="18.75" customHeight="1">
      <c r="B197" s="149"/>
      <c r="E197" s="150"/>
      <c r="F197" s="214" t="s">
        <v>238</v>
      </c>
      <c r="G197" s="215"/>
      <c r="H197" s="215"/>
      <c r="I197" s="215"/>
      <c r="K197" s="150"/>
      <c r="R197" s="151"/>
      <c r="T197" s="152"/>
      <c r="AA197" s="153"/>
      <c r="AT197" s="150" t="s">
        <v>155</v>
      </c>
      <c r="AU197" s="150" t="s">
        <v>100</v>
      </c>
      <c r="AV197" s="150" t="s">
        <v>21</v>
      </c>
      <c r="AW197" s="150" t="s">
        <v>109</v>
      </c>
      <c r="AX197" s="150" t="s">
        <v>79</v>
      </c>
      <c r="AY197" s="150" t="s">
        <v>147</v>
      </c>
    </row>
    <row r="198" spans="2:51" s="6" customFormat="1" ht="18.75" customHeight="1">
      <c r="B198" s="137"/>
      <c r="E198" s="138"/>
      <c r="F198" s="212" t="s">
        <v>239</v>
      </c>
      <c r="G198" s="213"/>
      <c r="H198" s="213"/>
      <c r="I198" s="213"/>
      <c r="K198" s="139">
        <v>0.123</v>
      </c>
      <c r="R198" s="140"/>
      <c r="T198" s="141"/>
      <c r="AA198" s="142"/>
      <c r="AT198" s="138" t="s">
        <v>155</v>
      </c>
      <c r="AU198" s="138" t="s">
        <v>100</v>
      </c>
      <c r="AV198" s="138" t="s">
        <v>100</v>
      </c>
      <c r="AW198" s="138" t="s">
        <v>109</v>
      </c>
      <c r="AX198" s="138" t="s">
        <v>79</v>
      </c>
      <c r="AY198" s="138" t="s">
        <v>147</v>
      </c>
    </row>
    <row r="199" spans="2:51" s="6" customFormat="1" ht="18.75" customHeight="1">
      <c r="B199" s="149"/>
      <c r="E199" s="150"/>
      <c r="F199" s="214" t="s">
        <v>240</v>
      </c>
      <c r="G199" s="215"/>
      <c r="H199" s="215"/>
      <c r="I199" s="215"/>
      <c r="K199" s="150"/>
      <c r="R199" s="151"/>
      <c r="T199" s="152"/>
      <c r="AA199" s="153"/>
      <c r="AT199" s="150" t="s">
        <v>155</v>
      </c>
      <c r="AU199" s="150" t="s">
        <v>100</v>
      </c>
      <c r="AV199" s="150" t="s">
        <v>21</v>
      </c>
      <c r="AW199" s="150" t="s">
        <v>109</v>
      </c>
      <c r="AX199" s="150" t="s">
        <v>79</v>
      </c>
      <c r="AY199" s="150" t="s">
        <v>147</v>
      </c>
    </row>
    <row r="200" spans="2:51" s="6" customFormat="1" ht="18.75" customHeight="1">
      <c r="B200" s="137"/>
      <c r="E200" s="138"/>
      <c r="F200" s="212" t="s">
        <v>241</v>
      </c>
      <c r="G200" s="213"/>
      <c r="H200" s="213"/>
      <c r="I200" s="213"/>
      <c r="K200" s="139">
        <v>0.07</v>
      </c>
      <c r="R200" s="140"/>
      <c r="T200" s="141"/>
      <c r="AA200" s="142"/>
      <c r="AT200" s="138" t="s">
        <v>155</v>
      </c>
      <c r="AU200" s="138" t="s">
        <v>100</v>
      </c>
      <c r="AV200" s="138" t="s">
        <v>100</v>
      </c>
      <c r="AW200" s="138" t="s">
        <v>109</v>
      </c>
      <c r="AX200" s="138" t="s">
        <v>79</v>
      </c>
      <c r="AY200" s="138" t="s">
        <v>147</v>
      </c>
    </row>
    <row r="201" spans="2:51" s="6" customFormat="1" ht="18.75" customHeight="1">
      <c r="B201" s="149"/>
      <c r="E201" s="150"/>
      <c r="F201" s="214" t="s">
        <v>242</v>
      </c>
      <c r="G201" s="215"/>
      <c r="H201" s="215"/>
      <c r="I201" s="215"/>
      <c r="K201" s="150"/>
      <c r="R201" s="151"/>
      <c r="T201" s="152"/>
      <c r="AA201" s="153"/>
      <c r="AT201" s="150" t="s">
        <v>155</v>
      </c>
      <c r="AU201" s="150" t="s">
        <v>100</v>
      </c>
      <c r="AV201" s="150" t="s">
        <v>21</v>
      </c>
      <c r="AW201" s="150" t="s">
        <v>109</v>
      </c>
      <c r="AX201" s="150" t="s">
        <v>79</v>
      </c>
      <c r="AY201" s="150" t="s">
        <v>147</v>
      </c>
    </row>
    <row r="202" spans="2:51" s="6" customFormat="1" ht="32.25" customHeight="1">
      <c r="B202" s="149"/>
      <c r="E202" s="150"/>
      <c r="F202" s="214" t="s">
        <v>243</v>
      </c>
      <c r="G202" s="215"/>
      <c r="H202" s="215"/>
      <c r="I202" s="215"/>
      <c r="K202" s="150"/>
      <c r="R202" s="151"/>
      <c r="T202" s="152"/>
      <c r="AA202" s="153"/>
      <c r="AT202" s="150" t="s">
        <v>155</v>
      </c>
      <c r="AU202" s="150" t="s">
        <v>100</v>
      </c>
      <c r="AV202" s="150" t="s">
        <v>21</v>
      </c>
      <c r="AW202" s="150" t="s">
        <v>109</v>
      </c>
      <c r="AX202" s="150" t="s">
        <v>79</v>
      </c>
      <c r="AY202" s="150" t="s">
        <v>147</v>
      </c>
    </row>
    <row r="203" spans="2:51" s="6" customFormat="1" ht="18.75" customHeight="1">
      <c r="B203" s="149"/>
      <c r="E203" s="150"/>
      <c r="F203" s="214" t="s">
        <v>193</v>
      </c>
      <c r="G203" s="215"/>
      <c r="H203" s="215"/>
      <c r="I203" s="215"/>
      <c r="K203" s="150"/>
      <c r="R203" s="151"/>
      <c r="T203" s="152"/>
      <c r="AA203" s="153"/>
      <c r="AT203" s="150" t="s">
        <v>155</v>
      </c>
      <c r="AU203" s="150" t="s">
        <v>100</v>
      </c>
      <c r="AV203" s="150" t="s">
        <v>21</v>
      </c>
      <c r="AW203" s="150" t="s">
        <v>109</v>
      </c>
      <c r="AX203" s="150" t="s">
        <v>79</v>
      </c>
      <c r="AY203" s="150" t="s">
        <v>147</v>
      </c>
    </row>
    <row r="204" spans="2:51" s="6" customFormat="1" ht="18.75" customHeight="1">
      <c r="B204" s="137"/>
      <c r="E204" s="138"/>
      <c r="F204" s="212" t="s">
        <v>244</v>
      </c>
      <c r="G204" s="213"/>
      <c r="H204" s="213"/>
      <c r="I204" s="213"/>
      <c r="K204" s="139">
        <v>0.875</v>
      </c>
      <c r="R204" s="140"/>
      <c r="T204" s="141"/>
      <c r="AA204" s="142"/>
      <c r="AT204" s="138" t="s">
        <v>155</v>
      </c>
      <c r="AU204" s="138" t="s">
        <v>100</v>
      </c>
      <c r="AV204" s="138" t="s">
        <v>100</v>
      </c>
      <c r="AW204" s="138" t="s">
        <v>109</v>
      </c>
      <c r="AX204" s="138" t="s">
        <v>79</v>
      </c>
      <c r="AY204" s="138" t="s">
        <v>147</v>
      </c>
    </row>
    <row r="205" spans="2:51" s="6" customFormat="1" ht="18.75" customHeight="1">
      <c r="B205" s="143"/>
      <c r="E205" s="144"/>
      <c r="F205" s="216" t="s">
        <v>156</v>
      </c>
      <c r="G205" s="217"/>
      <c r="H205" s="217"/>
      <c r="I205" s="217"/>
      <c r="K205" s="145">
        <v>1.068</v>
      </c>
      <c r="R205" s="146"/>
      <c r="T205" s="147"/>
      <c r="AA205" s="148"/>
      <c r="AT205" s="144" t="s">
        <v>155</v>
      </c>
      <c r="AU205" s="144" t="s">
        <v>100</v>
      </c>
      <c r="AV205" s="144" t="s">
        <v>152</v>
      </c>
      <c r="AW205" s="144" t="s">
        <v>109</v>
      </c>
      <c r="AX205" s="144" t="s">
        <v>21</v>
      </c>
      <c r="AY205" s="144" t="s">
        <v>147</v>
      </c>
    </row>
    <row r="206" spans="2:65" s="6" customFormat="1" ht="51" customHeight="1">
      <c r="B206" s="22"/>
      <c r="C206" s="130" t="s">
        <v>245</v>
      </c>
      <c r="D206" s="130" t="s">
        <v>148</v>
      </c>
      <c r="E206" s="131" t="s">
        <v>246</v>
      </c>
      <c r="F206" s="219" t="s">
        <v>247</v>
      </c>
      <c r="G206" s="220"/>
      <c r="H206" s="220"/>
      <c r="I206" s="220"/>
      <c r="J206" s="132" t="s">
        <v>151</v>
      </c>
      <c r="K206" s="133">
        <v>8.75</v>
      </c>
      <c r="L206" s="221">
        <v>0</v>
      </c>
      <c r="M206" s="220"/>
      <c r="N206" s="222">
        <f>ROUND($L$206*$K$206,2)</f>
        <v>0</v>
      </c>
      <c r="O206" s="220"/>
      <c r="P206" s="220"/>
      <c r="Q206" s="220"/>
      <c r="R206" s="23"/>
      <c r="T206" s="134"/>
      <c r="U206" s="29" t="s">
        <v>44</v>
      </c>
      <c r="W206" s="135">
        <f>$V$206*$K$206</f>
        <v>0</v>
      </c>
      <c r="X206" s="135">
        <v>0.00016</v>
      </c>
      <c r="Y206" s="135">
        <f>$X$206*$K$206</f>
        <v>0.0014000000000000002</v>
      </c>
      <c r="Z206" s="135">
        <v>0</v>
      </c>
      <c r="AA206" s="136">
        <f>$Z$206*$K$206</f>
        <v>0</v>
      </c>
      <c r="AR206" s="6" t="s">
        <v>191</v>
      </c>
      <c r="AT206" s="6" t="s">
        <v>148</v>
      </c>
      <c r="AU206" s="6" t="s">
        <v>100</v>
      </c>
      <c r="AY206" s="6" t="s">
        <v>147</v>
      </c>
      <c r="BE206" s="86">
        <f>IF($U$206="základní",$N$206,0)</f>
        <v>0</v>
      </c>
      <c r="BF206" s="86">
        <f>IF($U$206="snížená",$N$206,0)</f>
        <v>0</v>
      </c>
      <c r="BG206" s="86">
        <f>IF($U$206="zákl. přenesená",$N$206,0)</f>
        <v>0</v>
      </c>
      <c r="BH206" s="86">
        <f>IF($U$206="sníž. přenesená",$N$206,0)</f>
        <v>0</v>
      </c>
      <c r="BI206" s="86">
        <f>IF($U$206="nulová",$N$206,0)</f>
        <v>0</v>
      </c>
      <c r="BJ206" s="6" t="s">
        <v>21</v>
      </c>
      <c r="BK206" s="86">
        <f>ROUND($L$206*$K$206,2)</f>
        <v>0</v>
      </c>
      <c r="BL206" s="6" t="s">
        <v>191</v>
      </c>
      <c r="BM206" s="6" t="s">
        <v>248</v>
      </c>
    </row>
    <row r="207" spans="2:51" s="6" customFormat="1" ht="18.75" customHeight="1">
      <c r="B207" s="149"/>
      <c r="E207" s="150"/>
      <c r="F207" s="214" t="s">
        <v>193</v>
      </c>
      <c r="G207" s="215"/>
      <c r="H207" s="215"/>
      <c r="I207" s="215"/>
      <c r="K207" s="150"/>
      <c r="R207" s="151"/>
      <c r="T207" s="152"/>
      <c r="AA207" s="153"/>
      <c r="AT207" s="150" t="s">
        <v>155</v>
      </c>
      <c r="AU207" s="150" t="s">
        <v>100</v>
      </c>
      <c r="AV207" s="150" t="s">
        <v>21</v>
      </c>
      <c r="AW207" s="150" t="s">
        <v>109</v>
      </c>
      <c r="AX207" s="150" t="s">
        <v>79</v>
      </c>
      <c r="AY207" s="150" t="s">
        <v>147</v>
      </c>
    </row>
    <row r="208" spans="2:51" s="6" customFormat="1" ht="18.75" customHeight="1">
      <c r="B208" s="137"/>
      <c r="E208" s="138"/>
      <c r="F208" s="212" t="s">
        <v>249</v>
      </c>
      <c r="G208" s="213"/>
      <c r="H208" s="213"/>
      <c r="I208" s="213"/>
      <c r="K208" s="139">
        <v>8.75</v>
      </c>
      <c r="R208" s="140"/>
      <c r="T208" s="141"/>
      <c r="AA208" s="142"/>
      <c r="AT208" s="138" t="s">
        <v>155</v>
      </c>
      <c r="AU208" s="138" t="s">
        <v>100</v>
      </c>
      <c r="AV208" s="138" t="s">
        <v>100</v>
      </c>
      <c r="AW208" s="138" t="s">
        <v>109</v>
      </c>
      <c r="AX208" s="138" t="s">
        <v>79</v>
      </c>
      <c r="AY208" s="138" t="s">
        <v>147</v>
      </c>
    </row>
    <row r="209" spans="2:51" s="6" customFormat="1" ht="18.75" customHeight="1">
      <c r="B209" s="143"/>
      <c r="E209" s="144"/>
      <c r="F209" s="216" t="s">
        <v>156</v>
      </c>
      <c r="G209" s="217"/>
      <c r="H209" s="217"/>
      <c r="I209" s="217"/>
      <c r="K209" s="145">
        <v>8.75</v>
      </c>
      <c r="R209" s="146"/>
      <c r="T209" s="147"/>
      <c r="AA209" s="148"/>
      <c r="AT209" s="144" t="s">
        <v>155</v>
      </c>
      <c r="AU209" s="144" t="s">
        <v>100</v>
      </c>
      <c r="AV209" s="144" t="s">
        <v>152</v>
      </c>
      <c r="AW209" s="144" t="s">
        <v>109</v>
      </c>
      <c r="AX209" s="144" t="s">
        <v>21</v>
      </c>
      <c r="AY209" s="144" t="s">
        <v>147</v>
      </c>
    </row>
    <row r="210" spans="2:65" s="6" customFormat="1" ht="27" customHeight="1">
      <c r="B210" s="22"/>
      <c r="C210" s="130" t="s">
        <v>250</v>
      </c>
      <c r="D210" s="130" t="s">
        <v>148</v>
      </c>
      <c r="E210" s="131" t="s">
        <v>251</v>
      </c>
      <c r="F210" s="219" t="s">
        <v>252</v>
      </c>
      <c r="G210" s="220"/>
      <c r="H210" s="220"/>
      <c r="I210" s="220"/>
      <c r="J210" s="132" t="s">
        <v>164</v>
      </c>
      <c r="K210" s="133">
        <v>0.081</v>
      </c>
      <c r="L210" s="221">
        <v>0</v>
      </c>
      <c r="M210" s="220"/>
      <c r="N210" s="222">
        <f>ROUND($L$210*$K$210,2)</f>
        <v>0</v>
      </c>
      <c r="O210" s="220"/>
      <c r="P210" s="220"/>
      <c r="Q210" s="220"/>
      <c r="R210" s="23"/>
      <c r="T210" s="134"/>
      <c r="U210" s="29" t="s">
        <v>44</v>
      </c>
      <c r="W210" s="135">
        <f>$V$210*$K$210</f>
        <v>0</v>
      </c>
      <c r="X210" s="135">
        <v>0</v>
      </c>
      <c r="Y210" s="135">
        <f>$X$210*$K$210</f>
        <v>0</v>
      </c>
      <c r="Z210" s="135">
        <v>0</v>
      </c>
      <c r="AA210" s="136">
        <f>$Z$210*$K$210</f>
        <v>0</v>
      </c>
      <c r="AR210" s="6" t="s">
        <v>191</v>
      </c>
      <c r="AT210" s="6" t="s">
        <v>148</v>
      </c>
      <c r="AU210" s="6" t="s">
        <v>100</v>
      </c>
      <c r="AY210" s="6" t="s">
        <v>147</v>
      </c>
      <c r="BE210" s="86">
        <f>IF($U$210="základní",$N$210,0)</f>
        <v>0</v>
      </c>
      <c r="BF210" s="86">
        <f>IF($U$210="snížená",$N$210,0)</f>
        <v>0</v>
      </c>
      <c r="BG210" s="86">
        <f>IF($U$210="zákl. přenesená",$N$210,0)</f>
        <v>0</v>
      </c>
      <c r="BH210" s="86">
        <f>IF($U$210="sníž. přenesená",$N$210,0)</f>
        <v>0</v>
      </c>
      <c r="BI210" s="86">
        <f>IF($U$210="nulová",$N$210,0)</f>
        <v>0</v>
      </c>
      <c r="BJ210" s="6" t="s">
        <v>21</v>
      </c>
      <c r="BK210" s="86">
        <f>ROUND($L$210*$K$210,2)</f>
        <v>0</v>
      </c>
      <c r="BL210" s="6" t="s">
        <v>191</v>
      </c>
      <c r="BM210" s="6" t="s">
        <v>253</v>
      </c>
    </row>
    <row r="211" spans="2:63" s="120" customFormat="1" ht="30.75" customHeight="1">
      <c r="B211" s="121"/>
      <c r="D211" s="129" t="s">
        <v>117</v>
      </c>
      <c r="E211" s="129"/>
      <c r="F211" s="129"/>
      <c r="G211" s="129"/>
      <c r="H211" s="129"/>
      <c r="I211" s="129"/>
      <c r="J211" s="129"/>
      <c r="K211" s="129"/>
      <c r="L211" s="129"/>
      <c r="M211" s="129"/>
      <c r="N211" s="208">
        <f>$BK$211</f>
        <v>0</v>
      </c>
      <c r="O211" s="209"/>
      <c r="P211" s="209"/>
      <c r="Q211" s="209"/>
      <c r="R211" s="124"/>
      <c r="T211" s="125"/>
      <c r="W211" s="126">
        <f>SUM($W$212:$W$219)</f>
        <v>0</v>
      </c>
      <c r="Y211" s="126">
        <f>SUM($Y$212:$Y$219)</f>
        <v>0</v>
      </c>
      <c r="AA211" s="127">
        <f>SUM($AA$212:$AA$219)</f>
        <v>0</v>
      </c>
      <c r="AR211" s="123" t="s">
        <v>100</v>
      </c>
      <c r="AT211" s="123" t="s">
        <v>78</v>
      </c>
      <c r="AU211" s="123" t="s">
        <v>21</v>
      </c>
      <c r="AY211" s="123" t="s">
        <v>147</v>
      </c>
      <c r="BK211" s="128">
        <f>SUM($BK$212:$BK$219)</f>
        <v>0</v>
      </c>
    </row>
    <row r="212" spans="2:65" s="6" customFormat="1" ht="27" customHeight="1">
      <c r="B212" s="22"/>
      <c r="C212" s="130" t="s">
        <v>254</v>
      </c>
      <c r="D212" s="130" t="s">
        <v>148</v>
      </c>
      <c r="E212" s="131" t="s">
        <v>255</v>
      </c>
      <c r="F212" s="219" t="s">
        <v>256</v>
      </c>
      <c r="G212" s="220"/>
      <c r="H212" s="220"/>
      <c r="I212" s="220"/>
      <c r="J212" s="132" t="s">
        <v>257</v>
      </c>
      <c r="K212" s="133">
        <v>1</v>
      </c>
      <c r="L212" s="221">
        <v>0</v>
      </c>
      <c r="M212" s="220"/>
      <c r="N212" s="222">
        <f>ROUND($L$212*$K$212,2)</f>
        <v>0</v>
      </c>
      <c r="O212" s="220"/>
      <c r="P212" s="220"/>
      <c r="Q212" s="220"/>
      <c r="R212" s="23"/>
      <c r="T212" s="134"/>
      <c r="U212" s="29" t="s">
        <v>44</v>
      </c>
      <c r="W212" s="135">
        <f>$V$212*$K$212</f>
        <v>0</v>
      </c>
      <c r="X212" s="135">
        <v>0</v>
      </c>
      <c r="Y212" s="135">
        <f>$X$212*$K$212</f>
        <v>0</v>
      </c>
      <c r="Z212" s="135">
        <v>0</v>
      </c>
      <c r="AA212" s="136">
        <f>$Z$212*$K$212</f>
        <v>0</v>
      </c>
      <c r="AR212" s="6" t="s">
        <v>191</v>
      </c>
      <c r="AT212" s="6" t="s">
        <v>148</v>
      </c>
      <c r="AU212" s="6" t="s">
        <v>100</v>
      </c>
      <c r="AY212" s="6" t="s">
        <v>147</v>
      </c>
      <c r="BE212" s="86">
        <f>IF($U$212="základní",$N$212,0)</f>
        <v>0</v>
      </c>
      <c r="BF212" s="86">
        <f>IF($U$212="snížená",$N$212,0)</f>
        <v>0</v>
      </c>
      <c r="BG212" s="86">
        <f>IF($U$212="zákl. přenesená",$N$212,0)</f>
        <v>0</v>
      </c>
      <c r="BH212" s="86">
        <f>IF($U$212="sníž. přenesená",$N$212,0)</f>
        <v>0</v>
      </c>
      <c r="BI212" s="86">
        <f>IF($U$212="nulová",$N$212,0)</f>
        <v>0</v>
      </c>
      <c r="BJ212" s="6" t="s">
        <v>21</v>
      </c>
      <c r="BK212" s="86">
        <f>ROUND($L$212*$K$212,2)</f>
        <v>0</v>
      </c>
      <c r="BL212" s="6" t="s">
        <v>191</v>
      </c>
      <c r="BM212" s="6" t="s">
        <v>258</v>
      </c>
    </row>
    <row r="213" spans="2:51" s="6" customFormat="1" ht="18.75" customHeight="1">
      <c r="B213" s="149"/>
      <c r="E213" s="150"/>
      <c r="F213" s="214" t="s">
        <v>259</v>
      </c>
      <c r="G213" s="215"/>
      <c r="H213" s="215"/>
      <c r="I213" s="215"/>
      <c r="K213" s="150"/>
      <c r="R213" s="151"/>
      <c r="T213" s="152"/>
      <c r="AA213" s="153"/>
      <c r="AT213" s="150" t="s">
        <v>155</v>
      </c>
      <c r="AU213" s="150" t="s">
        <v>100</v>
      </c>
      <c r="AV213" s="150" t="s">
        <v>21</v>
      </c>
      <c r="AW213" s="150" t="s">
        <v>109</v>
      </c>
      <c r="AX213" s="150" t="s">
        <v>79</v>
      </c>
      <c r="AY213" s="150" t="s">
        <v>147</v>
      </c>
    </row>
    <row r="214" spans="2:51" s="6" customFormat="1" ht="18.75" customHeight="1">
      <c r="B214" s="137"/>
      <c r="E214" s="138"/>
      <c r="F214" s="212" t="s">
        <v>21</v>
      </c>
      <c r="G214" s="213"/>
      <c r="H214" s="213"/>
      <c r="I214" s="213"/>
      <c r="K214" s="139">
        <v>1</v>
      </c>
      <c r="R214" s="140"/>
      <c r="T214" s="141"/>
      <c r="AA214" s="142"/>
      <c r="AT214" s="138" t="s">
        <v>155</v>
      </c>
      <c r="AU214" s="138" t="s">
        <v>100</v>
      </c>
      <c r="AV214" s="138" t="s">
        <v>100</v>
      </c>
      <c r="AW214" s="138" t="s">
        <v>109</v>
      </c>
      <c r="AX214" s="138" t="s">
        <v>79</v>
      </c>
      <c r="AY214" s="138" t="s">
        <v>147</v>
      </c>
    </row>
    <row r="215" spans="2:51" s="6" customFormat="1" ht="18.75" customHeight="1">
      <c r="B215" s="143"/>
      <c r="E215" s="144"/>
      <c r="F215" s="216" t="s">
        <v>156</v>
      </c>
      <c r="G215" s="217"/>
      <c r="H215" s="217"/>
      <c r="I215" s="217"/>
      <c r="K215" s="145">
        <v>1</v>
      </c>
      <c r="R215" s="146"/>
      <c r="T215" s="147"/>
      <c r="AA215" s="148"/>
      <c r="AT215" s="144" t="s">
        <v>155</v>
      </c>
      <c r="AU215" s="144" t="s">
        <v>100</v>
      </c>
      <c r="AV215" s="144" t="s">
        <v>152</v>
      </c>
      <c r="AW215" s="144" t="s">
        <v>109</v>
      </c>
      <c r="AX215" s="144" t="s">
        <v>21</v>
      </c>
      <c r="AY215" s="144" t="s">
        <v>147</v>
      </c>
    </row>
    <row r="216" spans="2:65" s="6" customFormat="1" ht="39" customHeight="1">
      <c r="B216" s="22"/>
      <c r="C216" s="130" t="s">
        <v>260</v>
      </c>
      <c r="D216" s="130" t="s">
        <v>148</v>
      </c>
      <c r="E216" s="131" t="s">
        <v>261</v>
      </c>
      <c r="F216" s="219" t="s">
        <v>262</v>
      </c>
      <c r="G216" s="220"/>
      <c r="H216" s="220"/>
      <c r="I216" s="220"/>
      <c r="J216" s="132" t="s">
        <v>257</v>
      </c>
      <c r="K216" s="133">
        <v>1</v>
      </c>
      <c r="L216" s="221">
        <v>0</v>
      </c>
      <c r="M216" s="220"/>
      <c r="N216" s="222">
        <f>ROUND($L$216*$K$216,2)</f>
        <v>0</v>
      </c>
      <c r="O216" s="220"/>
      <c r="P216" s="220"/>
      <c r="Q216" s="220"/>
      <c r="R216" s="23"/>
      <c r="T216" s="134"/>
      <c r="U216" s="29" t="s">
        <v>44</v>
      </c>
      <c r="W216" s="135">
        <f>$V$216*$K$216</f>
        <v>0</v>
      </c>
      <c r="X216" s="135">
        <v>0</v>
      </c>
      <c r="Y216" s="135">
        <f>$X$216*$K$216</f>
        <v>0</v>
      </c>
      <c r="Z216" s="135">
        <v>0</v>
      </c>
      <c r="AA216" s="136">
        <f>$Z$216*$K$216</f>
        <v>0</v>
      </c>
      <c r="AR216" s="6" t="s">
        <v>191</v>
      </c>
      <c r="AT216" s="6" t="s">
        <v>148</v>
      </c>
      <c r="AU216" s="6" t="s">
        <v>100</v>
      </c>
      <c r="AY216" s="6" t="s">
        <v>147</v>
      </c>
      <c r="BE216" s="86">
        <f>IF($U$216="základní",$N$216,0)</f>
        <v>0</v>
      </c>
      <c r="BF216" s="86">
        <f>IF($U$216="snížená",$N$216,0)</f>
        <v>0</v>
      </c>
      <c r="BG216" s="86">
        <f>IF($U$216="zákl. přenesená",$N$216,0)</f>
        <v>0</v>
      </c>
      <c r="BH216" s="86">
        <f>IF($U$216="sníž. přenesená",$N$216,0)</f>
        <v>0</v>
      </c>
      <c r="BI216" s="86">
        <f>IF($U$216="nulová",$N$216,0)</f>
        <v>0</v>
      </c>
      <c r="BJ216" s="6" t="s">
        <v>21</v>
      </c>
      <c r="BK216" s="86">
        <f>ROUND($L$216*$K$216,2)</f>
        <v>0</v>
      </c>
      <c r="BL216" s="6" t="s">
        <v>191</v>
      </c>
      <c r="BM216" s="6" t="s">
        <v>263</v>
      </c>
    </row>
    <row r="217" spans="2:51" s="6" customFormat="1" ht="18.75" customHeight="1">
      <c r="B217" s="149"/>
      <c r="E217" s="150"/>
      <c r="F217" s="214" t="s">
        <v>259</v>
      </c>
      <c r="G217" s="215"/>
      <c r="H217" s="215"/>
      <c r="I217" s="215"/>
      <c r="K217" s="150"/>
      <c r="R217" s="151"/>
      <c r="T217" s="152"/>
      <c r="AA217" s="153"/>
      <c r="AT217" s="150" t="s">
        <v>155</v>
      </c>
      <c r="AU217" s="150" t="s">
        <v>100</v>
      </c>
      <c r="AV217" s="150" t="s">
        <v>21</v>
      </c>
      <c r="AW217" s="150" t="s">
        <v>109</v>
      </c>
      <c r="AX217" s="150" t="s">
        <v>79</v>
      </c>
      <c r="AY217" s="150" t="s">
        <v>147</v>
      </c>
    </row>
    <row r="218" spans="2:51" s="6" customFormat="1" ht="18.75" customHeight="1">
      <c r="B218" s="137"/>
      <c r="E218" s="138"/>
      <c r="F218" s="212" t="s">
        <v>21</v>
      </c>
      <c r="G218" s="213"/>
      <c r="H218" s="213"/>
      <c r="I218" s="213"/>
      <c r="K218" s="139">
        <v>1</v>
      </c>
      <c r="R218" s="140"/>
      <c r="T218" s="141"/>
      <c r="AA218" s="142"/>
      <c r="AT218" s="138" t="s">
        <v>155</v>
      </c>
      <c r="AU218" s="138" t="s">
        <v>100</v>
      </c>
      <c r="AV218" s="138" t="s">
        <v>100</v>
      </c>
      <c r="AW218" s="138" t="s">
        <v>109</v>
      </c>
      <c r="AX218" s="138" t="s">
        <v>79</v>
      </c>
      <c r="AY218" s="138" t="s">
        <v>147</v>
      </c>
    </row>
    <row r="219" spans="2:51" s="6" customFormat="1" ht="18.75" customHeight="1">
      <c r="B219" s="143"/>
      <c r="E219" s="144"/>
      <c r="F219" s="216" t="s">
        <v>156</v>
      </c>
      <c r="G219" s="217"/>
      <c r="H219" s="217"/>
      <c r="I219" s="217"/>
      <c r="K219" s="145">
        <v>1</v>
      </c>
      <c r="R219" s="146"/>
      <c r="T219" s="147"/>
      <c r="AA219" s="148"/>
      <c r="AT219" s="144" t="s">
        <v>155</v>
      </c>
      <c r="AU219" s="144" t="s">
        <v>100</v>
      </c>
      <c r="AV219" s="144" t="s">
        <v>152</v>
      </c>
      <c r="AW219" s="144" t="s">
        <v>109</v>
      </c>
      <c r="AX219" s="144" t="s">
        <v>21</v>
      </c>
      <c r="AY219" s="144" t="s">
        <v>147</v>
      </c>
    </row>
    <row r="220" spans="2:63" s="120" customFormat="1" ht="30.75" customHeight="1">
      <c r="B220" s="121"/>
      <c r="D220" s="129" t="s">
        <v>118</v>
      </c>
      <c r="E220" s="129"/>
      <c r="F220" s="129"/>
      <c r="G220" s="129"/>
      <c r="H220" s="129"/>
      <c r="I220" s="129"/>
      <c r="J220" s="129"/>
      <c r="K220" s="129"/>
      <c r="L220" s="129"/>
      <c r="M220" s="129"/>
      <c r="N220" s="208">
        <f>$BK$220</f>
        <v>0</v>
      </c>
      <c r="O220" s="209"/>
      <c r="P220" s="209"/>
      <c r="Q220" s="209"/>
      <c r="R220" s="124"/>
      <c r="T220" s="125"/>
      <c r="W220" s="126">
        <f>SUM($W$221:$W$312)</f>
        <v>0</v>
      </c>
      <c r="Y220" s="126">
        <f>SUM($Y$221:$Y$312)</f>
        <v>25.54518688</v>
      </c>
      <c r="AA220" s="127">
        <f>SUM($AA$221:$AA$312)</f>
        <v>0</v>
      </c>
      <c r="AR220" s="123" t="s">
        <v>100</v>
      </c>
      <c r="AT220" s="123" t="s">
        <v>78</v>
      </c>
      <c r="AU220" s="123" t="s">
        <v>21</v>
      </c>
      <c r="AY220" s="123" t="s">
        <v>147</v>
      </c>
      <c r="BK220" s="128">
        <f>SUM($BK$221:$BK$312)</f>
        <v>0</v>
      </c>
    </row>
    <row r="221" spans="2:65" s="6" customFormat="1" ht="27" customHeight="1">
      <c r="B221" s="22"/>
      <c r="C221" s="130" t="s">
        <v>7</v>
      </c>
      <c r="D221" s="130" t="s">
        <v>148</v>
      </c>
      <c r="E221" s="131" t="s">
        <v>264</v>
      </c>
      <c r="F221" s="219" t="s">
        <v>265</v>
      </c>
      <c r="G221" s="220"/>
      <c r="H221" s="220"/>
      <c r="I221" s="220"/>
      <c r="J221" s="132" t="s">
        <v>151</v>
      </c>
      <c r="K221" s="133">
        <v>31.47</v>
      </c>
      <c r="L221" s="221">
        <v>0</v>
      </c>
      <c r="M221" s="220"/>
      <c r="N221" s="222">
        <f>ROUND($L$221*$K$221,2)</f>
        <v>0</v>
      </c>
      <c r="O221" s="220"/>
      <c r="P221" s="220"/>
      <c r="Q221" s="220"/>
      <c r="R221" s="23"/>
      <c r="T221" s="134"/>
      <c r="U221" s="29" t="s">
        <v>44</v>
      </c>
      <c r="W221" s="135">
        <f>$V$221*$K$221</f>
        <v>0</v>
      </c>
      <c r="X221" s="135">
        <v>0.01003</v>
      </c>
      <c r="Y221" s="135">
        <f>$X$221*$K$221</f>
        <v>0.31564410000000004</v>
      </c>
      <c r="Z221" s="135">
        <v>0</v>
      </c>
      <c r="AA221" s="136">
        <f>$Z$221*$K$221</f>
        <v>0</v>
      </c>
      <c r="AR221" s="6" t="s">
        <v>191</v>
      </c>
      <c r="AT221" s="6" t="s">
        <v>148</v>
      </c>
      <c r="AU221" s="6" t="s">
        <v>100</v>
      </c>
      <c r="AY221" s="6" t="s">
        <v>147</v>
      </c>
      <c r="BE221" s="86">
        <f>IF($U$221="základní",$N$221,0)</f>
        <v>0</v>
      </c>
      <c r="BF221" s="86">
        <f>IF($U$221="snížená",$N$221,0)</f>
        <v>0</v>
      </c>
      <c r="BG221" s="86">
        <f>IF($U$221="zákl. přenesená",$N$221,0)</f>
        <v>0</v>
      </c>
      <c r="BH221" s="86">
        <f>IF($U$221="sníž. přenesená",$N$221,0)</f>
        <v>0</v>
      </c>
      <c r="BI221" s="86">
        <f>IF($U$221="nulová",$N$221,0)</f>
        <v>0</v>
      </c>
      <c r="BJ221" s="6" t="s">
        <v>21</v>
      </c>
      <c r="BK221" s="86">
        <f>ROUND($L$221*$K$221,2)</f>
        <v>0</v>
      </c>
      <c r="BL221" s="6" t="s">
        <v>191</v>
      </c>
      <c r="BM221" s="6" t="s">
        <v>266</v>
      </c>
    </row>
    <row r="222" spans="2:51" s="6" customFormat="1" ht="32.25" customHeight="1">
      <c r="B222" s="149"/>
      <c r="E222" s="150"/>
      <c r="F222" s="214" t="s">
        <v>267</v>
      </c>
      <c r="G222" s="215"/>
      <c r="H222" s="215"/>
      <c r="I222" s="215"/>
      <c r="K222" s="150"/>
      <c r="R222" s="151"/>
      <c r="T222" s="152"/>
      <c r="AA222" s="153"/>
      <c r="AT222" s="150" t="s">
        <v>155</v>
      </c>
      <c r="AU222" s="150" t="s">
        <v>100</v>
      </c>
      <c r="AV222" s="150" t="s">
        <v>21</v>
      </c>
      <c r="AW222" s="150" t="s">
        <v>109</v>
      </c>
      <c r="AX222" s="150" t="s">
        <v>79</v>
      </c>
      <c r="AY222" s="150" t="s">
        <v>147</v>
      </c>
    </row>
    <row r="223" spans="2:51" s="6" customFormat="1" ht="18.75" customHeight="1">
      <c r="B223" s="149"/>
      <c r="E223" s="150"/>
      <c r="F223" s="214" t="s">
        <v>268</v>
      </c>
      <c r="G223" s="215"/>
      <c r="H223" s="215"/>
      <c r="I223" s="215"/>
      <c r="K223" s="150"/>
      <c r="R223" s="151"/>
      <c r="T223" s="152"/>
      <c r="AA223" s="153"/>
      <c r="AT223" s="150" t="s">
        <v>155</v>
      </c>
      <c r="AU223" s="150" t="s">
        <v>100</v>
      </c>
      <c r="AV223" s="150" t="s">
        <v>21</v>
      </c>
      <c r="AW223" s="150" t="s">
        <v>109</v>
      </c>
      <c r="AX223" s="150" t="s">
        <v>79</v>
      </c>
      <c r="AY223" s="150" t="s">
        <v>147</v>
      </c>
    </row>
    <row r="224" spans="2:51" s="6" customFormat="1" ht="18.75" customHeight="1">
      <c r="B224" s="137"/>
      <c r="E224" s="138"/>
      <c r="F224" s="212" t="s">
        <v>210</v>
      </c>
      <c r="G224" s="213"/>
      <c r="H224" s="213"/>
      <c r="I224" s="213"/>
      <c r="K224" s="139">
        <v>22.563</v>
      </c>
      <c r="R224" s="140"/>
      <c r="T224" s="141"/>
      <c r="AA224" s="142"/>
      <c r="AT224" s="138" t="s">
        <v>155</v>
      </c>
      <c r="AU224" s="138" t="s">
        <v>100</v>
      </c>
      <c r="AV224" s="138" t="s">
        <v>100</v>
      </c>
      <c r="AW224" s="138" t="s">
        <v>109</v>
      </c>
      <c r="AX224" s="138" t="s">
        <v>79</v>
      </c>
      <c r="AY224" s="138" t="s">
        <v>147</v>
      </c>
    </row>
    <row r="225" spans="2:51" s="6" customFormat="1" ht="18.75" customHeight="1">
      <c r="B225" s="137"/>
      <c r="E225" s="138"/>
      <c r="F225" s="212" t="s">
        <v>211</v>
      </c>
      <c r="G225" s="213"/>
      <c r="H225" s="213"/>
      <c r="I225" s="213"/>
      <c r="K225" s="139">
        <v>9.786</v>
      </c>
      <c r="R225" s="140"/>
      <c r="T225" s="141"/>
      <c r="AA225" s="142"/>
      <c r="AT225" s="138" t="s">
        <v>155</v>
      </c>
      <c r="AU225" s="138" t="s">
        <v>100</v>
      </c>
      <c r="AV225" s="138" t="s">
        <v>100</v>
      </c>
      <c r="AW225" s="138" t="s">
        <v>109</v>
      </c>
      <c r="AX225" s="138" t="s">
        <v>79</v>
      </c>
      <c r="AY225" s="138" t="s">
        <v>147</v>
      </c>
    </row>
    <row r="226" spans="2:51" s="6" customFormat="1" ht="18.75" customHeight="1">
      <c r="B226" s="149"/>
      <c r="E226" s="150"/>
      <c r="F226" s="214" t="s">
        <v>212</v>
      </c>
      <c r="G226" s="215"/>
      <c r="H226" s="215"/>
      <c r="I226" s="215"/>
      <c r="K226" s="150"/>
      <c r="R226" s="151"/>
      <c r="T226" s="152"/>
      <c r="AA226" s="153"/>
      <c r="AT226" s="150" t="s">
        <v>155</v>
      </c>
      <c r="AU226" s="150" t="s">
        <v>100</v>
      </c>
      <c r="AV226" s="150" t="s">
        <v>21</v>
      </c>
      <c r="AW226" s="150" t="s">
        <v>109</v>
      </c>
      <c r="AX226" s="150" t="s">
        <v>79</v>
      </c>
      <c r="AY226" s="150" t="s">
        <v>147</v>
      </c>
    </row>
    <row r="227" spans="2:51" s="6" customFormat="1" ht="18.75" customHeight="1">
      <c r="B227" s="137"/>
      <c r="E227" s="138"/>
      <c r="F227" s="212" t="s">
        <v>213</v>
      </c>
      <c r="G227" s="213"/>
      <c r="H227" s="213"/>
      <c r="I227" s="213"/>
      <c r="K227" s="139">
        <v>-3.74</v>
      </c>
      <c r="R227" s="140"/>
      <c r="T227" s="141"/>
      <c r="AA227" s="142"/>
      <c r="AT227" s="138" t="s">
        <v>155</v>
      </c>
      <c r="AU227" s="138" t="s">
        <v>100</v>
      </c>
      <c r="AV227" s="138" t="s">
        <v>100</v>
      </c>
      <c r="AW227" s="138" t="s">
        <v>109</v>
      </c>
      <c r="AX227" s="138" t="s">
        <v>79</v>
      </c>
      <c r="AY227" s="138" t="s">
        <v>147</v>
      </c>
    </row>
    <row r="228" spans="2:51" s="6" customFormat="1" ht="18.75" customHeight="1">
      <c r="B228" s="143"/>
      <c r="E228" s="144"/>
      <c r="F228" s="216" t="s">
        <v>156</v>
      </c>
      <c r="G228" s="217"/>
      <c r="H228" s="217"/>
      <c r="I228" s="217"/>
      <c r="K228" s="145">
        <v>28.609</v>
      </c>
      <c r="R228" s="146"/>
      <c r="T228" s="147"/>
      <c r="AA228" s="148"/>
      <c r="AT228" s="144" t="s">
        <v>155</v>
      </c>
      <c r="AU228" s="144" t="s">
        <v>100</v>
      </c>
      <c r="AV228" s="144" t="s">
        <v>152</v>
      </c>
      <c r="AW228" s="144" t="s">
        <v>109</v>
      </c>
      <c r="AX228" s="144" t="s">
        <v>21</v>
      </c>
      <c r="AY228" s="144" t="s">
        <v>147</v>
      </c>
    </row>
    <row r="229" spans="2:65" s="6" customFormat="1" ht="27" customHeight="1">
      <c r="B229" s="22"/>
      <c r="C229" s="130" t="s">
        <v>269</v>
      </c>
      <c r="D229" s="130" t="s">
        <v>148</v>
      </c>
      <c r="E229" s="131" t="s">
        <v>270</v>
      </c>
      <c r="F229" s="219" t="s">
        <v>271</v>
      </c>
      <c r="G229" s="220"/>
      <c r="H229" s="220"/>
      <c r="I229" s="220"/>
      <c r="J229" s="132" t="s">
        <v>151</v>
      </c>
      <c r="K229" s="133">
        <v>31.47</v>
      </c>
      <c r="L229" s="221">
        <v>0</v>
      </c>
      <c r="M229" s="220"/>
      <c r="N229" s="222">
        <f>ROUND($L$229*$K$229,2)</f>
        <v>0</v>
      </c>
      <c r="O229" s="220"/>
      <c r="P229" s="220"/>
      <c r="Q229" s="220"/>
      <c r="R229" s="23"/>
      <c r="T229" s="134"/>
      <c r="U229" s="29" t="s">
        <v>44</v>
      </c>
      <c r="W229" s="135">
        <f>$V$229*$K$229</f>
        <v>0</v>
      </c>
      <c r="X229" s="135">
        <v>0.01625</v>
      </c>
      <c r="Y229" s="135">
        <f>$X$229*$K$229</f>
        <v>0.5113875</v>
      </c>
      <c r="Z229" s="135">
        <v>0</v>
      </c>
      <c r="AA229" s="136">
        <f>$Z$229*$K$229</f>
        <v>0</v>
      </c>
      <c r="AR229" s="6" t="s">
        <v>191</v>
      </c>
      <c r="AT229" s="6" t="s">
        <v>148</v>
      </c>
      <c r="AU229" s="6" t="s">
        <v>100</v>
      </c>
      <c r="AY229" s="6" t="s">
        <v>147</v>
      </c>
      <c r="BE229" s="86">
        <f>IF($U$229="základní",$N$229,0)</f>
        <v>0</v>
      </c>
      <c r="BF229" s="86">
        <f>IF($U$229="snížená",$N$229,0)</f>
        <v>0</v>
      </c>
      <c r="BG229" s="86">
        <f>IF($U$229="zákl. přenesená",$N$229,0)</f>
        <v>0</v>
      </c>
      <c r="BH229" s="86">
        <f>IF($U$229="sníž. přenesená",$N$229,0)</f>
        <v>0</v>
      </c>
      <c r="BI229" s="86">
        <f>IF($U$229="nulová",$N$229,0)</f>
        <v>0</v>
      </c>
      <c r="BJ229" s="6" t="s">
        <v>21</v>
      </c>
      <c r="BK229" s="86">
        <f>ROUND($L$229*$K$229,2)</f>
        <v>0</v>
      </c>
      <c r="BL229" s="6" t="s">
        <v>191</v>
      </c>
      <c r="BM229" s="6" t="s">
        <v>272</v>
      </c>
    </row>
    <row r="230" spans="2:51" s="6" customFormat="1" ht="18.75" customHeight="1">
      <c r="B230" s="149"/>
      <c r="E230" s="150"/>
      <c r="F230" s="214" t="s">
        <v>273</v>
      </c>
      <c r="G230" s="215"/>
      <c r="H230" s="215"/>
      <c r="I230" s="215"/>
      <c r="K230" s="150"/>
      <c r="R230" s="151"/>
      <c r="T230" s="152"/>
      <c r="AA230" s="153"/>
      <c r="AT230" s="150" t="s">
        <v>155</v>
      </c>
      <c r="AU230" s="150" t="s">
        <v>100</v>
      </c>
      <c r="AV230" s="150" t="s">
        <v>21</v>
      </c>
      <c r="AW230" s="150" t="s">
        <v>109</v>
      </c>
      <c r="AX230" s="150" t="s">
        <v>79</v>
      </c>
      <c r="AY230" s="150" t="s">
        <v>147</v>
      </c>
    </row>
    <row r="231" spans="2:51" s="6" customFormat="1" ht="18.75" customHeight="1">
      <c r="B231" s="149"/>
      <c r="E231" s="150"/>
      <c r="F231" s="214" t="s">
        <v>228</v>
      </c>
      <c r="G231" s="215"/>
      <c r="H231" s="215"/>
      <c r="I231" s="215"/>
      <c r="K231" s="150"/>
      <c r="R231" s="151"/>
      <c r="T231" s="152"/>
      <c r="AA231" s="153"/>
      <c r="AT231" s="150" t="s">
        <v>155</v>
      </c>
      <c r="AU231" s="150" t="s">
        <v>100</v>
      </c>
      <c r="AV231" s="150" t="s">
        <v>21</v>
      </c>
      <c r="AW231" s="150" t="s">
        <v>109</v>
      </c>
      <c r="AX231" s="150" t="s">
        <v>79</v>
      </c>
      <c r="AY231" s="150" t="s">
        <v>147</v>
      </c>
    </row>
    <row r="232" spans="2:51" s="6" customFormat="1" ht="18.75" customHeight="1">
      <c r="B232" s="137"/>
      <c r="E232" s="138"/>
      <c r="F232" s="212" t="s">
        <v>210</v>
      </c>
      <c r="G232" s="213"/>
      <c r="H232" s="213"/>
      <c r="I232" s="213"/>
      <c r="K232" s="139">
        <v>22.563</v>
      </c>
      <c r="R232" s="140"/>
      <c r="T232" s="141"/>
      <c r="AA232" s="142"/>
      <c r="AT232" s="138" t="s">
        <v>155</v>
      </c>
      <c r="AU232" s="138" t="s">
        <v>100</v>
      </c>
      <c r="AV232" s="138" t="s">
        <v>100</v>
      </c>
      <c r="AW232" s="138" t="s">
        <v>109</v>
      </c>
      <c r="AX232" s="138" t="s">
        <v>79</v>
      </c>
      <c r="AY232" s="138" t="s">
        <v>147</v>
      </c>
    </row>
    <row r="233" spans="2:51" s="6" customFormat="1" ht="18.75" customHeight="1">
      <c r="B233" s="137"/>
      <c r="E233" s="138"/>
      <c r="F233" s="212" t="s">
        <v>211</v>
      </c>
      <c r="G233" s="213"/>
      <c r="H233" s="213"/>
      <c r="I233" s="213"/>
      <c r="K233" s="139">
        <v>9.786</v>
      </c>
      <c r="R233" s="140"/>
      <c r="T233" s="141"/>
      <c r="AA233" s="142"/>
      <c r="AT233" s="138" t="s">
        <v>155</v>
      </c>
      <c r="AU233" s="138" t="s">
        <v>100</v>
      </c>
      <c r="AV233" s="138" t="s">
        <v>100</v>
      </c>
      <c r="AW233" s="138" t="s">
        <v>109</v>
      </c>
      <c r="AX233" s="138" t="s">
        <v>79</v>
      </c>
      <c r="AY233" s="138" t="s">
        <v>147</v>
      </c>
    </row>
    <row r="234" spans="2:51" s="6" customFormat="1" ht="18.75" customHeight="1">
      <c r="B234" s="149"/>
      <c r="E234" s="150"/>
      <c r="F234" s="214" t="s">
        <v>212</v>
      </c>
      <c r="G234" s="215"/>
      <c r="H234" s="215"/>
      <c r="I234" s="215"/>
      <c r="K234" s="150"/>
      <c r="R234" s="151"/>
      <c r="T234" s="152"/>
      <c r="AA234" s="153"/>
      <c r="AT234" s="150" t="s">
        <v>155</v>
      </c>
      <c r="AU234" s="150" t="s">
        <v>100</v>
      </c>
      <c r="AV234" s="150" t="s">
        <v>21</v>
      </c>
      <c r="AW234" s="150" t="s">
        <v>109</v>
      </c>
      <c r="AX234" s="150" t="s">
        <v>79</v>
      </c>
      <c r="AY234" s="150" t="s">
        <v>147</v>
      </c>
    </row>
    <row r="235" spans="2:51" s="6" customFormat="1" ht="18.75" customHeight="1">
      <c r="B235" s="137"/>
      <c r="E235" s="138"/>
      <c r="F235" s="212" t="s">
        <v>213</v>
      </c>
      <c r="G235" s="213"/>
      <c r="H235" s="213"/>
      <c r="I235" s="213"/>
      <c r="K235" s="139">
        <v>-3.74</v>
      </c>
      <c r="R235" s="140"/>
      <c r="T235" s="141"/>
      <c r="AA235" s="142"/>
      <c r="AT235" s="138" t="s">
        <v>155</v>
      </c>
      <c r="AU235" s="138" t="s">
        <v>100</v>
      </c>
      <c r="AV235" s="138" t="s">
        <v>100</v>
      </c>
      <c r="AW235" s="138" t="s">
        <v>109</v>
      </c>
      <c r="AX235" s="138" t="s">
        <v>79</v>
      </c>
      <c r="AY235" s="138" t="s">
        <v>147</v>
      </c>
    </row>
    <row r="236" spans="2:51" s="6" customFormat="1" ht="18.75" customHeight="1">
      <c r="B236" s="143"/>
      <c r="E236" s="144"/>
      <c r="F236" s="216" t="s">
        <v>156</v>
      </c>
      <c r="G236" s="217"/>
      <c r="H236" s="217"/>
      <c r="I236" s="217"/>
      <c r="K236" s="145">
        <v>28.609</v>
      </c>
      <c r="R236" s="146"/>
      <c r="T236" s="147"/>
      <c r="AA236" s="148"/>
      <c r="AT236" s="144" t="s">
        <v>155</v>
      </c>
      <c r="AU236" s="144" t="s">
        <v>100</v>
      </c>
      <c r="AV236" s="144" t="s">
        <v>152</v>
      </c>
      <c r="AW236" s="144" t="s">
        <v>109</v>
      </c>
      <c r="AX236" s="144" t="s">
        <v>21</v>
      </c>
      <c r="AY236" s="144" t="s">
        <v>147</v>
      </c>
    </row>
    <row r="237" spans="2:65" s="6" customFormat="1" ht="51" customHeight="1">
      <c r="B237" s="22"/>
      <c r="C237" s="130" t="s">
        <v>274</v>
      </c>
      <c r="D237" s="130" t="s">
        <v>148</v>
      </c>
      <c r="E237" s="131" t="s">
        <v>275</v>
      </c>
      <c r="F237" s="219" t="s">
        <v>276</v>
      </c>
      <c r="G237" s="220"/>
      <c r="H237" s="220"/>
      <c r="I237" s="220"/>
      <c r="J237" s="132" t="s">
        <v>277</v>
      </c>
      <c r="K237" s="133">
        <v>100</v>
      </c>
      <c r="L237" s="221">
        <v>0</v>
      </c>
      <c r="M237" s="220"/>
      <c r="N237" s="222">
        <f>ROUND($L$237*$K$237,2)</f>
        <v>0</v>
      </c>
      <c r="O237" s="220"/>
      <c r="P237" s="220"/>
      <c r="Q237" s="220"/>
      <c r="R237" s="23"/>
      <c r="T237" s="134"/>
      <c r="U237" s="29" t="s">
        <v>44</v>
      </c>
      <c r="W237" s="135">
        <f>$V$237*$K$237</f>
        <v>0</v>
      </c>
      <c r="X237" s="135">
        <v>0.01625</v>
      </c>
      <c r="Y237" s="135">
        <f>$X$237*$K$237</f>
        <v>1.625</v>
      </c>
      <c r="Z237" s="135">
        <v>0</v>
      </c>
      <c r="AA237" s="136">
        <f>$Z$237*$K$237</f>
        <v>0</v>
      </c>
      <c r="AR237" s="6" t="s">
        <v>191</v>
      </c>
      <c r="AT237" s="6" t="s">
        <v>148</v>
      </c>
      <c r="AU237" s="6" t="s">
        <v>100</v>
      </c>
      <c r="AY237" s="6" t="s">
        <v>147</v>
      </c>
      <c r="BE237" s="86">
        <f>IF($U$237="základní",$N$237,0)</f>
        <v>0</v>
      </c>
      <c r="BF237" s="86">
        <f>IF($U$237="snížená",$N$237,0)</f>
        <v>0</v>
      </c>
      <c r="BG237" s="86">
        <f>IF($U$237="zákl. přenesená",$N$237,0)</f>
        <v>0</v>
      </c>
      <c r="BH237" s="86">
        <f>IF($U$237="sníž. přenesená",$N$237,0)</f>
        <v>0</v>
      </c>
      <c r="BI237" s="86">
        <f>IF($U$237="nulová",$N$237,0)</f>
        <v>0</v>
      </c>
      <c r="BJ237" s="6" t="s">
        <v>21</v>
      </c>
      <c r="BK237" s="86">
        <f>ROUND($L$237*$K$237,2)</f>
        <v>0</v>
      </c>
      <c r="BL237" s="6" t="s">
        <v>191</v>
      </c>
      <c r="BM237" s="6" t="s">
        <v>278</v>
      </c>
    </row>
    <row r="238" spans="2:51" s="6" customFormat="1" ht="32.25" customHeight="1">
      <c r="B238" s="149"/>
      <c r="E238" s="150"/>
      <c r="F238" s="214" t="s">
        <v>279</v>
      </c>
      <c r="G238" s="215"/>
      <c r="H238" s="215"/>
      <c r="I238" s="215"/>
      <c r="K238" s="150"/>
      <c r="R238" s="151"/>
      <c r="T238" s="152"/>
      <c r="AA238" s="153"/>
      <c r="AT238" s="150" t="s">
        <v>155</v>
      </c>
      <c r="AU238" s="150" t="s">
        <v>100</v>
      </c>
      <c r="AV238" s="150" t="s">
        <v>21</v>
      </c>
      <c r="AW238" s="150" t="s">
        <v>109</v>
      </c>
      <c r="AX238" s="150" t="s">
        <v>79</v>
      </c>
      <c r="AY238" s="150" t="s">
        <v>147</v>
      </c>
    </row>
    <row r="239" spans="2:51" s="6" customFormat="1" ht="32.25" customHeight="1">
      <c r="B239" s="149"/>
      <c r="E239" s="150"/>
      <c r="F239" s="214" t="s">
        <v>280</v>
      </c>
      <c r="G239" s="215"/>
      <c r="H239" s="215"/>
      <c r="I239" s="215"/>
      <c r="K239" s="150"/>
      <c r="R239" s="151"/>
      <c r="T239" s="152"/>
      <c r="AA239" s="153"/>
      <c r="AT239" s="150" t="s">
        <v>155</v>
      </c>
      <c r="AU239" s="150" t="s">
        <v>100</v>
      </c>
      <c r="AV239" s="150" t="s">
        <v>21</v>
      </c>
      <c r="AW239" s="150" t="s">
        <v>109</v>
      </c>
      <c r="AX239" s="150" t="s">
        <v>79</v>
      </c>
      <c r="AY239" s="150" t="s">
        <v>147</v>
      </c>
    </row>
    <row r="240" spans="2:51" s="6" customFormat="1" ht="18.75" customHeight="1">
      <c r="B240" s="137"/>
      <c r="E240" s="138"/>
      <c r="F240" s="212" t="s">
        <v>281</v>
      </c>
      <c r="G240" s="213"/>
      <c r="H240" s="213"/>
      <c r="I240" s="213"/>
      <c r="K240" s="139">
        <v>100</v>
      </c>
      <c r="R240" s="140"/>
      <c r="T240" s="141"/>
      <c r="AA240" s="142"/>
      <c r="AT240" s="138" t="s">
        <v>155</v>
      </c>
      <c r="AU240" s="138" t="s">
        <v>100</v>
      </c>
      <c r="AV240" s="138" t="s">
        <v>100</v>
      </c>
      <c r="AW240" s="138" t="s">
        <v>109</v>
      </c>
      <c r="AX240" s="138" t="s">
        <v>79</v>
      </c>
      <c r="AY240" s="138" t="s">
        <v>147</v>
      </c>
    </row>
    <row r="241" spans="2:51" s="6" customFormat="1" ht="18.75" customHeight="1">
      <c r="B241" s="143"/>
      <c r="E241" s="144"/>
      <c r="F241" s="216" t="s">
        <v>156</v>
      </c>
      <c r="G241" s="217"/>
      <c r="H241" s="217"/>
      <c r="I241" s="217"/>
      <c r="K241" s="145">
        <v>100</v>
      </c>
      <c r="R241" s="146"/>
      <c r="T241" s="147"/>
      <c r="AA241" s="148"/>
      <c r="AT241" s="144" t="s">
        <v>155</v>
      </c>
      <c r="AU241" s="144" t="s">
        <v>100</v>
      </c>
      <c r="AV241" s="144" t="s">
        <v>152</v>
      </c>
      <c r="AW241" s="144" t="s">
        <v>109</v>
      </c>
      <c r="AX241" s="144" t="s">
        <v>21</v>
      </c>
      <c r="AY241" s="144" t="s">
        <v>147</v>
      </c>
    </row>
    <row r="242" spans="2:65" s="6" customFormat="1" ht="51" customHeight="1">
      <c r="B242" s="22"/>
      <c r="C242" s="130" t="s">
        <v>282</v>
      </c>
      <c r="D242" s="130" t="s">
        <v>148</v>
      </c>
      <c r="E242" s="131" t="s">
        <v>283</v>
      </c>
      <c r="F242" s="219" t="s">
        <v>284</v>
      </c>
      <c r="G242" s="220"/>
      <c r="H242" s="220"/>
      <c r="I242" s="220"/>
      <c r="J242" s="132" t="s">
        <v>277</v>
      </c>
      <c r="K242" s="133">
        <v>114.4</v>
      </c>
      <c r="L242" s="221">
        <v>0</v>
      </c>
      <c r="M242" s="220"/>
      <c r="N242" s="222">
        <f>ROUND($L$242*$K$242,2)</f>
        <v>0</v>
      </c>
      <c r="O242" s="220"/>
      <c r="P242" s="220"/>
      <c r="Q242" s="220"/>
      <c r="R242" s="23"/>
      <c r="T242" s="134"/>
      <c r="U242" s="29" t="s">
        <v>44</v>
      </c>
      <c r="W242" s="135">
        <f>$V$242*$K$242</f>
        <v>0</v>
      </c>
      <c r="X242" s="135">
        <v>0.01625</v>
      </c>
      <c r="Y242" s="135">
        <f>$X$242*$K$242</f>
        <v>1.8590000000000002</v>
      </c>
      <c r="Z242" s="135">
        <v>0</v>
      </c>
      <c r="AA242" s="136">
        <f>$Z$242*$K$242</f>
        <v>0</v>
      </c>
      <c r="AR242" s="6" t="s">
        <v>191</v>
      </c>
      <c r="AT242" s="6" t="s">
        <v>148</v>
      </c>
      <c r="AU242" s="6" t="s">
        <v>100</v>
      </c>
      <c r="AY242" s="6" t="s">
        <v>147</v>
      </c>
      <c r="BE242" s="86">
        <f>IF($U$242="základní",$N$242,0)</f>
        <v>0</v>
      </c>
      <c r="BF242" s="86">
        <f>IF($U$242="snížená",$N$242,0)</f>
        <v>0</v>
      </c>
      <c r="BG242" s="86">
        <f>IF($U$242="zákl. přenesená",$N$242,0)</f>
        <v>0</v>
      </c>
      <c r="BH242" s="86">
        <f>IF($U$242="sníž. přenesená",$N$242,0)</f>
        <v>0</v>
      </c>
      <c r="BI242" s="86">
        <f>IF($U$242="nulová",$N$242,0)</f>
        <v>0</v>
      </c>
      <c r="BJ242" s="6" t="s">
        <v>21</v>
      </c>
      <c r="BK242" s="86">
        <f>ROUND($L$242*$K$242,2)</f>
        <v>0</v>
      </c>
      <c r="BL242" s="6" t="s">
        <v>191</v>
      </c>
      <c r="BM242" s="6" t="s">
        <v>285</v>
      </c>
    </row>
    <row r="243" spans="2:51" s="6" customFormat="1" ht="32.25" customHeight="1">
      <c r="B243" s="149"/>
      <c r="E243" s="150"/>
      <c r="F243" s="214" t="s">
        <v>286</v>
      </c>
      <c r="G243" s="215"/>
      <c r="H243" s="215"/>
      <c r="I243" s="215"/>
      <c r="K243" s="150"/>
      <c r="R243" s="151"/>
      <c r="T243" s="152"/>
      <c r="AA243" s="153"/>
      <c r="AT243" s="150" t="s">
        <v>155</v>
      </c>
      <c r="AU243" s="150" t="s">
        <v>100</v>
      </c>
      <c r="AV243" s="150" t="s">
        <v>21</v>
      </c>
      <c r="AW243" s="150" t="s">
        <v>109</v>
      </c>
      <c r="AX243" s="150" t="s">
        <v>79</v>
      </c>
      <c r="AY243" s="150" t="s">
        <v>147</v>
      </c>
    </row>
    <row r="244" spans="2:51" s="6" customFormat="1" ht="18.75" customHeight="1">
      <c r="B244" s="149"/>
      <c r="E244" s="150"/>
      <c r="F244" s="214" t="s">
        <v>287</v>
      </c>
      <c r="G244" s="215"/>
      <c r="H244" s="215"/>
      <c r="I244" s="215"/>
      <c r="K244" s="150"/>
      <c r="R244" s="151"/>
      <c r="T244" s="152"/>
      <c r="AA244" s="153"/>
      <c r="AT244" s="150" t="s">
        <v>155</v>
      </c>
      <c r="AU244" s="150" t="s">
        <v>100</v>
      </c>
      <c r="AV244" s="150" t="s">
        <v>21</v>
      </c>
      <c r="AW244" s="150" t="s">
        <v>109</v>
      </c>
      <c r="AX244" s="150" t="s">
        <v>79</v>
      </c>
      <c r="AY244" s="150" t="s">
        <v>147</v>
      </c>
    </row>
    <row r="245" spans="2:51" s="6" customFormat="1" ht="18.75" customHeight="1">
      <c r="B245" s="137"/>
      <c r="E245" s="138"/>
      <c r="F245" s="212" t="s">
        <v>288</v>
      </c>
      <c r="G245" s="213"/>
      <c r="H245" s="213"/>
      <c r="I245" s="213"/>
      <c r="K245" s="139">
        <v>114.4</v>
      </c>
      <c r="R245" s="140"/>
      <c r="T245" s="141"/>
      <c r="AA245" s="142"/>
      <c r="AT245" s="138" t="s">
        <v>155</v>
      </c>
      <c r="AU245" s="138" t="s">
        <v>100</v>
      </c>
      <c r="AV245" s="138" t="s">
        <v>100</v>
      </c>
      <c r="AW245" s="138" t="s">
        <v>109</v>
      </c>
      <c r="AX245" s="138" t="s">
        <v>79</v>
      </c>
      <c r="AY245" s="138" t="s">
        <v>147</v>
      </c>
    </row>
    <row r="246" spans="2:51" s="6" customFormat="1" ht="18.75" customHeight="1">
      <c r="B246" s="143"/>
      <c r="E246" s="144"/>
      <c r="F246" s="216" t="s">
        <v>156</v>
      </c>
      <c r="G246" s="217"/>
      <c r="H246" s="217"/>
      <c r="I246" s="217"/>
      <c r="K246" s="145">
        <v>114.4</v>
      </c>
      <c r="R246" s="146"/>
      <c r="T246" s="147"/>
      <c r="AA246" s="148"/>
      <c r="AT246" s="144" t="s">
        <v>155</v>
      </c>
      <c r="AU246" s="144" t="s">
        <v>100</v>
      </c>
      <c r="AV246" s="144" t="s">
        <v>152</v>
      </c>
      <c r="AW246" s="144" t="s">
        <v>109</v>
      </c>
      <c r="AX246" s="144" t="s">
        <v>21</v>
      </c>
      <c r="AY246" s="144" t="s">
        <v>147</v>
      </c>
    </row>
    <row r="247" spans="2:65" s="6" customFormat="1" ht="39" customHeight="1">
      <c r="B247" s="22"/>
      <c r="C247" s="130" t="s">
        <v>154</v>
      </c>
      <c r="D247" s="130" t="s">
        <v>148</v>
      </c>
      <c r="E247" s="131" t="s">
        <v>289</v>
      </c>
      <c r="F247" s="219" t="s">
        <v>290</v>
      </c>
      <c r="G247" s="220"/>
      <c r="H247" s="220"/>
      <c r="I247" s="220"/>
      <c r="J247" s="132" t="s">
        <v>277</v>
      </c>
      <c r="K247" s="133">
        <v>77.1</v>
      </c>
      <c r="L247" s="221">
        <v>0</v>
      </c>
      <c r="M247" s="220"/>
      <c r="N247" s="222">
        <f>ROUND($L$247*$K$247,2)</f>
        <v>0</v>
      </c>
      <c r="O247" s="220"/>
      <c r="P247" s="220"/>
      <c r="Q247" s="220"/>
      <c r="R247" s="23"/>
      <c r="T247" s="134"/>
      <c r="U247" s="29" t="s">
        <v>44</v>
      </c>
      <c r="W247" s="135">
        <f>$V$247*$K$247</f>
        <v>0</v>
      </c>
      <c r="X247" s="135">
        <v>0.01625</v>
      </c>
      <c r="Y247" s="135">
        <f>$X$247*$K$247</f>
        <v>1.252875</v>
      </c>
      <c r="Z247" s="135">
        <v>0</v>
      </c>
      <c r="AA247" s="136">
        <f>$Z$247*$K$247</f>
        <v>0</v>
      </c>
      <c r="AR247" s="6" t="s">
        <v>191</v>
      </c>
      <c r="AT247" s="6" t="s">
        <v>148</v>
      </c>
      <c r="AU247" s="6" t="s">
        <v>100</v>
      </c>
      <c r="AY247" s="6" t="s">
        <v>147</v>
      </c>
      <c r="BE247" s="86">
        <f>IF($U$247="základní",$N$247,0)</f>
        <v>0</v>
      </c>
      <c r="BF247" s="86">
        <f>IF($U$247="snížená",$N$247,0)</f>
        <v>0</v>
      </c>
      <c r="BG247" s="86">
        <f>IF($U$247="zákl. přenesená",$N$247,0)</f>
        <v>0</v>
      </c>
      <c r="BH247" s="86">
        <f>IF($U$247="sníž. přenesená",$N$247,0)</f>
        <v>0</v>
      </c>
      <c r="BI247" s="86">
        <f>IF($U$247="nulová",$N$247,0)</f>
        <v>0</v>
      </c>
      <c r="BJ247" s="6" t="s">
        <v>21</v>
      </c>
      <c r="BK247" s="86">
        <f>ROUND($L$247*$K$247,2)</f>
        <v>0</v>
      </c>
      <c r="BL247" s="6" t="s">
        <v>191</v>
      </c>
      <c r="BM247" s="6" t="s">
        <v>291</v>
      </c>
    </row>
    <row r="248" spans="2:51" s="6" customFormat="1" ht="18.75" customHeight="1">
      <c r="B248" s="149"/>
      <c r="E248" s="150"/>
      <c r="F248" s="214" t="s">
        <v>292</v>
      </c>
      <c r="G248" s="215"/>
      <c r="H248" s="215"/>
      <c r="I248" s="215"/>
      <c r="K248" s="150"/>
      <c r="R248" s="151"/>
      <c r="T248" s="152"/>
      <c r="AA248" s="153"/>
      <c r="AT248" s="150" t="s">
        <v>155</v>
      </c>
      <c r="AU248" s="150" t="s">
        <v>100</v>
      </c>
      <c r="AV248" s="150" t="s">
        <v>21</v>
      </c>
      <c r="AW248" s="150" t="s">
        <v>109</v>
      </c>
      <c r="AX248" s="150" t="s">
        <v>79</v>
      </c>
      <c r="AY248" s="150" t="s">
        <v>147</v>
      </c>
    </row>
    <row r="249" spans="2:51" s="6" customFormat="1" ht="18.75" customHeight="1">
      <c r="B249" s="137"/>
      <c r="E249" s="138"/>
      <c r="F249" s="212" t="s">
        <v>293</v>
      </c>
      <c r="G249" s="213"/>
      <c r="H249" s="213"/>
      <c r="I249" s="213"/>
      <c r="K249" s="139">
        <v>77.1</v>
      </c>
      <c r="R249" s="140"/>
      <c r="T249" s="141"/>
      <c r="AA249" s="142"/>
      <c r="AT249" s="138" t="s">
        <v>155</v>
      </c>
      <c r="AU249" s="138" t="s">
        <v>100</v>
      </c>
      <c r="AV249" s="138" t="s">
        <v>100</v>
      </c>
      <c r="AW249" s="138" t="s">
        <v>109</v>
      </c>
      <c r="AX249" s="138" t="s">
        <v>79</v>
      </c>
      <c r="AY249" s="138" t="s">
        <v>147</v>
      </c>
    </row>
    <row r="250" spans="2:51" s="6" customFormat="1" ht="18.75" customHeight="1">
      <c r="B250" s="143"/>
      <c r="E250" s="144"/>
      <c r="F250" s="216" t="s">
        <v>156</v>
      </c>
      <c r="G250" s="217"/>
      <c r="H250" s="217"/>
      <c r="I250" s="217"/>
      <c r="K250" s="145">
        <v>77.1</v>
      </c>
      <c r="R250" s="146"/>
      <c r="T250" s="147"/>
      <c r="AA250" s="148"/>
      <c r="AT250" s="144" t="s">
        <v>155</v>
      </c>
      <c r="AU250" s="144" t="s">
        <v>100</v>
      </c>
      <c r="AV250" s="144" t="s">
        <v>152</v>
      </c>
      <c r="AW250" s="144" t="s">
        <v>109</v>
      </c>
      <c r="AX250" s="144" t="s">
        <v>21</v>
      </c>
      <c r="AY250" s="144" t="s">
        <v>147</v>
      </c>
    </row>
    <row r="251" spans="2:65" s="6" customFormat="1" ht="39" customHeight="1">
      <c r="B251" s="22"/>
      <c r="C251" s="130" t="s">
        <v>294</v>
      </c>
      <c r="D251" s="130" t="s">
        <v>148</v>
      </c>
      <c r="E251" s="131" t="s">
        <v>295</v>
      </c>
      <c r="F251" s="219" t="s">
        <v>296</v>
      </c>
      <c r="G251" s="220"/>
      <c r="H251" s="220"/>
      <c r="I251" s="220"/>
      <c r="J251" s="132" t="s">
        <v>277</v>
      </c>
      <c r="K251" s="133">
        <v>156</v>
      </c>
      <c r="L251" s="221">
        <v>0</v>
      </c>
      <c r="M251" s="220"/>
      <c r="N251" s="222">
        <f>ROUND($L$251*$K$251,2)</f>
        <v>0</v>
      </c>
      <c r="O251" s="220"/>
      <c r="P251" s="220"/>
      <c r="Q251" s="220"/>
      <c r="R251" s="23"/>
      <c r="T251" s="134"/>
      <c r="U251" s="29" t="s">
        <v>44</v>
      </c>
      <c r="W251" s="135">
        <f>$V$251*$K$251</f>
        <v>0</v>
      </c>
      <c r="X251" s="135">
        <v>0.01625</v>
      </c>
      <c r="Y251" s="135">
        <f>$X$251*$K$251</f>
        <v>2.535</v>
      </c>
      <c r="Z251" s="135">
        <v>0</v>
      </c>
      <c r="AA251" s="136">
        <f>$Z$251*$K$251</f>
        <v>0</v>
      </c>
      <c r="AR251" s="6" t="s">
        <v>191</v>
      </c>
      <c r="AT251" s="6" t="s">
        <v>148</v>
      </c>
      <c r="AU251" s="6" t="s">
        <v>100</v>
      </c>
      <c r="AY251" s="6" t="s">
        <v>147</v>
      </c>
      <c r="BE251" s="86">
        <f>IF($U$251="základní",$N$251,0)</f>
        <v>0</v>
      </c>
      <c r="BF251" s="86">
        <f>IF($U$251="snížená",$N$251,0)</f>
        <v>0</v>
      </c>
      <c r="BG251" s="86">
        <f>IF($U$251="zákl. přenesená",$N$251,0)</f>
        <v>0</v>
      </c>
      <c r="BH251" s="86">
        <f>IF($U$251="sníž. přenesená",$N$251,0)</f>
        <v>0</v>
      </c>
      <c r="BI251" s="86">
        <f>IF($U$251="nulová",$N$251,0)</f>
        <v>0</v>
      </c>
      <c r="BJ251" s="6" t="s">
        <v>21</v>
      </c>
      <c r="BK251" s="86">
        <f>ROUND($L$251*$K$251,2)</f>
        <v>0</v>
      </c>
      <c r="BL251" s="6" t="s">
        <v>191</v>
      </c>
      <c r="BM251" s="6" t="s">
        <v>297</v>
      </c>
    </row>
    <row r="252" spans="2:51" s="6" customFormat="1" ht="32.25" customHeight="1">
      <c r="B252" s="149"/>
      <c r="E252" s="150"/>
      <c r="F252" s="214" t="s">
        <v>298</v>
      </c>
      <c r="G252" s="215"/>
      <c r="H252" s="215"/>
      <c r="I252" s="215"/>
      <c r="K252" s="150"/>
      <c r="R252" s="151"/>
      <c r="T252" s="152"/>
      <c r="AA252" s="153"/>
      <c r="AT252" s="150" t="s">
        <v>155</v>
      </c>
      <c r="AU252" s="150" t="s">
        <v>100</v>
      </c>
      <c r="AV252" s="150" t="s">
        <v>21</v>
      </c>
      <c r="AW252" s="150" t="s">
        <v>109</v>
      </c>
      <c r="AX252" s="150" t="s">
        <v>79</v>
      </c>
      <c r="AY252" s="150" t="s">
        <v>147</v>
      </c>
    </row>
    <row r="253" spans="2:51" s="6" customFormat="1" ht="18.75" customHeight="1">
      <c r="B253" s="137"/>
      <c r="E253" s="138"/>
      <c r="F253" s="212" t="s">
        <v>299</v>
      </c>
      <c r="G253" s="213"/>
      <c r="H253" s="213"/>
      <c r="I253" s="213"/>
      <c r="K253" s="139">
        <v>156</v>
      </c>
      <c r="R253" s="140"/>
      <c r="T253" s="141"/>
      <c r="AA253" s="142"/>
      <c r="AT253" s="138" t="s">
        <v>155</v>
      </c>
      <c r="AU253" s="138" t="s">
        <v>100</v>
      </c>
      <c r="AV253" s="138" t="s">
        <v>100</v>
      </c>
      <c r="AW253" s="138" t="s">
        <v>109</v>
      </c>
      <c r="AX253" s="138" t="s">
        <v>79</v>
      </c>
      <c r="AY253" s="138" t="s">
        <v>147</v>
      </c>
    </row>
    <row r="254" spans="2:51" s="6" customFormat="1" ht="18.75" customHeight="1">
      <c r="B254" s="143"/>
      <c r="E254" s="144"/>
      <c r="F254" s="216" t="s">
        <v>156</v>
      </c>
      <c r="G254" s="217"/>
      <c r="H254" s="217"/>
      <c r="I254" s="217"/>
      <c r="K254" s="145">
        <v>156</v>
      </c>
      <c r="R254" s="146"/>
      <c r="T254" s="147"/>
      <c r="AA254" s="148"/>
      <c r="AT254" s="144" t="s">
        <v>155</v>
      </c>
      <c r="AU254" s="144" t="s">
        <v>100</v>
      </c>
      <c r="AV254" s="144" t="s">
        <v>152</v>
      </c>
      <c r="AW254" s="144" t="s">
        <v>109</v>
      </c>
      <c r="AX254" s="144" t="s">
        <v>21</v>
      </c>
      <c r="AY254" s="144" t="s">
        <v>147</v>
      </c>
    </row>
    <row r="255" spans="2:65" s="6" customFormat="1" ht="39" customHeight="1">
      <c r="B255" s="22"/>
      <c r="C255" s="130" t="s">
        <v>300</v>
      </c>
      <c r="D255" s="130" t="s">
        <v>148</v>
      </c>
      <c r="E255" s="131" t="s">
        <v>301</v>
      </c>
      <c r="F255" s="219" t="s">
        <v>302</v>
      </c>
      <c r="G255" s="220"/>
      <c r="H255" s="220"/>
      <c r="I255" s="220"/>
      <c r="J255" s="132" t="s">
        <v>277</v>
      </c>
      <c r="K255" s="133">
        <v>208.9</v>
      </c>
      <c r="L255" s="221">
        <v>0</v>
      </c>
      <c r="M255" s="220"/>
      <c r="N255" s="222">
        <f>ROUND($L$255*$K$255,2)</f>
        <v>0</v>
      </c>
      <c r="O255" s="220"/>
      <c r="P255" s="220"/>
      <c r="Q255" s="220"/>
      <c r="R255" s="23"/>
      <c r="T255" s="134"/>
      <c r="U255" s="29" t="s">
        <v>44</v>
      </c>
      <c r="W255" s="135">
        <f>$V$255*$K$255</f>
        <v>0</v>
      </c>
      <c r="X255" s="135">
        <v>0.01625</v>
      </c>
      <c r="Y255" s="135">
        <f>$X$255*$K$255</f>
        <v>3.394625</v>
      </c>
      <c r="Z255" s="135">
        <v>0</v>
      </c>
      <c r="AA255" s="136">
        <f>$Z$255*$K$255</f>
        <v>0</v>
      </c>
      <c r="AR255" s="6" t="s">
        <v>191</v>
      </c>
      <c r="AT255" s="6" t="s">
        <v>148</v>
      </c>
      <c r="AU255" s="6" t="s">
        <v>100</v>
      </c>
      <c r="AY255" s="6" t="s">
        <v>147</v>
      </c>
      <c r="BE255" s="86">
        <f>IF($U$255="základní",$N$255,0)</f>
        <v>0</v>
      </c>
      <c r="BF255" s="86">
        <f>IF($U$255="snížená",$N$255,0)</f>
        <v>0</v>
      </c>
      <c r="BG255" s="86">
        <f>IF($U$255="zákl. přenesená",$N$255,0)</f>
        <v>0</v>
      </c>
      <c r="BH255" s="86">
        <f>IF($U$255="sníž. přenesená",$N$255,0)</f>
        <v>0</v>
      </c>
      <c r="BI255" s="86">
        <f>IF($U$255="nulová",$N$255,0)</f>
        <v>0</v>
      </c>
      <c r="BJ255" s="6" t="s">
        <v>21</v>
      </c>
      <c r="BK255" s="86">
        <f>ROUND($L$255*$K$255,2)</f>
        <v>0</v>
      </c>
      <c r="BL255" s="6" t="s">
        <v>191</v>
      </c>
      <c r="BM255" s="6" t="s">
        <v>303</v>
      </c>
    </row>
    <row r="256" spans="2:51" s="6" customFormat="1" ht="18.75" customHeight="1">
      <c r="B256" s="149"/>
      <c r="E256" s="150"/>
      <c r="F256" s="214" t="s">
        <v>292</v>
      </c>
      <c r="G256" s="215"/>
      <c r="H256" s="215"/>
      <c r="I256" s="215"/>
      <c r="K256" s="150"/>
      <c r="R256" s="151"/>
      <c r="T256" s="152"/>
      <c r="AA256" s="153"/>
      <c r="AT256" s="150" t="s">
        <v>155</v>
      </c>
      <c r="AU256" s="150" t="s">
        <v>100</v>
      </c>
      <c r="AV256" s="150" t="s">
        <v>21</v>
      </c>
      <c r="AW256" s="150" t="s">
        <v>109</v>
      </c>
      <c r="AX256" s="150" t="s">
        <v>79</v>
      </c>
      <c r="AY256" s="150" t="s">
        <v>147</v>
      </c>
    </row>
    <row r="257" spans="2:51" s="6" customFormat="1" ht="18.75" customHeight="1">
      <c r="B257" s="137"/>
      <c r="E257" s="138"/>
      <c r="F257" s="212" t="s">
        <v>304</v>
      </c>
      <c r="G257" s="213"/>
      <c r="H257" s="213"/>
      <c r="I257" s="213"/>
      <c r="K257" s="139">
        <v>208.9</v>
      </c>
      <c r="R257" s="140"/>
      <c r="T257" s="141"/>
      <c r="AA257" s="142"/>
      <c r="AT257" s="138" t="s">
        <v>155</v>
      </c>
      <c r="AU257" s="138" t="s">
        <v>100</v>
      </c>
      <c r="AV257" s="138" t="s">
        <v>100</v>
      </c>
      <c r="AW257" s="138" t="s">
        <v>109</v>
      </c>
      <c r="AX257" s="138" t="s">
        <v>79</v>
      </c>
      <c r="AY257" s="138" t="s">
        <v>147</v>
      </c>
    </row>
    <row r="258" spans="2:51" s="6" customFormat="1" ht="18.75" customHeight="1">
      <c r="B258" s="143"/>
      <c r="E258" s="144"/>
      <c r="F258" s="216" t="s">
        <v>156</v>
      </c>
      <c r="G258" s="217"/>
      <c r="H258" s="217"/>
      <c r="I258" s="217"/>
      <c r="K258" s="145">
        <v>208.9</v>
      </c>
      <c r="R258" s="146"/>
      <c r="T258" s="147"/>
      <c r="AA258" s="148"/>
      <c r="AT258" s="144" t="s">
        <v>155</v>
      </c>
      <c r="AU258" s="144" t="s">
        <v>100</v>
      </c>
      <c r="AV258" s="144" t="s">
        <v>152</v>
      </c>
      <c r="AW258" s="144" t="s">
        <v>109</v>
      </c>
      <c r="AX258" s="144" t="s">
        <v>21</v>
      </c>
      <c r="AY258" s="144" t="s">
        <v>147</v>
      </c>
    </row>
    <row r="259" spans="2:65" s="6" customFormat="1" ht="39" customHeight="1">
      <c r="B259" s="22"/>
      <c r="C259" s="130" t="s">
        <v>305</v>
      </c>
      <c r="D259" s="130" t="s">
        <v>148</v>
      </c>
      <c r="E259" s="131" t="s">
        <v>306</v>
      </c>
      <c r="F259" s="219" t="s">
        <v>296</v>
      </c>
      <c r="G259" s="220"/>
      <c r="H259" s="220"/>
      <c r="I259" s="220"/>
      <c r="J259" s="132" t="s">
        <v>277</v>
      </c>
      <c r="K259" s="133">
        <v>418</v>
      </c>
      <c r="L259" s="221">
        <v>0</v>
      </c>
      <c r="M259" s="220"/>
      <c r="N259" s="222">
        <f>ROUND($L$259*$K$259,2)</f>
        <v>0</v>
      </c>
      <c r="O259" s="220"/>
      <c r="P259" s="220"/>
      <c r="Q259" s="220"/>
      <c r="R259" s="23"/>
      <c r="T259" s="134"/>
      <c r="U259" s="29" t="s">
        <v>44</v>
      </c>
      <c r="W259" s="135">
        <f>$V$259*$K$259</f>
        <v>0</v>
      </c>
      <c r="X259" s="135">
        <v>0.01625</v>
      </c>
      <c r="Y259" s="135">
        <f>$X$259*$K$259</f>
        <v>6.7925</v>
      </c>
      <c r="Z259" s="135">
        <v>0</v>
      </c>
      <c r="AA259" s="136">
        <f>$Z$259*$K$259</f>
        <v>0</v>
      </c>
      <c r="AR259" s="6" t="s">
        <v>191</v>
      </c>
      <c r="AT259" s="6" t="s">
        <v>148</v>
      </c>
      <c r="AU259" s="6" t="s">
        <v>100</v>
      </c>
      <c r="AY259" s="6" t="s">
        <v>147</v>
      </c>
      <c r="BE259" s="86">
        <f>IF($U$259="základní",$N$259,0)</f>
        <v>0</v>
      </c>
      <c r="BF259" s="86">
        <f>IF($U$259="snížená",$N$259,0)</f>
        <v>0</v>
      </c>
      <c r="BG259" s="86">
        <f>IF($U$259="zákl. přenesená",$N$259,0)</f>
        <v>0</v>
      </c>
      <c r="BH259" s="86">
        <f>IF($U$259="sníž. přenesená",$N$259,0)</f>
        <v>0</v>
      </c>
      <c r="BI259" s="86">
        <f>IF($U$259="nulová",$N$259,0)</f>
        <v>0</v>
      </c>
      <c r="BJ259" s="6" t="s">
        <v>21</v>
      </c>
      <c r="BK259" s="86">
        <f>ROUND($L$259*$K$259,2)</f>
        <v>0</v>
      </c>
      <c r="BL259" s="6" t="s">
        <v>191</v>
      </c>
      <c r="BM259" s="6" t="s">
        <v>307</v>
      </c>
    </row>
    <row r="260" spans="2:51" s="6" customFormat="1" ht="32.25" customHeight="1">
      <c r="B260" s="149"/>
      <c r="E260" s="150"/>
      <c r="F260" s="214" t="s">
        <v>298</v>
      </c>
      <c r="G260" s="215"/>
      <c r="H260" s="215"/>
      <c r="I260" s="215"/>
      <c r="K260" s="150"/>
      <c r="R260" s="151"/>
      <c r="T260" s="152"/>
      <c r="AA260" s="153"/>
      <c r="AT260" s="150" t="s">
        <v>155</v>
      </c>
      <c r="AU260" s="150" t="s">
        <v>100</v>
      </c>
      <c r="AV260" s="150" t="s">
        <v>21</v>
      </c>
      <c r="AW260" s="150" t="s">
        <v>109</v>
      </c>
      <c r="AX260" s="150" t="s">
        <v>79</v>
      </c>
      <c r="AY260" s="150" t="s">
        <v>147</v>
      </c>
    </row>
    <row r="261" spans="2:51" s="6" customFormat="1" ht="18.75" customHeight="1">
      <c r="B261" s="137"/>
      <c r="E261" s="138"/>
      <c r="F261" s="212" t="s">
        <v>308</v>
      </c>
      <c r="G261" s="213"/>
      <c r="H261" s="213"/>
      <c r="I261" s="213"/>
      <c r="K261" s="139">
        <v>418</v>
      </c>
      <c r="R261" s="140"/>
      <c r="T261" s="141"/>
      <c r="AA261" s="142"/>
      <c r="AT261" s="138" t="s">
        <v>155</v>
      </c>
      <c r="AU261" s="138" t="s">
        <v>100</v>
      </c>
      <c r="AV261" s="138" t="s">
        <v>100</v>
      </c>
      <c r="AW261" s="138" t="s">
        <v>109</v>
      </c>
      <c r="AX261" s="138" t="s">
        <v>79</v>
      </c>
      <c r="AY261" s="138" t="s">
        <v>147</v>
      </c>
    </row>
    <row r="262" spans="2:51" s="6" customFormat="1" ht="18.75" customHeight="1">
      <c r="B262" s="143"/>
      <c r="E262" s="144"/>
      <c r="F262" s="216" t="s">
        <v>156</v>
      </c>
      <c r="G262" s="217"/>
      <c r="H262" s="217"/>
      <c r="I262" s="217"/>
      <c r="K262" s="145">
        <v>418</v>
      </c>
      <c r="R262" s="146"/>
      <c r="T262" s="147"/>
      <c r="AA262" s="148"/>
      <c r="AT262" s="144" t="s">
        <v>155</v>
      </c>
      <c r="AU262" s="144" t="s">
        <v>100</v>
      </c>
      <c r="AV262" s="144" t="s">
        <v>152</v>
      </c>
      <c r="AW262" s="144" t="s">
        <v>109</v>
      </c>
      <c r="AX262" s="144" t="s">
        <v>21</v>
      </c>
      <c r="AY262" s="144" t="s">
        <v>147</v>
      </c>
    </row>
    <row r="263" spans="2:65" s="6" customFormat="1" ht="39" customHeight="1">
      <c r="B263" s="22"/>
      <c r="C263" s="130" t="s">
        <v>309</v>
      </c>
      <c r="D263" s="130" t="s">
        <v>148</v>
      </c>
      <c r="E263" s="131" t="s">
        <v>310</v>
      </c>
      <c r="F263" s="219" t="s">
        <v>311</v>
      </c>
      <c r="G263" s="220"/>
      <c r="H263" s="220"/>
      <c r="I263" s="220"/>
      <c r="J263" s="132" t="s">
        <v>277</v>
      </c>
      <c r="K263" s="133">
        <v>71.833</v>
      </c>
      <c r="L263" s="221">
        <v>0</v>
      </c>
      <c r="M263" s="220"/>
      <c r="N263" s="222">
        <f>ROUND($L$263*$K$263,2)</f>
        <v>0</v>
      </c>
      <c r="O263" s="220"/>
      <c r="P263" s="220"/>
      <c r="Q263" s="220"/>
      <c r="R263" s="23"/>
      <c r="T263" s="134"/>
      <c r="U263" s="29" t="s">
        <v>44</v>
      </c>
      <c r="W263" s="135">
        <f>$V$263*$K$263</f>
        <v>0</v>
      </c>
      <c r="X263" s="135">
        <v>0.01625</v>
      </c>
      <c r="Y263" s="135">
        <f>$X$263*$K$263</f>
        <v>1.16728625</v>
      </c>
      <c r="Z263" s="135">
        <v>0</v>
      </c>
      <c r="AA263" s="136">
        <f>$Z$263*$K$263</f>
        <v>0</v>
      </c>
      <c r="AR263" s="6" t="s">
        <v>191</v>
      </c>
      <c r="AT263" s="6" t="s">
        <v>148</v>
      </c>
      <c r="AU263" s="6" t="s">
        <v>100</v>
      </c>
      <c r="AY263" s="6" t="s">
        <v>147</v>
      </c>
      <c r="BE263" s="86">
        <f>IF($U$263="základní",$N$263,0)</f>
        <v>0</v>
      </c>
      <c r="BF263" s="86">
        <f>IF($U$263="snížená",$N$263,0)</f>
        <v>0</v>
      </c>
      <c r="BG263" s="86">
        <f>IF($U$263="zákl. přenesená",$N$263,0)</f>
        <v>0</v>
      </c>
      <c r="BH263" s="86">
        <f>IF($U$263="sníž. přenesená",$N$263,0)</f>
        <v>0</v>
      </c>
      <c r="BI263" s="86">
        <f>IF($U$263="nulová",$N$263,0)</f>
        <v>0</v>
      </c>
      <c r="BJ263" s="6" t="s">
        <v>21</v>
      </c>
      <c r="BK263" s="86">
        <f>ROUND($L$263*$K$263,2)</f>
        <v>0</v>
      </c>
      <c r="BL263" s="6" t="s">
        <v>191</v>
      </c>
      <c r="BM263" s="6" t="s">
        <v>312</v>
      </c>
    </row>
    <row r="264" spans="2:51" s="6" customFormat="1" ht="32.25" customHeight="1">
      <c r="B264" s="149"/>
      <c r="E264" s="150"/>
      <c r="F264" s="214" t="s">
        <v>313</v>
      </c>
      <c r="G264" s="215"/>
      <c r="H264" s="215"/>
      <c r="I264" s="215"/>
      <c r="K264" s="150"/>
      <c r="R264" s="151"/>
      <c r="T264" s="152"/>
      <c r="AA264" s="153"/>
      <c r="AT264" s="150" t="s">
        <v>155</v>
      </c>
      <c r="AU264" s="150" t="s">
        <v>100</v>
      </c>
      <c r="AV264" s="150" t="s">
        <v>21</v>
      </c>
      <c r="AW264" s="150" t="s">
        <v>109</v>
      </c>
      <c r="AX264" s="150" t="s">
        <v>79</v>
      </c>
      <c r="AY264" s="150" t="s">
        <v>147</v>
      </c>
    </row>
    <row r="265" spans="2:51" s="6" customFormat="1" ht="18.75" customHeight="1">
      <c r="B265" s="137"/>
      <c r="E265" s="138"/>
      <c r="F265" s="212" t="s">
        <v>314</v>
      </c>
      <c r="G265" s="213"/>
      <c r="H265" s="213"/>
      <c r="I265" s="213"/>
      <c r="K265" s="139">
        <v>71.833</v>
      </c>
      <c r="R265" s="140"/>
      <c r="T265" s="141"/>
      <c r="AA265" s="142"/>
      <c r="AT265" s="138" t="s">
        <v>155</v>
      </c>
      <c r="AU265" s="138" t="s">
        <v>100</v>
      </c>
      <c r="AV265" s="138" t="s">
        <v>100</v>
      </c>
      <c r="AW265" s="138" t="s">
        <v>109</v>
      </c>
      <c r="AX265" s="138" t="s">
        <v>79</v>
      </c>
      <c r="AY265" s="138" t="s">
        <v>147</v>
      </c>
    </row>
    <row r="266" spans="2:51" s="6" customFormat="1" ht="18.75" customHeight="1">
      <c r="B266" s="143"/>
      <c r="E266" s="144"/>
      <c r="F266" s="216" t="s">
        <v>156</v>
      </c>
      <c r="G266" s="217"/>
      <c r="H266" s="217"/>
      <c r="I266" s="217"/>
      <c r="K266" s="145">
        <v>71.833</v>
      </c>
      <c r="R266" s="146"/>
      <c r="T266" s="147"/>
      <c r="AA266" s="148"/>
      <c r="AT266" s="144" t="s">
        <v>155</v>
      </c>
      <c r="AU266" s="144" t="s">
        <v>100</v>
      </c>
      <c r="AV266" s="144" t="s">
        <v>152</v>
      </c>
      <c r="AW266" s="144" t="s">
        <v>109</v>
      </c>
      <c r="AX266" s="144" t="s">
        <v>21</v>
      </c>
      <c r="AY266" s="144" t="s">
        <v>147</v>
      </c>
    </row>
    <row r="267" spans="2:65" s="6" customFormat="1" ht="51" customHeight="1">
      <c r="B267" s="22"/>
      <c r="C267" s="130" t="s">
        <v>315</v>
      </c>
      <c r="D267" s="130" t="s">
        <v>148</v>
      </c>
      <c r="E267" s="131" t="s">
        <v>316</v>
      </c>
      <c r="F267" s="219" t="s">
        <v>317</v>
      </c>
      <c r="G267" s="220"/>
      <c r="H267" s="220"/>
      <c r="I267" s="220"/>
      <c r="J267" s="132" t="s">
        <v>277</v>
      </c>
      <c r="K267" s="133">
        <v>172.4</v>
      </c>
      <c r="L267" s="221">
        <v>0</v>
      </c>
      <c r="M267" s="220"/>
      <c r="N267" s="222">
        <f>ROUND($L$267*$K$267,2)</f>
        <v>0</v>
      </c>
      <c r="O267" s="220"/>
      <c r="P267" s="220"/>
      <c r="Q267" s="220"/>
      <c r="R267" s="23"/>
      <c r="T267" s="134"/>
      <c r="U267" s="29" t="s">
        <v>44</v>
      </c>
      <c r="W267" s="135">
        <f>$V$267*$K$267</f>
        <v>0</v>
      </c>
      <c r="X267" s="135">
        <v>0.01625</v>
      </c>
      <c r="Y267" s="135">
        <f>$X$267*$K$267</f>
        <v>2.8015000000000003</v>
      </c>
      <c r="Z267" s="135">
        <v>0</v>
      </c>
      <c r="AA267" s="136">
        <f>$Z$267*$K$267</f>
        <v>0</v>
      </c>
      <c r="AR267" s="6" t="s">
        <v>191</v>
      </c>
      <c r="AT267" s="6" t="s">
        <v>148</v>
      </c>
      <c r="AU267" s="6" t="s">
        <v>100</v>
      </c>
      <c r="AY267" s="6" t="s">
        <v>147</v>
      </c>
      <c r="BE267" s="86">
        <f>IF($U$267="základní",$N$267,0)</f>
        <v>0</v>
      </c>
      <c r="BF267" s="86">
        <f>IF($U$267="snížená",$N$267,0)</f>
        <v>0</v>
      </c>
      <c r="BG267" s="86">
        <f>IF($U$267="zákl. přenesená",$N$267,0)</f>
        <v>0</v>
      </c>
      <c r="BH267" s="86">
        <f>IF($U$267="sníž. přenesená",$N$267,0)</f>
        <v>0</v>
      </c>
      <c r="BI267" s="86">
        <f>IF($U$267="nulová",$N$267,0)</f>
        <v>0</v>
      </c>
      <c r="BJ267" s="6" t="s">
        <v>21</v>
      </c>
      <c r="BK267" s="86">
        <f>ROUND($L$267*$K$267,2)</f>
        <v>0</v>
      </c>
      <c r="BL267" s="6" t="s">
        <v>191</v>
      </c>
      <c r="BM267" s="6" t="s">
        <v>318</v>
      </c>
    </row>
    <row r="268" spans="2:51" s="6" customFormat="1" ht="18.75" customHeight="1">
      <c r="B268" s="137"/>
      <c r="E268" s="138"/>
      <c r="F268" s="212" t="s">
        <v>319</v>
      </c>
      <c r="G268" s="213"/>
      <c r="H268" s="213"/>
      <c r="I268" s="213"/>
      <c r="K268" s="139">
        <v>172.4</v>
      </c>
      <c r="R268" s="140"/>
      <c r="T268" s="141"/>
      <c r="AA268" s="142"/>
      <c r="AT268" s="138" t="s">
        <v>155</v>
      </c>
      <c r="AU268" s="138" t="s">
        <v>100</v>
      </c>
      <c r="AV268" s="138" t="s">
        <v>100</v>
      </c>
      <c r="AW268" s="138" t="s">
        <v>109</v>
      </c>
      <c r="AX268" s="138" t="s">
        <v>79</v>
      </c>
      <c r="AY268" s="138" t="s">
        <v>147</v>
      </c>
    </row>
    <row r="269" spans="2:51" s="6" customFormat="1" ht="18.75" customHeight="1">
      <c r="B269" s="143"/>
      <c r="E269" s="144"/>
      <c r="F269" s="216" t="s">
        <v>156</v>
      </c>
      <c r="G269" s="217"/>
      <c r="H269" s="217"/>
      <c r="I269" s="217"/>
      <c r="K269" s="145">
        <v>172.4</v>
      </c>
      <c r="R269" s="146"/>
      <c r="T269" s="147"/>
      <c r="AA269" s="148"/>
      <c r="AT269" s="144" t="s">
        <v>155</v>
      </c>
      <c r="AU269" s="144" t="s">
        <v>100</v>
      </c>
      <c r="AV269" s="144" t="s">
        <v>152</v>
      </c>
      <c r="AW269" s="144" t="s">
        <v>109</v>
      </c>
      <c r="AX269" s="144" t="s">
        <v>21</v>
      </c>
      <c r="AY269" s="144" t="s">
        <v>147</v>
      </c>
    </row>
    <row r="270" spans="2:65" s="6" customFormat="1" ht="63" customHeight="1">
      <c r="B270" s="22"/>
      <c r="C270" s="130" t="s">
        <v>320</v>
      </c>
      <c r="D270" s="130" t="s">
        <v>148</v>
      </c>
      <c r="E270" s="131" t="s">
        <v>321</v>
      </c>
      <c r="F270" s="219" t="s">
        <v>322</v>
      </c>
      <c r="G270" s="220"/>
      <c r="H270" s="220"/>
      <c r="I270" s="220"/>
      <c r="J270" s="132" t="s">
        <v>277</v>
      </c>
      <c r="K270" s="133">
        <v>114.4</v>
      </c>
      <c r="L270" s="221">
        <v>0</v>
      </c>
      <c r="M270" s="220"/>
      <c r="N270" s="222">
        <f>ROUND($L$270*$K$270,2)</f>
        <v>0</v>
      </c>
      <c r="O270" s="220"/>
      <c r="P270" s="220"/>
      <c r="Q270" s="220"/>
      <c r="R270" s="23"/>
      <c r="T270" s="134"/>
      <c r="U270" s="29" t="s">
        <v>44</v>
      </c>
      <c r="W270" s="135">
        <f>$V$270*$K$270</f>
        <v>0</v>
      </c>
      <c r="X270" s="135">
        <v>0.01625</v>
      </c>
      <c r="Y270" s="135">
        <f>$X$270*$K$270</f>
        <v>1.8590000000000002</v>
      </c>
      <c r="Z270" s="135">
        <v>0</v>
      </c>
      <c r="AA270" s="136">
        <f>$Z$270*$K$270</f>
        <v>0</v>
      </c>
      <c r="AR270" s="6" t="s">
        <v>191</v>
      </c>
      <c r="AT270" s="6" t="s">
        <v>148</v>
      </c>
      <c r="AU270" s="6" t="s">
        <v>100</v>
      </c>
      <c r="AY270" s="6" t="s">
        <v>147</v>
      </c>
      <c r="BE270" s="86">
        <f>IF($U$270="základní",$N$270,0)</f>
        <v>0</v>
      </c>
      <c r="BF270" s="86">
        <f>IF($U$270="snížená",$N$270,0)</f>
        <v>0</v>
      </c>
      <c r="BG270" s="86">
        <f>IF($U$270="zákl. přenesená",$N$270,0)</f>
        <v>0</v>
      </c>
      <c r="BH270" s="86">
        <f>IF($U$270="sníž. přenesená",$N$270,0)</f>
        <v>0</v>
      </c>
      <c r="BI270" s="86">
        <f>IF($U$270="nulová",$N$270,0)</f>
        <v>0</v>
      </c>
      <c r="BJ270" s="6" t="s">
        <v>21</v>
      </c>
      <c r="BK270" s="86">
        <f>ROUND($L$270*$K$270,2)</f>
        <v>0</v>
      </c>
      <c r="BL270" s="6" t="s">
        <v>191</v>
      </c>
      <c r="BM270" s="6" t="s">
        <v>323</v>
      </c>
    </row>
    <row r="271" spans="2:51" s="6" customFormat="1" ht="18.75" customHeight="1">
      <c r="B271" s="149"/>
      <c r="E271" s="150"/>
      <c r="F271" s="214" t="s">
        <v>324</v>
      </c>
      <c r="G271" s="215"/>
      <c r="H271" s="215"/>
      <c r="I271" s="215"/>
      <c r="K271" s="150"/>
      <c r="R271" s="151"/>
      <c r="T271" s="152"/>
      <c r="AA271" s="153"/>
      <c r="AT271" s="150" t="s">
        <v>155</v>
      </c>
      <c r="AU271" s="150" t="s">
        <v>100</v>
      </c>
      <c r="AV271" s="150" t="s">
        <v>21</v>
      </c>
      <c r="AW271" s="150" t="s">
        <v>109</v>
      </c>
      <c r="AX271" s="150" t="s">
        <v>79</v>
      </c>
      <c r="AY271" s="150" t="s">
        <v>147</v>
      </c>
    </row>
    <row r="272" spans="2:51" s="6" customFormat="1" ht="18.75" customHeight="1">
      <c r="B272" s="149"/>
      <c r="E272" s="150"/>
      <c r="F272" s="214" t="s">
        <v>287</v>
      </c>
      <c r="G272" s="215"/>
      <c r="H272" s="215"/>
      <c r="I272" s="215"/>
      <c r="K272" s="150"/>
      <c r="R272" s="151"/>
      <c r="T272" s="152"/>
      <c r="AA272" s="153"/>
      <c r="AT272" s="150" t="s">
        <v>155</v>
      </c>
      <c r="AU272" s="150" t="s">
        <v>100</v>
      </c>
      <c r="AV272" s="150" t="s">
        <v>21</v>
      </c>
      <c r="AW272" s="150" t="s">
        <v>109</v>
      </c>
      <c r="AX272" s="150" t="s">
        <v>79</v>
      </c>
      <c r="AY272" s="150" t="s">
        <v>147</v>
      </c>
    </row>
    <row r="273" spans="2:51" s="6" customFormat="1" ht="18.75" customHeight="1">
      <c r="B273" s="137"/>
      <c r="E273" s="138"/>
      <c r="F273" s="212" t="s">
        <v>288</v>
      </c>
      <c r="G273" s="213"/>
      <c r="H273" s="213"/>
      <c r="I273" s="213"/>
      <c r="K273" s="139">
        <v>114.4</v>
      </c>
      <c r="R273" s="140"/>
      <c r="T273" s="141"/>
      <c r="AA273" s="142"/>
      <c r="AT273" s="138" t="s">
        <v>155</v>
      </c>
      <c r="AU273" s="138" t="s">
        <v>100</v>
      </c>
      <c r="AV273" s="138" t="s">
        <v>100</v>
      </c>
      <c r="AW273" s="138" t="s">
        <v>109</v>
      </c>
      <c r="AX273" s="138" t="s">
        <v>79</v>
      </c>
      <c r="AY273" s="138" t="s">
        <v>147</v>
      </c>
    </row>
    <row r="274" spans="2:51" s="6" customFormat="1" ht="18.75" customHeight="1">
      <c r="B274" s="143"/>
      <c r="E274" s="144"/>
      <c r="F274" s="216" t="s">
        <v>156</v>
      </c>
      <c r="G274" s="217"/>
      <c r="H274" s="217"/>
      <c r="I274" s="217"/>
      <c r="K274" s="145">
        <v>114.4</v>
      </c>
      <c r="R274" s="146"/>
      <c r="T274" s="147"/>
      <c r="AA274" s="148"/>
      <c r="AT274" s="144" t="s">
        <v>155</v>
      </c>
      <c r="AU274" s="144" t="s">
        <v>100</v>
      </c>
      <c r="AV274" s="144" t="s">
        <v>152</v>
      </c>
      <c r="AW274" s="144" t="s">
        <v>109</v>
      </c>
      <c r="AX274" s="144" t="s">
        <v>21</v>
      </c>
      <c r="AY274" s="144" t="s">
        <v>147</v>
      </c>
    </row>
    <row r="275" spans="2:65" s="6" customFormat="1" ht="39" customHeight="1">
      <c r="B275" s="22"/>
      <c r="C275" s="130" t="s">
        <v>201</v>
      </c>
      <c r="D275" s="130" t="s">
        <v>148</v>
      </c>
      <c r="E275" s="131" t="s">
        <v>325</v>
      </c>
      <c r="F275" s="219" t="s">
        <v>326</v>
      </c>
      <c r="G275" s="220"/>
      <c r="H275" s="220"/>
      <c r="I275" s="220"/>
      <c r="J275" s="132" t="s">
        <v>277</v>
      </c>
      <c r="K275" s="133">
        <v>3</v>
      </c>
      <c r="L275" s="221">
        <v>0</v>
      </c>
      <c r="M275" s="220"/>
      <c r="N275" s="222">
        <f>ROUND($L$275*$K$275,2)</f>
        <v>0</v>
      </c>
      <c r="O275" s="220"/>
      <c r="P275" s="220"/>
      <c r="Q275" s="220"/>
      <c r="R275" s="23"/>
      <c r="T275" s="134"/>
      <c r="U275" s="29" t="s">
        <v>44</v>
      </c>
      <c r="W275" s="135">
        <f>$V$275*$K$275</f>
        <v>0</v>
      </c>
      <c r="X275" s="135">
        <v>0.01625</v>
      </c>
      <c r="Y275" s="135">
        <f>$X$275*$K$275</f>
        <v>0.04875</v>
      </c>
      <c r="Z275" s="135">
        <v>0</v>
      </c>
      <c r="AA275" s="136">
        <f>$Z$275*$K$275</f>
        <v>0</v>
      </c>
      <c r="AR275" s="6" t="s">
        <v>191</v>
      </c>
      <c r="AT275" s="6" t="s">
        <v>148</v>
      </c>
      <c r="AU275" s="6" t="s">
        <v>100</v>
      </c>
      <c r="AY275" s="6" t="s">
        <v>147</v>
      </c>
      <c r="BE275" s="86">
        <f>IF($U$275="základní",$N$275,0)</f>
        <v>0</v>
      </c>
      <c r="BF275" s="86">
        <f>IF($U$275="snížená",$N$275,0)</f>
        <v>0</v>
      </c>
      <c r="BG275" s="86">
        <f>IF($U$275="zákl. přenesená",$N$275,0)</f>
        <v>0</v>
      </c>
      <c r="BH275" s="86">
        <f>IF($U$275="sníž. přenesená",$N$275,0)</f>
        <v>0</v>
      </c>
      <c r="BI275" s="86">
        <f>IF($U$275="nulová",$N$275,0)</f>
        <v>0</v>
      </c>
      <c r="BJ275" s="6" t="s">
        <v>21</v>
      </c>
      <c r="BK275" s="86">
        <f>ROUND($L$275*$K$275,2)</f>
        <v>0</v>
      </c>
      <c r="BL275" s="6" t="s">
        <v>191</v>
      </c>
      <c r="BM275" s="6" t="s">
        <v>327</v>
      </c>
    </row>
    <row r="276" spans="2:51" s="6" customFormat="1" ht="18.75" customHeight="1">
      <c r="B276" s="137"/>
      <c r="E276" s="138"/>
      <c r="F276" s="212" t="s">
        <v>161</v>
      </c>
      <c r="G276" s="213"/>
      <c r="H276" s="213"/>
      <c r="I276" s="213"/>
      <c r="K276" s="139">
        <v>3</v>
      </c>
      <c r="R276" s="140"/>
      <c r="T276" s="141"/>
      <c r="AA276" s="142"/>
      <c r="AT276" s="138" t="s">
        <v>155</v>
      </c>
      <c r="AU276" s="138" t="s">
        <v>100</v>
      </c>
      <c r="AV276" s="138" t="s">
        <v>100</v>
      </c>
      <c r="AW276" s="138" t="s">
        <v>109</v>
      </c>
      <c r="AX276" s="138" t="s">
        <v>79</v>
      </c>
      <c r="AY276" s="138" t="s">
        <v>147</v>
      </c>
    </row>
    <row r="277" spans="2:51" s="6" customFormat="1" ht="18.75" customHeight="1">
      <c r="B277" s="143"/>
      <c r="E277" s="144"/>
      <c r="F277" s="216" t="s">
        <v>156</v>
      </c>
      <c r="G277" s="217"/>
      <c r="H277" s="217"/>
      <c r="I277" s="217"/>
      <c r="K277" s="145">
        <v>3</v>
      </c>
      <c r="R277" s="146"/>
      <c r="T277" s="147"/>
      <c r="AA277" s="148"/>
      <c r="AT277" s="144" t="s">
        <v>155</v>
      </c>
      <c r="AU277" s="144" t="s">
        <v>100</v>
      </c>
      <c r="AV277" s="144" t="s">
        <v>152</v>
      </c>
      <c r="AW277" s="144" t="s">
        <v>109</v>
      </c>
      <c r="AX277" s="144" t="s">
        <v>21</v>
      </c>
      <c r="AY277" s="144" t="s">
        <v>147</v>
      </c>
    </row>
    <row r="278" spans="2:65" s="6" customFormat="1" ht="51" customHeight="1">
      <c r="B278" s="22"/>
      <c r="C278" s="130" t="s">
        <v>328</v>
      </c>
      <c r="D278" s="130" t="s">
        <v>148</v>
      </c>
      <c r="E278" s="131" t="s">
        <v>329</v>
      </c>
      <c r="F278" s="219" t="s">
        <v>330</v>
      </c>
      <c r="G278" s="220"/>
      <c r="H278" s="220"/>
      <c r="I278" s="220"/>
      <c r="J278" s="132" t="s">
        <v>151</v>
      </c>
      <c r="K278" s="133">
        <v>28.609</v>
      </c>
      <c r="L278" s="221">
        <v>0</v>
      </c>
      <c r="M278" s="220"/>
      <c r="N278" s="222">
        <f>ROUND($L$278*$K$278,2)</f>
        <v>0</v>
      </c>
      <c r="O278" s="220"/>
      <c r="P278" s="220"/>
      <c r="Q278" s="220"/>
      <c r="R278" s="23"/>
      <c r="T278" s="134"/>
      <c r="U278" s="29" t="s">
        <v>44</v>
      </c>
      <c r="W278" s="135">
        <f>$V$278*$K$278</f>
        <v>0</v>
      </c>
      <c r="X278" s="135">
        <v>0.01625</v>
      </c>
      <c r="Y278" s="135">
        <f>$X$278*$K$278</f>
        <v>0.46489625000000007</v>
      </c>
      <c r="Z278" s="135">
        <v>0</v>
      </c>
      <c r="AA278" s="136">
        <f>$Z$278*$K$278</f>
        <v>0</v>
      </c>
      <c r="AR278" s="6" t="s">
        <v>191</v>
      </c>
      <c r="AT278" s="6" t="s">
        <v>148</v>
      </c>
      <c r="AU278" s="6" t="s">
        <v>100</v>
      </c>
      <c r="AY278" s="6" t="s">
        <v>147</v>
      </c>
      <c r="BE278" s="86">
        <f>IF($U$278="základní",$N$278,0)</f>
        <v>0</v>
      </c>
      <c r="BF278" s="86">
        <f>IF($U$278="snížená",$N$278,0)</f>
        <v>0</v>
      </c>
      <c r="BG278" s="86">
        <f>IF($U$278="zákl. přenesená",$N$278,0)</f>
        <v>0</v>
      </c>
      <c r="BH278" s="86">
        <f>IF($U$278="sníž. přenesená",$N$278,0)</f>
        <v>0</v>
      </c>
      <c r="BI278" s="86">
        <f>IF($U$278="nulová",$N$278,0)</f>
        <v>0</v>
      </c>
      <c r="BJ278" s="6" t="s">
        <v>21</v>
      </c>
      <c r="BK278" s="86">
        <f>ROUND($L$278*$K$278,2)</f>
        <v>0</v>
      </c>
      <c r="BL278" s="6" t="s">
        <v>191</v>
      </c>
      <c r="BM278" s="6" t="s">
        <v>331</v>
      </c>
    </row>
    <row r="279" spans="2:51" s="6" customFormat="1" ht="18.75" customHeight="1">
      <c r="B279" s="149"/>
      <c r="E279" s="150"/>
      <c r="F279" s="214" t="s">
        <v>332</v>
      </c>
      <c r="G279" s="215"/>
      <c r="H279" s="215"/>
      <c r="I279" s="215"/>
      <c r="K279" s="150"/>
      <c r="R279" s="151"/>
      <c r="T279" s="152"/>
      <c r="AA279" s="153"/>
      <c r="AT279" s="150" t="s">
        <v>155</v>
      </c>
      <c r="AU279" s="150" t="s">
        <v>100</v>
      </c>
      <c r="AV279" s="150" t="s">
        <v>21</v>
      </c>
      <c r="AW279" s="150" t="s">
        <v>109</v>
      </c>
      <c r="AX279" s="150" t="s">
        <v>79</v>
      </c>
      <c r="AY279" s="150" t="s">
        <v>147</v>
      </c>
    </row>
    <row r="280" spans="2:51" s="6" customFormat="1" ht="18.75" customHeight="1">
      <c r="B280" s="137"/>
      <c r="E280" s="138"/>
      <c r="F280" s="212" t="s">
        <v>210</v>
      </c>
      <c r="G280" s="213"/>
      <c r="H280" s="213"/>
      <c r="I280" s="213"/>
      <c r="K280" s="139">
        <v>22.563</v>
      </c>
      <c r="R280" s="140"/>
      <c r="T280" s="141"/>
      <c r="AA280" s="142"/>
      <c r="AT280" s="138" t="s">
        <v>155</v>
      </c>
      <c r="AU280" s="138" t="s">
        <v>100</v>
      </c>
      <c r="AV280" s="138" t="s">
        <v>100</v>
      </c>
      <c r="AW280" s="138" t="s">
        <v>109</v>
      </c>
      <c r="AX280" s="138" t="s">
        <v>79</v>
      </c>
      <c r="AY280" s="138" t="s">
        <v>147</v>
      </c>
    </row>
    <row r="281" spans="2:51" s="6" customFormat="1" ht="18.75" customHeight="1">
      <c r="B281" s="137"/>
      <c r="E281" s="138"/>
      <c r="F281" s="212" t="s">
        <v>211</v>
      </c>
      <c r="G281" s="213"/>
      <c r="H281" s="213"/>
      <c r="I281" s="213"/>
      <c r="K281" s="139">
        <v>9.786</v>
      </c>
      <c r="R281" s="140"/>
      <c r="T281" s="141"/>
      <c r="AA281" s="142"/>
      <c r="AT281" s="138" t="s">
        <v>155</v>
      </c>
      <c r="AU281" s="138" t="s">
        <v>100</v>
      </c>
      <c r="AV281" s="138" t="s">
        <v>100</v>
      </c>
      <c r="AW281" s="138" t="s">
        <v>109</v>
      </c>
      <c r="AX281" s="138" t="s">
        <v>79</v>
      </c>
      <c r="AY281" s="138" t="s">
        <v>147</v>
      </c>
    </row>
    <row r="282" spans="2:51" s="6" customFormat="1" ht="18.75" customHeight="1">
      <c r="B282" s="137"/>
      <c r="E282" s="138"/>
      <c r="F282" s="212" t="s">
        <v>213</v>
      </c>
      <c r="G282" s="213"/>
      <c r="H282" s="213"/>
      <c r="I282" s="213"/>
      <c r="K282" s="139">
        <v>-3.74</v>
      </c>
      <c r="R282" s="140"/>
      <c r="T282" s="141"/>
      <c r="AA282" s="142"/>
      <c r="AT282" s="138" t="s">
        <v>155</v>
      </c>
      <c r="AU282" s="138" t="s">
        <v>100</v>
      </c>
      <c r="AV282" s="138" t="s">
        <v>100</v>
      </c>
      <c r="AW282" s="138" t="s">
        <v>109</v>
      </c>
      <c r="AX282" s="138" t="s">
        <v>79</v>
      </c>
      <c r="AY282" s="138" t="s">
        <v>147</v>
      </c>
    </row>
    <row r="283" spans="2:51" s="6" customFormat="1" ht="18.75" customHeight="1">
      <c r="B283" s="143"/>
      <c r="E283" s="144"/>
      <c r="F283" s="216" t="s">
        <v>156</v>
      </c>
      <c r="G283" s="217"/>
      <c r="H283" s="217"/>
      <c r="I283" s="217"/>
      <c r="K283" s="145">
        <v>28.609</v>
      </c>
      <c r="R283" s="146"/>
      <c r="T283" s="147"/>
      <c r="AA283" s="148"/>
      <c r="AT283" s="144" t="s">
        <v>155</v>
      </c>
      <c r="AU283" s="144" t="s">
        <v>100</v>
      </c>
      <c r="AV283" s="144" t="s">
        <v>152</v>
      </c>
      <c r="AW283" s="144" t="s">
        <v>109</v>
      </c>
      <c r="AX283" s="144" t="s">
        <v>21</v>
      </c>
      <c r="AY283" s="144" t="s">
        <v>147</v>
      </c>
    </row>
    <row r="284" spans="2:65" s="6" customFormat="1" ht="39" customHeight="1">
      <c r="B284" s="22"/>
      <c r="C284" s="130" t="s">
        <v>333</v>
      </c>
      <c r="D284" s="130" t="s">
        <v>148</v>
      </c>
      <c r="E284" s="131" t="s">
        <v>334</v>
      </c>
      <c r="F284" s="219" t="s">
        <v>335</v>
      </c>
      <c r="G284" s="220"/>
      <c r="H284" s="220"/>
      <c r="I284" s="220"/>
      <c r="J284" s="132" t="s">
        <v>277</v>
      </c>
      <c r="K284" s="133">
        <v>24.36</v>
      </c>
      <c r="L284" s="221">
        <v>0</v>
      </c>
      <c r="M284" s="220"/>
      <c r="N284" s="222">
        <f>ROUND($L$284*$K$284,2)</f>
        <v>0</v>
      </c>
      <c r="O284" s="220"/>
      <c r="P284" s="220"/>
      <c r="Q284" s="220"/>
      <c r="R284" s="23"/>
      <c r="T284" s="134"/>
      <c r="U284" s="29" t="s">
        <v>44</v>
      </c>
      <c r="W284" s="135">
        <f>$V$284*$K$284</f>
        <v>0</v>
      </c>
      <c r="X284" s="135">
        <v>0.01625</v>
      </c>
      <c r="Y284" s="135">
        <f>$X$284*$K$284</f>
        <v>0.39585</v>
      </c>
      <c r="Z284" s="135">
        <v>0</v>
      </c>
      <c r="AA284" s="136">
        <f>$Z$284*$K$284</f>
        <v>0</v>
      </c>
      <c r="AR284" s="6" t="s">
        <v>191</v>
      </c>
      <c r="AT284" s="6" t="s">
        <v>148</v>
      </c>
      <c r="AU284" s="6" t="s">
        <v>100</v>
      </c>
      <c r="AY284" s="6" t="s">
        <v>147</v>
      </c>
      <c r="BE284" s="86">
        <f>IF($U$284="základní",$N$284,0)</f>
        <v>0</v>
      </c>
      <c r="BF284" s="86">
        <f>IF($U$284="snížená",$N$284,0)</f>
        <v>0</v>
      </c>
      <c r="BG284" s="86">
        <f>IF($U$284="zákl. přenesená",$N$284,0)</f>
        <v>0</v>
      </c>
      <c r="BH284" s="86">
        <f>IF($U$284="sníž. přenesená",$N$284,0)</f>
        <v>0</v>
      </c>
      <c r="BI284" s="86">
        <f>IF($U$284="nulová",$N$284,0)</f>
        <v>0</v>
      </c>
      <c r="BJ284" s="6" t="s">
        <v>21</v>
      </c>
      <c r="BK284" s="86">
        <f>ROUND($L$284*$K$284,2)</f>
        <v>0</v>
      </c>
      <c r="BL284" s="6" t="s">
        <v>191</v>
      </c>
      <c r="BM284" s="6" t="s">
        <v>336</v>
      </c>
    </row>
    <row r="285" spans="2:51" s="6" customFormat="1" ht="18.75" customHeight="1">
      <c r="B285" s="149"/>
      <c r="E285" s="150"/>
      <c r="F285" s="214" t="s">
        <v>196</v>
      </c>
      <c r="G285" s="215"/>
      <c r="H285" s="215"/>
      <c r="I285" s="215"/>
      <c r="K285" s="150"/>
      <c r="R285" s="151"/>
      <c r="T285" s="152"/>
      <c r="AA285" s="153"/>
      <c r="AT285" s="150" t="s">
        <v>155</v>
      </c>
      <c r="AU285" s="150" t="s">
        <v>100</v>
      </c>
      <c r="AV285" s="150" t="s">
        <v>21</v>
      </c>
      <c r="AW285" s="150" t="s">
        <v>109</v>
      </c>
      <c r="AX285" s="150" t="s">
        <v>79</v>
      </c>
      <c r="AY285" s="150" t="s">
        <v>147</v>
      </c>
    </row>
    <row r="286" spans="2:51" s="6" customFormat="1" ht="18.75" customHeight="1">
      <c r="B286" s="137"/>
      <c r="E286" s="138"/>
      <c r="F286" s="212" t="s">
        <v>337</v>
      </c>
      <c r="G286" s="213"/>
      <c r="H286" s="213"/>
      <c r="I286" s="213"/>
      <c r="K286" s="139">
        <v>24.36</v>
      </c>
      <c r="R286" s="140"/>
      <c r="T286" s="141"/>
      <c r="AA286" s="142"/>
      <c r="AT286" s="138" t="s">
        <v>155</v>
      </c>
      <c r="AU286" s="138" t="s">
        <v>100</v>
      </c>
      <c r="AV286" s="138" t="s">
        <v>100</v>
      </c>
      <c r="AW286" s="138" t="s">
        <v>109</v>
      </c>
      <c r="AX286" s="138" t="s">
        <v>79</v>
      </c>
      <c r="AY286" s="138" t="s">
        <v>147</v>
      </c>
    </row>
    <row r="287" spans="2:51" s="6" customFormat="1" ht="18.75" customHeight="1">
      <c r="B287" s="143"/>
      <c r="E287" s="144"/>
      <c r="F287" s="216" t="s">
        <v>156</v>
      </c>
      <c r="G287" s="217"/>
      <c r="H287" s="217"/>
      <c r="I287" s="217"/>
      <c r="K287" s="145">
        <v>24.36</v>
      </c>
      <c r="R287" s="146"/>
      <c r="T287" s="147"/>
      <c r="AA287" s="148"/>
      <c r="AT287" s="144" t="s">
        <v>155</v>
      </c>
      <c r="AU287" s="144" t="s">
        <v>100</v>
      </c>
      <c r="AV287" s="144" t="s">
        <v>152</v>
      </c>
      <c r="AW287" s="144" t="s">
        <v>109</v>
      </c>
      <c r="AX287" s="144" t="s">
        <v>21</v>
      </c>
      <c r="AY287" s="144" t="s">
        <v>147</v>
      </c>
    </row>
    <row r="288" spans="2:65" s="6" customFormat="1" ht="39" customHeight="1">
      <c r="B288" s="22"/>
      <c r="C288" s="130" t="s">
        <v>338</v>
      </c>
      <c r="D288" s="130" t="s">
        <v>148</v>
      </c>
      <c r="E288" s="131" t="s">
        <v>339</v>
      </c>
      <c r="F288" s="219" t="s">
        <v>340</v>
      </c>
      <c r="G288" s="220"/>
      <c r="H288" s="220"/>
      <c r="I288" s="220"/>
      <c r="J288" s="132" t="s">
        <v>277</v>
      </c>
      <c r="K288" s="133">
        <v>24.36</v>
      </c>
      <c r="L288" s="221">
        <v>0</v>
      </c>
      <c r="M288" s="220"/>
      <c r="N288" s="222">
        <f>ROUND($L$288*$K$288,2)</f>
        <v>0</v>
      </c>
      <c r="O288" s="220"/>
      <c r="P288" s="220"/>
      <c r="Q288" s="220"/>
      <c r="R288" s="23"/>
      <c r="T288" s="134"/>
      <c r="U288" s="29" t="s">
        <v>44</v>
      </c>
      <c r="W288" s="135">
        <f>$V$288*$K$288</f>
        <v>0</v>
      </c>
      <c r="X288" s="135">
        <v>0.01625</v>
      </c>
      <c r="Y288" s="135">
        <f>$X$288*$K$288</f>
        <v>0.39585</v>
      </c>
      <c r="Z288" s="135">
        <v>0</v>
      </c>
      <c r="AA288" s="136">
        <f>$Z$288*$K$288</f>
        <v>0</v>
      </c>
      <c r="AR288" s="6" t="s">
        <v>191</v>
      </c>
      <c r="AT288" s="6" t="s">
        <v>148</v>
      </c>
      <c r="AU288" s="6" t="s">
        <v>100</v>
      </c>
      <c r="AY288" s="6" t="s">
        <v>147</v>
      </c>
      <c r="BE288" s="86">
        <f>IF($U$288="základní",$N$288,0)</f>
        <v>0</v>
      </c>
      <c r="BF288" s="86">
        <f>IF($U$288="snížená",$N$288,0)</f>
        <v>0</v>
      </c>
      <c r="BG288" s="86">
        <f>IF($U$288="zákl. přenesená",$N$288,0)</f>
        <v>0</v>
      </c>
      <c r="BH288" s="86">
        <f>IF($U$288="sníž. přenesená",$N$288,0)</f>
        <v>0</v>
      </c>
      <c r="BI288" s="86">
        <f>IF($U$288="nulová",$N$288,0)</f>
        <v>0</v>
      </c>
      <c r="BJ288" s="6" t="s">
        <v>21</v>
      </c>
      <c r="BK288" s="86">
        <f>ROUND($L$288*$K$288,2)</f>
        <v>0</v>
      </c>
      <c r="BL288" s="6" t="s">
        <v>191</v>
      </c>
      <c r="BM288" s="6" t="s">
        <v>341</v>
      </c>
    </row>
    <row r="289" spans="2:51" s="6" customFormat="1" ht="18.75" customHeight="1">
      <c r="B289" s="149"/>
      <c r="E289" s="150"/>
      <c r="F289" s="214" t="s">
        <v>196</v>
      </c>
      <c r="G289" s="215"/>
      <c r="H289" s="215"/>
      <c r="I289" s="215"/>
      <c r="K289" s="150"/>
      <c r="R289" s="151"/>
      <c r="T289" s="152"/>
      <c r="AA289" s="153"/>
      <c r="AT289" s="150" t="s">
        <v>155</v>
      </c>
      <c r="AU289" s="150" t="s">
        <v>100</v>
      </c>
      <c r="AV289" s="150" t="s">
        <v>21</v>
      </c>
      <c r="AW289" s="150" t="s">
        <v>109</v>
      </c>
      <c r="AX289" s="150" t="s">
        <v>79</v>
      </c>
      <c r="AY289" s="150" t="s">
        <v>147</v>
      </c>
    </row>
    <row r="290" spans="2:51" s="6" customFormat="1" ht="18.75" customHeight="1">
      <c r="B290" s="137"/>
      <c r="E290" s="138"/>
      <c r="F290" s="212" t="s">
        <v>342</v>
      </c>
      <c r="G290" s="213"/>
      <c r="H290" s="213"/>
      <c r="I290" s="213"/>
      <c r="K290" s="139">
        <v>24.36</v>
      </c>
      <c r="R290" s="140"/>
      <c r="T290" s="141"/>
      <c r="AA290" s="142"/>
      <c r="AT290" s="138" t="s">
        <v>155</v>
      </c>
      <c r="AU290" s="138" t="s">
        <v>100</v>
      </c>
      <c r="AV290" s="138" t="s">
        <v>100</v>
      </c>
      <c r="AW290" s="138" t="s">
        <v>109</v>
      </c>
      <c r="AX290" s="138" t="s">
        <v>79</v>
      </c>
      <c r="AY290" s="138" t="s">
        <v>147</v>
      </c>
    </row>
    <row r="291" spans="2:51" s="6" customFormat="1" ht="18.75" customHeight="1">
      <c r="B291" s="143"/>
      <c r="E291" s="144"/>
      <c r="F291" s="216" t="s">
        <v>156</v>
      </c>
      <c r="G291" s="217"/>
      <c r="H291" s="217"/>
      <c r="I291" s="217"/>
      <c r="K291" s="145">
        <v>24.36</v>
      </c>
      <c r="R291" s="146"/>
      <c r="T291" s="147"/>
      <c r="AA291" s="148"/>
      <c r="AT291" s="144" t="s">
        <v>155</v>
      </c>
      <c r="AU291" s="144" t="s">
        <v>100</v>
      </c>
      <c r="AV291" s="144" t="s">
        <v>152</v>
      </c>
      <c r="AW291" s="144" t="s">
        <v>109</v>
      </c>
      <c r="AX291" s="144" t="s">
        <v>21</v>
      </c>
      <c r="AY291" s="144" t="s">
        <v>147</v>
      </c>
    </row>
    <row r="292" spans="2:65" s="6" customFormat="1" ht="39" customHeight="1">
      <c r="B292" s="22"/>
      <c r="C292" s="130" t="s">
        <v>343</v>
      </c>
      <c r="D292" s="130" t="s">
        <v>148</v>
      </c>
      <c r="E292" s="131" t="s">
        <v>344</v>
      </c>
      <c r="F292" s="219" t="s">
        <v>345</v>
      </c>
      <c r="G292" s="220"/>
      <c r="H292" s="220"/>
      <c r="I292" s="220"/>
      <c r="J292" s="132" t="s">
        <v>346</v>
      </c>
      <c r="K292" s="133">
        <v>6.11</v>
      </c>
      <c r="L292" s="221">
        <v>0</v>
      </c>
      <c r="M292" s="220"/>
      <c r="N292" s="222">
        <f>ROUND($L$292*$K$292,2)</f>
        <v>0</v>
      </c>
      <c r="O292" s="220"/>
      <c r="P292" s="220"/>
      <c r="Q292" s="220"/>
      <c r="R292" s="23"/>
      <c r="T292" s="134"/>
      <c r="U292" s="29" t="s">
        <v>44</v>
      </c>
      <c r="W292" s="135">
        <f>$V$292*$K$292</f>
        <v>0</v>
      </c>
      <c r="X292" s="135">
        <v>0.01625</v>
      </c>
      <c r="Y292" s="135">
        <f>$X$292*$K$292</f>
        <v>0.09928750000000001</v>
      </c>
      <c r="Z292" s="135">
        <v>0</v>
      </c>
      <c r="AA292" s="136">
        <f>$Z$292*$K$292</f>
        <v>0</v>
      </c>
      <c r="AR292" s="6" t="s">
        <v>191</v>
      </c>
      <c r="AT292" s="6" t="s">
        <v>148</v>
      </c>
      <c r="AU292" s="6" t="s">
        <v>100</v>
      </c>
      <c r="AY292" s="6" t="s">
        <v>147</v>
      </c>
      <c r="BE292" s="86">
        <f>IF($U$292="základní",$N$292,0)</f>
        <v>0</v>
      </c>
      <c r="BF292" s="86">
        <f>IF($U$292="snížená",$N$292,0)</f>
        <v>0</v>
      </c>
      <c r="BG292" s="86">
        <f>IF($U$292="zákl. přenesená",$N$292,0)</f>
        <v>0</v>
      </c>
      <c r="BH292" s="86">
        <f>IF($U$292="sníž. přenesená",$N$292,0)</f>
        <v>0</v>
      </c>
      <c r="BI292" s="86">
        <f>IF($U$292="nulová",$N$292,0)</f>
        <v>0</v>
      </c>
      <c r="BJ292" s="6" t="s">
        <v>21</v>
      </c>
      <c r="BK292" s="86">
        <f>ROUND($L$292*$K$292,2)</f>
        <v>0</v>
      </c>
      <c r="BL292" s="6" t="s">
        <v>191</v>
      </c>
      <c r="BM292" s="6" t="s">
        <v>347</v>
      </c>
    </row>
    <row r="293" spans="2:51" s="6" customFormat="1" ht="18.75" customHeight="1">
      <c r="B293" s="149"/>
      <c r="E293" s="150"/>
      <c r="F293" s="214" t="s">
        <v>348</v>
      </c>
      <c r="G293" s="215"/>
      <c r="H293" s="215"/>
      <c r="I293" s="215"/>
      <c r="K293" s="150"/>
      <c r="R293" s="151"/>
      <c r="T293" s="152"/>
      <c r="AA293" s="153"/>
      <c r="AT293" s="150" t="s">
        <v>155</v>
      </c>
      <c r="AU293" s="150" t="s">
        <v>100</v>
      </c>
      <c r="AV293" s="150" t="s">
        <v>21</v>
      </c>
      <c r="AW293" s="150" t="s">
        <v>109</v>
      </c>
      <c r="AX293" s="150" t="s">
        <v>79</v>
      </c>
      <c r="AY293" s="150" t="s">
        <v>147</v>
      </c>
    </row>
    <row r="294" spans="2:51" s="6" customFormat="1" ht="18.75" customHeight="1">
      <c r="B294" s="137"/>
      <c r="E294" s="138"/>
      <c r="F294" s="212" t="s">
        <v>349</v>
      </c>
      <c r="G294" s="213"/>
      <c r="H294" s="213"/>
      <c r="I294" s="213"/>
      <c r="K294" s="139">
        <v>6.11</v>
      </c>
      <c r="R294" s="140"/>
      <c r="T294" s="141"/>
      <c r="AA294" s="142"/>
      <c r="AT294" s="138" t="s">
        <v>155</v>
      </c>
      <c r="AU294" s="138" t="s">
        <v>100</v>
      </c>
      <c r="AV294" s="138" t="s">
        <v>100</v>
      </c>
      <c r="AW294" s="138" t="s">
        <v>109</v>
      </c>
      <c r="AX294" s="138" t="s">
        <v>79</v>
      </c>
      <c r="AY294" s="138" t="s">
        <v>147</v>
      </c>
    </row>
    <row r="295" spans="2:51" s="6" customFormat="1" ht="18.75" customHeight="1">
      <c r="B295" s="143"/>
      <c r="E295" s="144"/>
      <c r="F295" s="216" t="s">
        <v>156</v>
      </c>
      <c r="G295" s="217"/>
      <c r="H295" s="217"/>
      <c r="I295" s="217"/>
      <c r="K295" s="145">
        <v>6.11</v>
      </c>
      <c r="R295" s="146"/>
      <c r="T295" s="147"/>
      <c r="AA295" s="148"/>
      <c r="AT295" s="144" t="s">
        <v>155</v>
      </c>
      <c r="AU295" s="144" t="s">
        <v>100</v>
      </c>
      <c r="AV295" s="144" t="s">
        <v>152</v>
      </c>
      <c r="AW295" s="144" t="s">
        <v>109</v>
      </c>
      <c r="AX295" s="144" t="s">
        <v>21</v>
      </c>
      <c r="AY295" s="144" t="s">
        <v>147</v>
      </c>
    </row>
    <row r="296" spans="2:65" s="6" customFormat="1" ht="27" customHeight="1">
      <c r="B296" s="22"/>
      <c r="C296" s="130" t="s">
        <v>350</v>
      </c>
      <c r="D296" s="130" t="s">
        <v>148</v>
      </c>
      <c r="E296" s="131" t="s">
        <v>351</v>
      </c>
      <c r="F296" s="219" t="s">
        <v>352</v>
      </c>
      <c r="G296" s="220"/>
      <c r="H296" s="220"/>
      <c r="I296" s="220"/>
      <c r="J296" s="132" t="s">
        <v>234</v>
      </c>
      <c r="K296" s="133">
        <v>1.144</v>
      </c>
      <c r="L296" s="221">
        <v>0</v>
      </c>
      <c r="M296" s="220"/>
      <c r="N296" s="222">
        <f>ROUND($L$296*$K$296,2)</f>
        <v>0</v>
      </c>
      <c r="O296" s="220"/>
      <c r="P296" s="220"/>
      <c r="Q296" s="220"/>
      <c r="R296" s="23"/>
      <c r="T296" s="134"/>
      <c r="U296" s="29" t="s">
        <v>44</v>
      </c>
      <c r="W296" s="135">
        <f>$V$296*$K$296</f>
        <v>0</v>
      </c>
      <c r="X296" s="135">
        <v>0.02337</v>
      </c>
      <c r="Y296" s="135">
        <f>$X$296*$K$296</f>
        <v>0.026735279999999997</v>
      </c>
      <c r="Z296" s="135">
        <v>0</v>
      </c>
      <c r="AA296" s="136">
        <f>$Z$296*$K$296</f>
        <v>0</v>
      </c>
      <c r="AR296" s="6" t="s">
        <v>191</v>
      </c>
      <c r="AT296" s="6" t="s">
        <v>148</v>
      </c>
      <c r="AU296" s="6" t="s">
        <v>100</v>
      </c>
      <c r="AY296" s="6" t="s">
        <v>147</v>
      </c>
      <c r="BE296" s="86">
        <f>IF($U$296="základní",$N$296,0)</f>
        <v>0</v>
      </c>
      <c r="BF296" s="86">
        <f>IF($U$296="snížená",$N$296,0)</f>
        <v>0</v>
      </c>
      <c r="BG296" s="86">
        <f>IF($U$296="zákl. přenesená",$N$296,0)</f>
        <v>0</v>
      </c>
      <c r="BH296" s="86">
        <f>IF($U$296="sníž. přenesená",$N$296,0)</f>
        <v>0</v>
      </c>
      <c r="BI296" s="86">
        <f>IF($U$296="nulová",$N$296,0)</f>
        <v>0</v>
      </c>
      <c r="BJ296" s="6" t="s">
        <v>21</v>
      </c>
      <c r="BK296" s="86">
        <f>ROUND($L$296*$K$296,2)</f>
        <v>0</v>
      </c>
      <c r="BL296" s="6" t="s">
        <v>191</v>
      </c>
      <c r="BM296" s="6" t="s">
        <v>353</v>
      </c>
    </row>
    <row r="297" spans="2:51" s="6" customFormat="1" ht="32.25" customHeight="1">
      <c r="B297" s="149"/>
      <c r="E297" s="150"/>
      <c r="F297" s="214" t="s">
        <v>267</v>
      </c>
      <c r="G297" s="215"/>
      <c r="H297" s="215"/>
      <c r="I297" s="215"/>
      <c r="K297" s="150"/>
      <c r="R297" s="151"/>
      <c r="T297" s="152"/>
      <c r="AA297" s="153"/>
      <c r="AT297" s="150" t="s">
        <v>155</v>
      </c>
      <c r="AU297" s="150" t="s">
        <v>100</v>
      </c>
      <c r="AV297" s="150" t="s">
        <v>21</v>
      </c>
      <c r="AW297" s="150" t="s">
        <v>109</v>
      </c>
      <c r="AX297" s="150" t="s">
        <v>79</v>
      </c>
      <c r="AY297" s="150" t="s">
        <v>147</v>
      </c>
    </row>
    <row r="298" spans="2:51" s="6" customFormat="1" ht="18.75" customHeight="1">
      <c r="B298" s="149"/>
      <c r="E298" s="150"/>
      <c r="F298" s="214" t="s">
        <v>268</v>
      </c>
      <c r="G298" s="215"/>
      <c r="H298" s="215"/>
      <c r="I298" s="215"/>
      <c r="K298" s="150"/>
      <c r="R298" s="151"/>
      <c r="T298" s="152"/>
      <c r="AA298" s="153"/>
      <c r="AT298" s="150" t="s">
        <v>155</v>
      </c>
      <c r="AU298" s="150" t="s">
        <v>100</v>
      </c>
      <c r="AV298" s="150" t="s">
        <v>21</v>
      </c>
      <c r="AW298" s="150" t="s">
        <v>109</v>
      </c>
      <c r="AX298" s="150" t="s">
        <v>79</v>
      </c>
      <c r="AY298" s="150" t="s">
        <v>147</v>
      </c>
    </row>
    <row r="299" spans="2:51" s="6" customFormat="1" ht="18.75" customHeight="1">
      <c r="B299" s="137"/>
      <c r="E299" s="138"/>
      <c r="F299" s="212" t="s">
        <v>354</v>
      </c>
      <c r="G299" s="213"/>
      <c r="H299" s="213"/>
      <c r="I299" s="213"/>
      <c r="K299" s="139">
        <v>0.338</v>
      </c>
      <c r="R299" s="140"/>
      <c r="T299" s="141"/>
      <c r="AA299" s="142"/>
      <c r="AT299" s="138" t="s">
        <v>155</v>
      </c>
      <c r="AU299" s="138" t="s">
        <v>100</v>
      </c>
      <c r="AV299" s="138" t="s">
        <v>100</v>
      </c>
      <c r="AW299" s="138" t="s">
        <v>109</v>
      </c>
      <c r="AX299" s="138" t="s">
        <v>79</v>
      </c>
      <c r="AY299" s="138" t="s">
        <v>147</v>
      </c>
    </row>
    <row r="300" spans="2:51" s="6" customFormat="1" ht="18.75" customHeight="1">
      <c r="B300" s="137"/>
      <c r="E300" s="138"/>
      <c r="F300" s="212" t="s">
        <v>355</v>
      </c>
      <c r="G300" s="213"/>
      <c r="H300" s="213"/>
      <c r="I300" s="213"/>
      <c r="K300" s="139">
        <v>0.147</v>
      </c>
      <c r="R300" s="140"/>
      <c r="T300" s="141"/>
      <c r="AA300" s="142"/>
      <c r="AT300" s="138" t="s">
        <v>155</v>
      </c>
      <c r="AU300" s="138" t="s">
        <v>100</v>
      </c>
      <c r="AV300" s="138" t="s">
        <v>100</v>
      </c>
      <c r="AW300" s="138" t="s">
        <v>109</v>
      </c>
      <c r="AX300" s="138" t="s">
        <v>79</v>
      </c>
      <c r="AY300" s="138" t="s">
        <v>147</v>
      </c>
    </row>
    <row r="301" spans="2:51" s="6" customFormat="1" ht="18.75" customHeight="1">
      <c r="B301" s="149"/>
      <c r="E301" s="150"/>
      <c r="F301" s="214" t="s">
        <v>212</v>
      </c>
      <c r="G301" s="215"/>
      <c r="H301" s="215"/>
      <c r="I301" s="215"/>
      <c r="K301" s="150"/>
      <c r="R301" s="151"/>
      <c r="T301" s="152"/>
      <c r="AA301" s="153"/>
      <c r="AT301" s="150" t="s">
        <v>155</v>
      </c>
      <c r="AU301" s="150" t="s">
        <v>100</v>
      </c>
      <c r="AV301" s="150" t="s">
        <v>21</v>
      </c>
      <c r="AW301" s="150" t="s">
        <v>109</v>
      </c>
      <c r="AX301" s="150" t="s">
        <v>79</v>
      </c>
      <c r="AY301" s="150" t="s">
        <v>147</v>
      </c>
    </row>
    <row r="302" spans="2:51" s="6" customFormat="1" ht="18.75" customHeight="1">
      <c r="B302" s="137"/>
      <c r="E302" s="138"/>
      <c r="F302" s="212" t="s">
        <v>356</v>
      </c>
      <c r="G302" s="213"/>
      <c r="H302" s="213"/>
      <c r="I302" s="213"/>
      <c r="K302" s="139">
        <v>-0.056</v>
      </c>
      <c r="R302" s="140"/>
      <c r="T302" s="141"/>
      <c r="AA302" s="142"/>
      <c r="AT302" s="138" t="s">
        <v>155</v>
      </c>
      <c r="AU302" s="138" t="s">
        <v>100</v>
      </c>
      <c r="AV302" s="138" t="s">
        <v>100</v>
      </c>
      <c r="AW302" s="138" t="s">
        <v>109</v>
      </c>
      <c r="AX302" s="138" t="s">
        <v>79</v>
      </c>
      <c r="AY302" s="138" t="s">
        <v>147</v>
      </c>
    </row>
    <row r="303" spans="2:51" s="6" customFormat="1" ht="18.75" customHeight="1">
      <c r="B303" s="158"/>
      <c r="E303" s="159"/>
      <c r="F303" s="227" t="s">
        <v>357</v>
      </c>
      <c r="G303" s="228"/>
      <c r="H303" s="228"/>
      <c r="I303" s="228"/>
      <c r="K303" s="160">
        <v>0.429</v>
      </c>
      <c r="R303" s="161"/>
      <c r="T303" s="162"/>
      <c r="AA303" s="163"/>
      <c r="AT303" s="159" t="s">
        <v>155</v>
      </c>
      <c r="AU303" s="159" t="s">
        <v>100</v>
      </c>
      <c r="AV303" s="159" t="s">
        <v>161</v>
      </c>
      <c r="AW303" s="159" t="s">
        <v>109</v>
      </c>
      <c r="AX303" s="159" t="s">
        <v>79</v>
      </c>
      <c r="AY303" s="159" t="s">
        <v>147</v>
      </c>
    </row>
    <row r="304" spans="2:51" s="6" customFormat="1" ht="18.75" customHeight="1">
      <c r="B304" s="149"/>
      <c r="E304" s="150"/>
      <c r="F304" s="214" t="s">
        <v>273</v>
      </c>
      <c r="G304" s="215"/>
      <c r="H304" s="215"/>
      <c r="I304" s="215"/>
      <c r="K304" s="150"/>
      <c r="R304" s="151"/>
      <c r="T304" s="152"/>
      <c r="AA304" s="153"/>
      <c r="AT304" s="150" t="s">
        <v>155</v>
      </c>
      <c r="AU304" s="150" t="s">
        <v>100</v>
      </c>
      <c r="AV304" s="150" t="s">
        <v>21</v>
      </c>
      <c r="AW304" s="150" t="s">
        <v>109</v>
      </c>
      <c r="AX304" s="150" t="s">
        <v>79</v>
      </c>
      <c r="AY304" s="150" t="s">
        <v>147</v>
      </c>
    </row>
    <row r="305" spans="2:51" s="6" customFormat="1" ht="18.75" customHeight="1">
      <c r="B305" s="149"/>
      <c r="E305" s="150"/>
      <c r="F305" s="214" t="s">
        <v>228</v>
      </c>
      <c r="G305" s="215"/>
      <c r="H305" s="215"/>
      <c r="I305" s="215"/>
      <c r="K305" s="150"/>
      <c r="R305" s="151"/>
      <c r="T305" s="152"/>
      <c r="AA305" s="153"/>
      <c r="AT305" s="150" t="s">
        <v>155</v>
      </c>
      <c r="AU305" s="150" t="s">
        <v>100</v>
      </c>
      <c r="AV305" s="150" t="s">
        <v>21</v>
      </c>
      <c r="AW305" s="150" t="s">
        <v>109</v>
      </c>
      <c r="AX305" s="150" t="s">
        <v>79</v>
      </c>
      <c r="AY305" s="150" t="s">
        <v>147</v>
      </c>
    </row>
    <row r="306" spans="2:51" s="6" customFormat="1" ht="18.75" customHeight="1">
      <c r="B306" s="137"/>
      <c r="E306" s="138"/>
      <c r="F306" s="212" t="s">
        <v>358</v>
      </c>
      <c r="G306" s="213"/>
      <c r="H306" s="213"/>
      <c r="I306" s="213"/>
      <c r="K306" s="139">
        <v>0.564</v>
      </c>
      <c r="R306" s="140"/>
      <c r="T306" s="141"/>
      <c r="AA306" s="142"/>
      <c r="AT306" s="138" t="s">
        <v>155</v>
      </c>
      <c r="AU306" s="138" t="s">
        <v>100</v>
      </c>
      <c r="AV306" s="138" t="s">
        <v>100</v>
      </c>
      <c r="AW306" s="138" t="s">
        <v>109</v>
      </c>
      <c r="AX306" s="138" t="s">
        <v>79</v>
      </c>
      <c r="AY306" s="138" t="s">
        <v>147</v>
      </c>
    </row>
    <row r="307" spans="2:51" s="6" customFormat="1" ht="18.75" customHeight="1">
      <c r="B307" s="137"/>
      <c r="E307" s="138"/>
      <c r="F307" s="212" t="s">
        <v>359</v>
      </c>
      <c r="G307" s="213"/>
      <c r="H307" s="213"/>
      <c r="I307" s="213"/>
      <c r="K307" s="139">
        <v>0.245</v>
      </c>
      <c r="R307" s="140"/>
      <c r="T307" s="141"/>
      <c r="AA307" s="142"/>
      <c r="AT307" s="138" t="s">
        <v>155</v>
      </c>
      <c r="AU307" s="138" t="s">
        <v>100</v>
      </c>
      <c r="AV307" s="138" t="s">
        <v>100</v>
      </c>
      <c r="AW307" s="138" t="s">
        <v>109</v>
      </c>
      <c r="AX307" s="138" t="s">
        <v>79</v>
      </c>
      <c r="AY307" s="138" t="s">
        <v>147</v>
      </c>
    </row>
    <row r="308" spans="2:51" s="6" customFormat="1" ht="18.75" customHeight="1">
      <c r="B308" s="149"/>
      <c r="E308" s="150"/>
      <c r="F308" s="214" t="s">
        <v>212</v>
      </c>
      <c r="G308" s="215"/>
      <c r="H308" s="215"/>
      <c r="I308" s="215"/>
      <c r="K308" s="150"/>
      <c r="R308" s="151"/>
      <c r="T308" s="152"/>
      <c r="AA308" s="153"/>
      <c r="AT308" s="150" t="s">
        <v>155</v>
      </c>
      <c r="AU308" s="150" t="s">
        <v>100</v>
      </c>
      <c r="AV308" s="150" t="s">
        <v>21</v>
      </c>
      <c r="AW308" s="150" t="s">
        <v>109</v>
      </c>
      <c r="AX308" s="150" t="s">
        <v>79</v>
      </c>
      <c r="AY308" s="150" t="s">
        <v>147</v>
      </c>
    </row>
    <row r="309" spans="2:51" s="6" customFormat="1" ht="18.75" customHeight="1">
      <c r="B309" s="137"/>
      <c r="E309" s="138"/>
      <c r="F309" s="212" t="s">
        <v>360</v>
      </c>
      <c r="G309" s="213"/>
      <c r="H309" s="213"/>
      <c r="I309" s="213"/>
      <c r="K309" s="139">
        <v>-0.094</v>
      </c>
      <c r="R309" s="140"/>
      <c r="T309" s="141"/>
      <c r="AA309" s="142"/>
      <c r="AT309" s="138" t="s">
        <v>155</v>
      </c>
      <c r="AU309" s="138" t="s">
        <v>100</v>
      </c>
      <c r="AV309" s="138" t="s">
        <v>100</v>
      </c>
      <c r="AW309" s="138" t="s">
        <v>109</v>
      </c>
      <c r="AX309" s="138" t="s">
        <v>79</v>
      </c>
      <c r="AY309" s="138" t="s">
        <v>147</v>
      </c>
    </row>
    <row r="310" spans="2:51" s="6" customFormat="1" ht="18.75" customHeight="1">
      <c r="B310" s="158"/>
      <c r="E310" s="159"/>
      <c r="F310" s="227" t="s">
        <v>357</v>
      </c>
      <c r="G310" s="228"/>
      <c r="H310" s="228"/>
      <c r="I310" s="228"/>
      <c r="K310" s="160">
        <v>0.715</v>
      </c>
      <c r="R310" s="161"/>
      <c r="T310" s="162"/>
      <c r="AA310" s="163"/>
      <c r="AT310" s="159" t="s">
        <v>155</v>
      </c>
      <c r="AU310" s="159" t="s">
        <v>100</v>
      </c>
      <c r="AV310" s="159" t="s">
        <v>161</v>
      </c>
      <c r="AW310" s="159" t="s">
        <v>109</v>
      </c>
      <c r="AX310" s="159" t="s">
        <v>79</v>
      </c>
      <c r="AY310" s="159" t="s">
        <v>147</v>
      </c>
    </row>
    <row r="311" spans="2:51" s="6" customFormat="1" ht="18.75" customHeight="1">
      <c r="B311" s="143"/>
      <c r="E311" s="144"/>
      <c r="F311" s="216" t="s">
        <v>156</v>
      </c>
      <c r="G311" s="217"/>
      <c r="H311" s="217"/>
      <c r="I311" s="217"/>
      <c r="K311" s="145">
        <v>1.144</v>
      </c>
      <c r="R311" s="146"/>
      <c r="T311" s="147"/>
      <c r="AA311" s="148"/>
      <c r="AT311" s="144" t="s">
        <v>155</v>
      </c>
      <c r="AU311" s="144" t="s">
        <v>100</v>
      </c>
      <c r="AV311" s="144" t="s">
        <v>152</v>
      </c>
      <c r="AW311" s="144" t="s">
        <v>109</v>
      </c>
      <c r="AX311" s="144" t="s">
        <v>21</v>
      </c>
      <c r="AY311" s="144" t="s">
        <v>147</v>
      </c>
    </row>
    <row r="312" spans="2:65" s="6" customFormat="1" ht="27" customHeight="1">
      <c r="B312" s="22"/>
      <c r="C312" s="130" t="s">
        <v>361</v>
      </c>
      <c r="D312" s="130" t="s">
        <v>148</v>
      </c>
      <c r="E312" s="131" t="s">
        <v>362</v>
      </c>
      <c r="F312" s="219" t="s">
        <v>363</v>
      </c>
      <c r="G312" s="220"/>
      <c r="H312" s="220"/>
      <c r="I312" s="220"/>
      <c r="J312" s="132" t="s">
        <v>164</v>
      </c>
      <c r="K312" s="133">
        <v>4.285</v>
      </c>
      <c r="L312" s="221">
        <v>0</v>
      </c>
      <c r="M312" s="220"/>
      <c r="N312" s="222">
        <f>ROUND($L$312*$K$312,2)</f>
        <v>0</v>
      </c>
      <c r="O312" s="220"/>
      <c r="P312" s="220"/>
      <c r="Q312" s="220"/>
      <c r="R312" s="23"/>
      <c r="T312" s="134"/>
      <c r="U312" s="29" t="s">
        <v>44</v>
      </c>
      <c r="W312" s="135">
        <f>$V$312*$K$312</f>
        <v>0</v>
      </c>
      <c r="X312" s="135">
        <v>0</v>
      </c>
      <c r="Y312" s="135">
        <f>$X$312*$K$312</f>
        <v>0</v>
      </c>
      <c r="Z312" s="135">
        <v>0</v>
      </c>
      <c r="AA312" s="136">
        <f>$Z$312*$K$312</f>
        <v>0</v>
      </c>
      <c r="AR312" s="6" t="s">
        <v>191</v>
      </c>
      <c r="AT312" s="6" t="s">
        <v>148</v>
      </c>
      <c r="AU312" s="6" t="s">
        <v>100</v>
      </c>
      <c r="AY312" s="6" t="s">
        <v>147</v>
      </c>
      <c r="BE312" s="86">
        <f>IF($U$312="základní",$N$312,0)</f>
        <v>0</v>
      </c>
      <c r="BF312" s="86">
        <f>IF($U$312="snížená",$N$312,0)</f>
        <v>0</v>
      </c>
      <c r="BG312" s="86">
        <f>IF($U$312="zákl. přenesená",$N$312,0)</f>
        <v>0</v>
      </c>
      <c r="BH312" s="86">
        <f>IF($U$312="sníž. přenesená",$N$312,0)</f>
        <v>0</v>
      </c>
      <c r="BI312" s="86">
        <f>IF($U$312="nulová",$N$312,0)</f>
        <v>0</v>
      </c>
      <c r="BJ312" s="6" t="s">
        <v>21</v>
      </c>
      <c r="BK312" s="86">
        <f>ROUND($L$312*$K$312,2)</f>
        <v>0</v>
      </c>
      <c r="BL312" s="6" t="s">
        <v>191</v>
      </c>
      <c r="BM312" s="6" t="s">
        <v>364</v>
      </c>
    </row>
    <row r="313" spans="2:63" s="120" customFormat="1" ht="30.75" customHeight="1">
      <c r="B313" s="121"/>
      <c r="D313" s="129" t="s">
        <v>119</v>
      </c>
      <c r="E313" s="129"/>
      <c r="F313" s="129"/>
      <c r="G313" s="129"/>
      <c r="H313" s="129"/>
      <c r="I313" s="129"/>
      <c r="J313" s="129"/>
      <c r="K313" s="129"/>
      <c r="L313" s="129"/>
      <c r="M313" s="129"/>
      <c r="N313" s="208">
        <f>$BK$313</f>
        <v>0</v>
      </c>
      <c r="O313" s="209"/>
      <c r="P313" s="209"/>
      <c r="Q313" s="209"/>
      <c r="R313" s="124"/>
      <c r="T313" s="125"/>
      <c r="W313" s="126">
        <f>SUM($W$314:$W$333)</f>
        <v>0</v>
      </c>
      <c r="Y313" s="126">
        <f>SUM($Y$314:$Y$333)</f>
        <v>1.2482963800000002</v>
      </c>
      <c r="AA313" s="127">
        <f>SUM($AA$314:$AA$333)</f>
        <v>0</v>
      </c>
      <c r="AR313" s="123" t="s">
        <v>100</v>
      </c>
      <c r="AT313" s="123" t="s">
        <v>78</v>
      </c>
      <c r="AU313" s="123" t="s">
        <v>21</v>
      </c>
      <c r="AY313" s="123" t="s">
        <v>147</v>
      </c>
      <c r="BK313" s="128">
        <f>SUM($BK$314:$BK$333)</f>
        <v>0</v>
      </c>
    </row>
    <row r="314" spans="2:65" s="6" customFormat="1" ht="27" customHeight="1">
      <c r="B314" s="22"/>
      <c r="C314" s="130" t="s">
        <v>365</v>
      </c>
      <c r="D314" s="130" t="s">
        <v>148</v>
      </c>
      <c r="E314" s="131" t="s">
        <v>366</v>
      </c>
      <c r="F314" s="219" t="s">
        <v>367</v>
      </c>
      <c r="G314" s="220"/>
      <c r="H314" s="220"/>
      <c r="I314" s="220"/>
      <c r="J314" s="132" t="s">
        <v>151</v>
      </c>
      <c r="K314" s="133">
        <v>28.609</v>
      </c>
      <c r="L314" s="221">
        <v>0</v>
      </c>
      <c r="M314" s="220"/>
      <c r="N314" s="222">
        <f>ROUND($L$314*$K$314,2)</f>
        <v>0</v>
      </c>
      <c r="O314" s="220"/>
      <c r="P314" s="220"/>
      <c r="Q314" s="220"/>
      <c r="R314" s="23"/>
      <c r="T314" s="134"/>
      <c r="U314" s="29" t="s">
        <v>44</v>
      </c>
      <c r="W314" s="135">
        <f>$V$314*$K$314</f>
        <v>0</v>
      </c>
      <c r="X314" s="135">
        <v>0.02923</v>
      </c>
      <c r="Y314" s="135">
        <f>$X$314*$K$314</f>
        <v>0.83624107</v>
      </c>
      <c r="Z314" s="135">
        <v>0</v>
      </c>
      <c r="AA314" s="136">
        <f>$Z$314*$K$314</f>
        <v>0</v>
      </c>
      <c r="AR314" s="6" t="s">
        <v>191</v>
      </c>
      <c r="AT314" s="6" t="s">
        <v>148</v>
      </c>
      <c r="AU314" s="6" t="s">
        <v>100</v>
      </c>
      <c r="AY314" s="6" t="s">
        <v>147</v>
      </c>
      <c r="BE314" s="86">
        <f>IF($U$314="základní",$N$314,0)</f>
        <v>0</v>
      </c>
      <c r="BF314" s="86">
        <f>IF($U$314="snížená",$N$314,0)</f>
        <v>0</v>
      </c>
      <c r="BG314" s="86">
        <f>IF($U$314="zákl. přenesená",$N$314,0)</f>
        <v>0</v>
      </c>
      <c r="BH314" s="86">
        <f>IF($U$314="sníž. přenesená",$N$314,0)</f>
        <v>0</v>
      </c>
      <c r="BI314" s="86">
        <f>IF($U$314="nulová",$N$314,0)</f>
        <v>0</v>
      </c>
      <c r="BJ314" s="6" t="s">
        <v>21</v>
      </c>
      <c r="BK314" s="86">
        <f>ROUND($L$314*$K$314,2)</f>
        <v>0</v>
      </c>
      <c r="BL314" s="6" t="s">
        <v>191</v>
      </c>
      <c r="BM314" s="6" t="s">
        <v>368</v>
      </c>
    </row>
    <row r="315" spans="2:51" s="6" customFormat="1" ht="18.75" customHeight="1">
      <c r="B315" s="149"/>
      <c r="E315" s="150"/>
      <c r="F315" s="214" t="s">
        <v>207</v>
      </c>
      <c r="G315" s="215"/>
      <c r="H315" s="215"/>
      <c r="I315" s="215"/>
      <c r="K315" s="150"/>
      <c r="R315" s="151"/>
      <c r="T315" s="152"/>
      <c r="AA315" s="153"/>
      <c r="AT315" s="150" t="s">
        <v>155</v>
      </c>
      <c r="AU315" s="150" t="s">
        <v>100</v>
      </c>
      <c r="AV315" s="150" t="s">
        <v>21</v>
      </c>
      <c r="AW315" s="150" t="s">
        <v>109</v>
      </c>
      <c r="AX315" s="150" t="s">
        <v>79</v>
      </c>
      <c r="AY315" s="150" t="s">
        <v>147</v>
      </c>
    </row>
    <row r="316" spans="2:51" s="6" customFormat="1" ht="18.75" customHeight="1">
      <c r="B316" s="137"/>
      <c r="E316" s="138"/>
      <c r="F316" s="212" t="s">
        <v>210</v>
      </c>
      <c r="G316" s="213"/>
      <c r="H316" s="213"/>
      <c r="I316" s="213"/>
      <c r="K316" s="139">
        <v>22.563</v>
      </c>
      <c r="R316" s="140"/>
      <c r="T316" s="141"/>
      <c r="AA316" s="142"/>
      <c r="AT316" s="138" t="s">
        <v>155</v>
      </c>
      <c r="AU316" s="138" t="s">
        <v>100</v>
      </c>
      <c r="AV316" s="138" t="s">
        <v>100</v>
      </c>
      <c r="AW316" s="138" t="s">
        <v>109</v>
      </c>
      <c r="AX316" s="138" t="s">
        <v>79</v>
      </c>
      <c r="AY316" s="138" t="s">
        <v>147</v>
      </c>
    </row>
    <row r="317" spans="2:51" s="6" customFormat="1" ht="18.75" customHeight="1">
      <c r="B317" s="137"/>
      <c r="E317" s="138"/>
      <c r="F317" s="212" t="s">
        <v>211</v>
      </c>
      <c r="G317" s="213"/>
      <c r="H317" s="213"/>
      <c r="I317" s="213"/>
      <c r="K317" s="139">
        <v>9.786</v>
      </c>
      <c r="R317" s="140"/>
      <c r="T317" s="141"/>
      <c r="AA317" s="142"/>
      <c r="AT317" s="138" t="s">
        <v>155</v>
      </c>
      <c r="AU317" s="138" t="s">
        <v>100</v>
      </c>
      <c r="AV317" s="138" t="s">
        <v>100</v>
      </c>
      <c r="AW317" s="138" t="s">
        <v>109</v>
      </c>
      <c r="AX317" s="138" t="s">
        <v>79</v>
      </c>
      <c r="AY317" s="138" t="s">
        <v>147</v>
      </c>
    </row>
    <row r="318" spans="2:51" s="6" customFormat="1" ht="18.75" customHeight="1">
      <c r="B318" s="149"/>
      <c r="E318" s="150"/>
      <c r="F318" s="214" t="s">
        <v>212</v>
      </c>
      <c r="G318" s="215"/>
      <c r="H318" s="215"/>
      <c r="I318" s="215"/>
      <c r="K318" s="150"/>
      <c r="R318" s="151"/>
      <c r="T318" s="152"/>
      <c r="AA318" s="153"/>
      <c r="AT318" s="150" t="s">
        <v>155</v>
      </c>
      <c r="AU318" s="150" t="s">
        <v>100</v>
      </c>
      <c r="AV318" s="150" t="s">
        <v>21</v>
      </c>
      <c r="AW318" s="150" t="s">
        <v>109</v>
      </c>
      <c r="AX318" s="150" t="s">
        <v>79</v>
      </c>
      <c r="AY318" s="150" t="s">
        <v>147</v>
      </c>
    </row>
    <row r="319" spans="2:51" s="6" customFormat="1" ht="18.75" customHeight="1">
      <c r="B319" s="137"/>
      <c r="E319" s="138"/>
      <c r="F319" s="212" t="s">
        <v>213</v>
      </c>
      <c r="G319" s="213"/>
      <c r="H319" s="213"/>
      <c r="I319" s="213"/>
      <c r="K319" s="139">
        <v>-3.74</v>
      </c>
      <c r="R319" s="140"/>
      <c r="T319" s="141"/>
      <c r="AA319" s="142"/>
      <c r="AT319" s="138" t="s">
        <v>155</v>
      </c>
      <c r="AU319" s="138" t="s">
        <v>100</v>
      </c>
      <c r="AV319" s="138" t="s">
        <v>100</v>
      </c>
      <c r="AW319" s="138" t="s">
        <v>109</v>
      </c>
      <c r="AX319" s="138" t="s">
        <v>79</v>
      </c>
      <c r="AY319" s="138" t="s">
        <v>147</v>
      </c>
    </row>
    <row r="320" spans="2:51" s="6" customFormat="1" ht="18.75" customHeight="1">
      <c r="B320" s="143"/>
      <c r="E320" s="144"/>
      <c r="F320" s="216" t="s">
        <v>156</v>
      </c>
      <c r="G320" s="217"/>
      <c r="H320" s="217"/>
      <c r="I320" s="217"/>
      <c r="K320" s="145">
        <v>28.609</v>
      </c>
      <c r="R320" s="146"/>
      <c r="T320" s="147"/>
      <c r="AA320" s="148"/>
      <c r="AT320" s="144" t="s">
        <v>155</v>
      </c>
      <c r="AU320" s="144" t="s">
        <v>100</v>
      </c>
      <c r="AV320" s="144" t="s">
        <v>152</v>
      </c>
      <c r="AW320" s="144" t="s">
        <v>109</v>
      </c>
      <c r="AX320" s="144" t="s">
        <v>21</v>
      </c>
      <c r="AY320" s="144" t="s">
        <v>147</v>
      </c>
    </row>
    <row r="321" spans="2:65" s="6" customFormat="1" ht="51" customHeight="1">
      <c r="B321" s="22"/>
      <c r="C321" s="130" t="s">
        <v>369</v>
      </c>
      <c r="D321" s="130" t="s">
        <v>148</v>
      </c>
      <c r="E321" s="131" t="s">
        <v>370</v>
      </c>
      <c r="F321" s="219" t="s">
        <v>371</v>
      </c>
      <c r="G321" s="220"/>
      <c r="H321" s="220"/>
      <c r="I321" s="220"/>
      <c r="J321" s="132" t="s">
        <v>151</v>
      </c>
      <c r="K321" s="133">
        <v>5.347</v>
      </c>
      <c r="L321" s="221">
        <v>0</v>
      </c>
      <c r="M321" s="220"/>
      <c r="N321" s="222">
        <f>ROUND($L$321*$K$321,2)</f>
        <v>0</v>
      </c>
      <c r="O321" s="220"/>
      <c r="P321" s="220"/>
      <c r="Q321" s="220"/>
      <c r="R321" s="23"/>
      <c r="T321" s="134"/>
      <c r="U321" s="29" t="s">
        <v>44</v>
      </c>
      <c r="W321" s="135">
        <f>$V$321*$K$321</f>
        <v>0</v>
      </c>
      <c r="X321" s="135">
        <v>0.02923</v>
      </c>
      <c r="Y321" s="135">
        <f>$X$321*$K$321</f>
        <v>0.15629281</v>
      </c>
      <c r="Z321" s="135">
        <v>0</v>
      </c>
      <c r="AA321" s="136">
        <f>$Z$321*$K$321</f>
        <v>0</v>
      </c>
      <c r="AR321" s="6" t="s">
        <v>191</v>
      </c>
      <c r="AT321" s="6" t="s">
        <v>148</v>
      </c>
      <c r="AU321" s="6" t="s">
        <v>100</v>
      </c>
      <c r="AY321" s="6" t="s">
        <v>147</v>
      </c>
      <c r="BE321" s="86">
        <f>IF($U$321="základní",$N$321,0)</f>
        <v>0</v>
      </c>
      <c r="BF321" s="86">
        <f>IF($U$321="snížená",$N$321,0)</f>
        <v>0</v>
      </c>
      <c r="BG321" s="86">
        <f>IF($U$321="zákl. přenesená",$N$321,0)</f>
        <v>0</v>
      </c>
      <c r="BH321" s="86">
        <f>IF($U$321="sníž. přenesená",$N$321,0)</f>
        <v>0</v>
      </c>
      <c r="BI321" s="86">
        <f>IF($U$321="nulová",$N$321,0)</f>
        <v>0</v>
      </c>
      <c r="BJ321" s="6" t="s">
        <v>21</v>
      </c>
      <c r="BK321" s="86">
        <f>ROUND($L$321*$K$321,2)</f>
        <v>0</v>
      </c>
      <c r="BL321" s="6" t="s">
        <v>191</v>
      </c>
      <c r="BM321" s="6" t="s">
        <v>372</v>
      </c>
    </row>
    <row r="322" spans="2:51" s="6" customFormat="1" ht="18.75" customHeight="1">
      <c r="B322" s="149"/>
      <c r="E322" s="150"/>
      <c r="F322" s="214" t="s">
        <v>236</v>
      </c>
      <c r="G322" s="215"/>
      <c r="H322" s="215"/>
      <c r="I322" s="215"/>
      <c r="K322" s="150"/>
      <c r="R322" s="151"/>
      <c r="T322" s="152"/>
      <c r="AA322" s="153"/>
      <c r="AT322" s="150" t="s">
        <v>155</v>
      </c>
      <c r="AU322" s="150" t="s">
        <v>100</v>
      </c>
      <c r="AV322" s="150" t="s">
        <v>21</v>
      </c>
      <c r="AW322" s="150" t="s">
        <v>109</v>
      </c>
      <c r="AX322" s="150" t="s">
        <v>79</v>
      </c>
      <c r="AY322" s="150" t="s">
        <v>147</v>
      </c>
    </row>
    <row r="323" spans="2:51" s="6" customFormat="1" ht="18.75" customHeight="1">
      <c r="B323" s="149"/>
      <c r="E323" s="150"/>
      <c r="F323" s="214" t="s">
        <v>237</v>
      </c>
      <c r="G323" s="215"/>
      <c r="H323" s="215"/>
      <c r="I323" s="215"/>
      <c r="K323" s="150"/>
      <c r="R323" s="151"/>
      <c r="T323" s="152"/>
      <c r="AA323" s="153"/>
      <c r="AT323" s="150" t="s">
        <v>155</v>
      </c>
      <c r="AU323" s="150" t="s">
        <v>100</v>
      </c>
      <c r="AV323" s="150" t="s">
        <v>21</v>
      </c>
      <c r="AW323" s="150" t="s">
        <v>109</v>
      </c>
      <c r="AX323" s="150" t="s">
        <v>79</v>
      </c>
      <c r="AY323" s="150" t="s">
        <v>147</v>
      </c>
    </row>
    <row r="324" spans="2:51" s="6" customFormat="1" ht="18.75" customHeight="1">
      <c r="B324" s="149"/>
      <c r="E324" s="150"/>
      <c r="F324" s="214" t="s">
        <v>238</v>
      </c>
      <c r="G324" s="215"/>
      <c r="H324" s="215"/>
      <c r="I324" s="215"/>
      <c r="K324" s="150"/>
      <c r="R324" s="151"/>
      <c r="T324" s="152"/>
      <c r="AA324" s="153"/>
      <c r="AT324" s="150" t="s">
        <v>155</v>
      </c>
      <c r="AU324" s="150" t="s">
        <v>100</v>
      </c>
      <c r="AV324" s="150" t="s">
        <v>21</v>
      </c>
      <c r="AW324" s="150" t="s">
        <v>109</v>
      </c>
      <c r="AX324" s="150" t="s">
        <v>79</v>
      </c>
      <c r="AY324" s="150" t="s">
        <v>147</v>
      </c>
    </row>
    <row r="325" spans="2:51" s="6" customFormat="1" ht="18.75" customHeight="1">
      <c r="B325" s="137"/>
      <c r="E325" s="138"/>
      <c r="F325" s="212" t="s">
        <v>373</v>
      </c>
      <c r="G325" s="213"/>
      <c r="H325" s="213"/>
      <c r="I325" s="213"/>
      <c r="K325" s="139">
        <v>4.224</v>
      </c>
      <c r="R325" s="140"/>
      <c r="T325" s="141"/>
      <c r="AA325" s="142"/>
      <c r="AT325" s="138" t="s">
        <v>155</v>
      </c>
      <c r="AU325" s="138" t="s">
        <v>100</v>
      </c>
      <c r="AV325" s="138" t="s">
        <v>100</v>
      </c>
      <c r="AW325" s="138" t="s">
        <v>109</v>
      </c>
      <c r="AX325" s="138" t="s">
        <v>79</v>
      </c>
      <c r="AY325" s="138" t="s">
        <v>147</v>
      </c>
    </row>
    <row r="326" spans="2:51" s="6" customFormat="1" ht="18.75" customHeight="1">
      <c r="B326" s="149"/>
      <c r="E326" s="150"/>
      <c r="F326" s="214" t="s">
        <v>242</v>
      </c>
      <c r="G326" s="215"/>
      <c r="H326" s="215"/>
      <c r="I326" s="215"/>
      <c r="K326" s="150"/>
      <c r="R326" s="151"/>
      <c r="T326" s="152"/>
      <c r="AA326" s="153"/>
      <c r="AT326" s="150" t="s">
        <v>155</v>
      </c>
      <c r="AU326" s="150" t="s">
        <v>100</v>
      </c>
      <c r="AV326" s="150" t="s">
        <v>21</v>
      </c>
      <c r="AW326" s="150" t="s">
        <v>109</v>
      </c>
      <c r="AX326" s="150" t="s">
        <v>79</v>
      </c>
      <c r="AY326" s="150" t="s">
        <v>147</v>
      </c>
    </row>
    <row r="327" spans="2:51" s="6" customFormat="1" ht="18.75" customHeight="1">
      <c r="B327" s="137"/>
      <c r="E327" s="138"/>
      <c r="F327" s="212" t="s">
        <v>374</v>
      </c>
      <c r="G327" s="213"/>
      <c r="H327" s="213"/>
      <c r="I327" s="213"/>
      <c r="K327" s="139">
        <v>1.123</v>
      </c>
      <c r="R327" s="140"/>
      <c r="T327" s="141"/>
      <c r="AA327" s="142"/>
      <c r="AT327" s="138" t="s">
        <v>155</v>
      </c>
      <c r="AU327" s="138" t="s">
        <v>100</v>
      </c>
      <c r="AV327" s="138" t="s">
        <v>100</v>
      </c>
      <c r="AW327" s="138" t="s">
        <v>109</v>
      </c>
      <c r="AX327" s="138" t="s">
        <v>79</v>
      </c>
      <c r="AY327" s="138" t="s">
        <v>147</v>
      </c>
    </row>
    <row r="328" spans="2:51" s="6" customFormat="1" ht="18.75" customHeight="1">
      <c r="B328" s="143"/>
      <c r="E328" s="144"/>
      <c r="F328" s="216" t="s">
        <v>156</v>
      </c>
      <c r="G328" s="217"/>
      <c r="H328" s="217"/>
      <c r="I328" s="217"/>
      <c r="K328" s="145">
        <v>5.347</v>
      </c>
      <c r="R328" s="146"/>
      <c r="T328" s="147"/>
      <c r="AA328" s="148"/>
      <c r="AT328" s="144" t="s">
        <v>155</v>
      </c>
      <c r="AU328" s="144" t="s">
        <v>100</v>
      </c>
      <c r="AV328" s="144" t="s">
        <v>152</v>
      </c>
      <c r="AW328" s="144" t="s">
        <v>109</v>
      </c>
      <c r="AX328" s="144" t="s">
        <v>21</v>
      </c>
      <c r="AY328" s="144" t="s">
        <v>147</v>
      </c>
    </row>
    <row r="329" spans="2:65" s="6" customFormat="1" ht="39" customHeight="1">
      <c r="B329" s="22"/>
      <c r="C329" s="130" t="s">
        <v>375</v>
      </c>
      <c r="D329" s="130" t="s">
        <v>148</v>
      </c>
      <c r="E329" s="131" t="s">
        <v>376</v>
      </c>
      <c r="F329" s="219" t="s">
        <v>377</v>
      </c>
      <c r="G329" s="220"/>
      <c r="H329" s="220"/>
      <c r="I329" s="220"/>
      <c r="J329" s="132" t="s">
        <v>151</v>
      </c>
      <c r="K329" s="133">
        <v>8.75</v>
      </c>
      <c r="L329" s="221">
        <v>0</v>
      </c>
      <c r="M329" s="220"/>
      <c r="N329" s="222">
        <f>ROUND($L$329*$K$329,2)</f>
        <v>0</v>
      </c>
      <c r="O329" s="220"/>
      <c r="P329" s="220"/>
      <c r="Q329" s="220"/>
      <c r="R329" s="23"/>
      <c r="T329" s="134"/>
      <c r="U329" s="29" t="s">
        <v>44</v>
      </c>
      <c r="W329" s="135">
        <f>$V$329*$K$329</f>
        <v>0</v>
      </c>
      <c r="X329" s="135">
        <v>0.02923</v>
      </c>
      <c r="Y329" s="135">
        <f>$X$329*$K$329</f>
        <v>0.2557625</v>
      </c>
      <c r="Z329" s="135">
        <v>0</v>
      </c>
      <c r="AA329" s="136">
        <f>$Z$329*$K$329</f>
        <v>0</v>
      </c>
      <c r="AR329" s="6" t="s">
        <v>191</v>
      </c>
      <c r="AT329" s="6" t="s">
        <v>148</v>
      </c>
      <c r="AU329" s="6" t="s">
        <v>100</v>
      </c>
      <c r="AY329" s="6" t="s">
        <v>147</v>
      </c>
      <c r="BE329" s="86">
        <f>IF($U$329="základní",$N$329,0)</f>
        <v>0</v>
      </c>
      <c r="BF329" s="86">
        <f>IF($U$329="snížená",$N$329,0)</f>
        <v>0</v>
      </c>
      <c r="BG329" s="86">
        <f>IF($U$329="zákl. přenesená",$N$329,0)</f>
        <v>0</v>
      </c>
      <c r="BH329" s="86">
        <f>IF($U$329="sníž. přenesená",$N$329,0)</f>
        <v>0</v>
      </c>
      <c r="BI329" s="86">
        <f>IF($U$329="nulová",$N$329,0)</f>
        <v>0</v>
      </c>
      <c r="BJ329" s="6" t="s">
        <v>21</v>
      </c>
      <c r="BK329" s="86">
        <f>ROUND($L$329*$K$329,2)</f>
        <v>0</v>
      </c>
      <c r="BL329" s="6" t="s">
        <v>191</v>
      </c>
      <c r="BM329" s="6" t="s">
        <v>378</v>
      </c>
    </row>
    <row r="330" spans="2:51" s="6" customFormat="1" ht="18.75" customHeight="1">
      <c r="B330" s="149"/>
      <c r="E330" s="150"/>
      <c r="F330" s="214" t="s">
        <v>193</v>
      </c>
      <c r="G330" s="215"/>
      <c r="H330" s="215"/>
      <c r="I330" s="215"/>
      <c r="K330" s="150"/>
      <c r="R330" s="151"/>
      <c r="T330" s="152"/>
      <c r="AA330" s="153"/>
      <c r="AT330" s="150" t="s">
        <v>155</v>
      </c>
      <c r="AU330" s="150" t="s">
        <v>100</v>
      </c>
      <c r="AV330" s="150" t="s">
        <v>21</v>
      </c>
      <c r="AW330" s="150" t="s">
        <v>109</v>
      </c>
      <c r="AX330" s="150" t="s">
        <v>79</v>
      </c>
      <c r="AY330" s="150" t="s">
        <v>147</v>
      </c>
    </row>
    <row r="331" spans="2:51" s="6" customFormat="1" ht="18.75" customHeight="1">
      <c r="B331" s="137"/>
      <c r="E331" s="138"/>
      <c r="F331" s="212" t="s">
        <v>379</v>
      </c>
      <c r="G331" s="213"/>
      <c r="H331" s="213"/>
      <c r="I331" s="213"/>
      <c r="K331" s="139">
        <v>8.75</v>
      </c>
      <c r="R331" s="140"/>
      <c r="T331" s="141"/>
      <c r="AA331" s="142"/>
      <c r="AT331" s="138" t="s">
        <v>155</v>
      </c>
      <c r="AU331" s="138" t="s">
        <v>100</v>
      </c>
      <c r="AV331" s="138" t="s">
        <v>100</v>
      </c>
      <c r="AW331" s="138" t="s">
        <v>109</v>
      </c>
      <c r="AX331" s="138" t="s">
        <v>79</v>
      </c>
      <c r="AY331" s="138" t="s">
        <v>147</v>
      </c>
    </row>
    <row r="332" spans="2:51" s="6" customFormat="1" ht="18.75" customHeight="1">
      <c r="B332" s="143"/>
      <c r="E332" s="144"/>
      <c r="F332" s="216" t="s">
        <v>156</v>
      </c>
      <c r="G332" s="217"/>
      <c r="H332" s="217"/>
      <c r="I332" s="217"/>
      <c r="K332" s="145">
        <v>8.75</v>
      </c>
      <c r="R332" s="146"/>
      <c r="T332" s="147"/>
      <c r="AA332" s="148"/>
      <c r="AT332" s="144" t="s">
        <v>155</v>
      </c>
      <c r="AU332" s="144" t="s">
        <v>100</v>
      </c>
      <c r="AV332" s="144" t="s">
        <v>152</v>
      </c>
      <c r="AW332" s="144" t="s">
        <v>109</v>
      </c>
      <c r="AX332" s="144" t="s">
        <v>21</v>
      </c>
      <c r="AY332" s="144" t="s">
        <v>147</v>
      </c>
    </row>
    <row r="333" spans="2:65" s="6" customFormat="1" ht="27" customHeight="1">
      <c r="B333" s="22"/>
      <c r="C333" s="130" t="s">
        <v>380</v>
      </c>
      <c r="D333" s="130" t="s">
        <v>148</v>
      </c>
      <c r="E333" s="131" t="s">
        <v>381</v>
      </c>
      <c r="F333" s="219" t="s">
        <v>382</v>
      </c>
      <c r="G333" s="220"/>
      <c r="H333" s="220"/>
      <c r="I333" s="220"/>
      <c r="J333" s="132" t="s">
        <v>164</v>
      </c>
      <c r="K333" s="133">
        <v>1.248</v>
      </c>
      <c r="L333" s="221">
        <v>0</v>
      </c>
      <c r="M333" s="220"/>
      <c r="N333" s="222">
        <f>ROUND($L$333*$K$333,2)</f>
        <v>0</v>
      </c>
      <c r="O333" s="220"/>
      <c r="P333" s="220"/>
      <c r="Q333" s="220"/>
      <c r="R333" s="23"/>
      <c r="T333" s="134"/>
      <c r="U333" s="29" t="s">
        <v>44</v>
      </c>
      <c r="W333" s="135">
        <f>$V$333*$K$333</f>
        <v>0</v>
      </c>
      <c r="X333" s="135">
        <v>0</v>
      </c>
      <c r="Y333" s="135">
        <f>$X$333*$K$333</f>
        <v>0</v>
      </c>
      <c r="Z333" s="135">
        <v>0</v>
      </c>
      <c r="AA333" s="136">
        <f>$Z$333*$K$333</f>
        <v>0</v>
      </c>
      <c r="AR333" s="6" t="s">
        <v>191</v>
      </c>
      <c r="AT333" s="6" t="s">
        <v>148</v>
      </c>
      <c r="AU333" s="6" t="s">
        <v>100</v>
      </c>
      <c r="AY333" s="6" t="s">
        <v>147</v>
      </c>
      <c r="BE333" s="86">
        <f>IF($U$333="základní",$N$333,0)</f>
        <v>0</v>
      </c>
      <c r="BF333" s="86">
        <f>IF($U$333="snížená",$N$333,0)</f>
        <v>0</v>
      </c>
      <c r="BG333" s="86">
        <f>IF($U$333="zákl. přenesená",$N$333,0)</f>
        <v>0</v>
      </c>
      <c r="BH333" s="86">
        <f>IF($U$333="sníž. přenesená",$N$333,0)</f>
        <v>0</v>
      </c>
      <c r="BI333" s="86">
        <f>IF($U$333="nulová",$N$333,0)</f>
        <v>0</v>
      </c>
      <c r="BJ333" s="6" t="s">
        <v>21</v>
      </c>
      <c r="BK333" s="86">
        <f>ROUND($L$333*$K$333,2)</f>
        <v>0</v>
      </c>
      <c r="BL333" s="6" t="s">
        <v>191</v>
      </c>
      <c r="BM333" s="6" t="s">
        <v>383</v>
      </c>
    </row>
    <row r="334" spans="2:63" s="120" customFormat="1" ht="30.75" customHeight="1">
      <c r="B334" s="121"/>
      <c r="D334" s="129" t="s">
        <v>120</v>
      </c>
      <c r="E334" s="129"/>
      <c r="F334" s="129"/>
      <c r="G334" s="129"/>
      <c r="H334" s="129"/>
      <c r="I334" s="129"/>
      <c r="J334" s="129"/>
      <c r="K334" s="129"/>
      <c r="L334" s="129"/>
      <c r="M334" s="129"/>
      <c r="N334" s="208">
        <f>$BK$334</f>
        <v>0</v>
      </c>
      <c r="O334" s="209"/>
      <c r="P334" s="209"/>
      <c r="Q334" s="209"/>
      <c r="R334" s="124"/>
      <c r="T334" s="125"/>
      <c r="W334" s="126">
        <f>SUM($W$335:$W$410)</f>
        <v>0</v>
      </c>
      <c r="Y334" s="126">
        <f>SUM($Y$335:$Y$410)</f>
        <v>0.28242903999999996</v>
      </c>
      <c r="AA334" s="127">
        <f>SUM($AA$335:$AA$410)</f>
        <v>0.0052</v>
      </c>
      <c r="AR334" s="123" t="s">
        <v>100</v>
      </c>
      <c r="AT334" s="123" t="s">
        <v>78</v>
      </c>
      <c r="AU334" s="123" t="s">
        <v>21</v>
      </c>
      <c r="AY334" s="123" t="s">
        <v>147</v>
      </c>
      <c r="BK334" s="128">
        <f>SUM($BK$335:$BK$410)</f>
        <v>0</v>
      </c>
    </row>
    <row r="335" spans="2:65" s="6" customFormat="1" ht="15.75" customHeight="1">
      <c r="B335" s="22"/>
      <c r="C335" s="130" t="s">
        <v>384</v>
      </c>
      <c r="D335" s="130" t="s">
        <v>148</v>
      </c>
      <c r="E335" s="131" t="s">
        <v>385</v>
      </c>
      <c r="F335" s="219" t="s">
        <v>386</v>
      </c>
      <c r="G335" s="220"/>
      <c r="H335" s="220"/>
      <c r="I335" s="220"/>
      <c r="J335" s="132" t="s">
        <v>257</v>
      </c>
      <c r="K335" s="133">
        <v>1</v>
      </c>
      <c r="L335" s="221">
        <v>0</v>
      </c>
      <c r="M335" s="220"/>
      <c r="N335" s="222">
        <f>ROUND($L$335*$K$335,2)</f>
        <v>0</v>
      </c>
      <c r="O335" s="220"/>
      <c r="P335" s="220"/>
      <c r="Q335" s="220"/>
      <c r="R335" s="23"/>
      <c r="T335" s="134"/>
      <c r="U335" s="29" t="s">
        <v>44</v>
      </c>
      <c r="W335" s="135">
        <f>$V$335*$K$335</f>
        <v>0</v>
      </c>
      <c r="X335" s="135">
        <v>0</v>
      </c>
      <c r="Y335" s="135">
        <f>$X$335*$K$335</f>
        <v>0</v>
      </c>
      <c r="Z335" s="135">
        <v>0.0026</v>
      </c>
      <c r="AA335" s="136">
        <f>$Z$335*$K$335</f>
        <v>0.0026</v>
      </c>
      <c r="AR335" s="6" t="s">
        <v>191</v>
      </c>
      <c r="AT335" s="6" t="s">
        <v>148</v>
      </c>
      <c r="AU335" s="6" t="s">
        <v>100</v>
      </c>
      <c r="AY335" s="6" t="s">
        <v>147</v>
      </c>
      <c r="BE335" s="86">
        <f>IF($U$335="základní",$N$335,0)</f>
        <v>0</v>
      </c>
      <c r="BF335" s="86">
        <f>IF($U$335="snížená",$N$335,0)</f>
        <v>0</v>
      </c>
      <c r="BG335" s="86">
        <f>IF($U$335="zákl. přenesená",$N$335,0)</f>
        <v>0</v>
      </c>
      <c r="BH335" s="86">
        <f>IF($U$335="sníž. přenesená",$N$335,0)</f>
        <v>0</v>
      </c>
      <c r="BI335" s="86">
        <f>IF($U$335="nulová",$N$335,0)</f>
        <v>0</v>
      </c>
      <c r="BJ335" s="6" t="s">
        <v>21</v>
      </c>
      <c r="BK335" s="86">
        <f>ROUND($L$335*$K$335,2)</f>
        <v>0</v>
      </c>
      <c r="BL335" s="6" t="s">
        <v>191</v>
      </c>
      <c r="BM335" s="6" t="s">
        <v>387</v>
      </c>
    </row>
    <row r="336" spans="2:51" s="6" customFormat="1" ht="18.75" customHeight="1">
      <c r="B336" s="149"/>
      <c r="E336" s="150"/>
      <c r="F336" s="214" t="s">
        <v>259</v>
      </c>
      <c r="G336" s="215"/>
      <c r="H336" s="215"/>
      <c r="I336" s="215"/>
      <c r="K336" s="150"/>
      <c r="R336" s="151"/>
      <c r="T336" s="152"/>
      <c r="AA336" s="153"/>
      <c r="AT336" s="150" t="s">
        <v>155</v>
      </c>
      <c r="AU336" s="150" t="s">
        <v>100</v>
      </c>
      <c r="AV336" s="150" t="s">
        <v>21</v>
      </c>
      <c r="AW336" s="150" t="s">
        <v>109</v>
      </c>
      <c r="AX336" s="150" t="s">
        <v>79</v>
      </c>
      <c r="AY336" s="150" t="s">
        <v>147</v>
      </c>
    </row>
    <row r="337" spans="2:51" s="6" customFormat="1" ht="18.75" customHeight="1">
      <c r="B337" s="137"/>
      <c r="E337" s="138"/>
      <c r="F337" s="212" t="s">
        <v>21</v>
      </c>
      <c r="G337" s="213"/>
      <c r="H337" s="213"/>
      <c r="I337" s="213"/>
      <c r="K337" s="139">
        <v>1</v>
      </c>
      <c r="R337" s="140"/>
      <c r="T337" s="141"/>
      <c r="AA337" s="142"/>
      <c r="AT337" s="138" t="s">
        <v>155</v>
      </c>
      <c r="AU337" s="138" t="s">
        <v>100</v>
      </c>
      <c r="AV337" s="138" t="s">
        <v>100</v>
      </c>
      <c r="AW337" s="138" t="s">
        <v>109</v>
      </c>
      <c r="AX337" s="138" t="s">
        <v>79</v>
      </c>
      <c r="AY337" s="138" t="s">
        <v>147</v>
      </c>
    </row>
    <row r="338" spans="2:51" s="6" customFormat="1" ht="18.75" customHeight="1">
      <c r="B338" s="143"/>
      <c r="E338" s="144"/>
      <c r="F338" s="216" t="s">
        <v>156</v>
      </c>
      <c r="G338" s="217"/>
      <c r="H338" s="217"/>
      <c r="I338" s="217"/>
      <c r="K338" s="145">
        <v>1</v>
      </c>
      <c r="R338" s="146"/>
      <c r="T338" s="147"/>
      <c r="AA338" s="148"/>
      <c r="AT338" s="144" t="s">
        <v>155</v>
      </c>
      <c r="AU338" s="144" t="s">
        <v>100</v>
      </c>
      <c r="AV338" s="144" t="s">
        <v>152</v>
      </c>
      <c r="AW338" s="144" t="s">
        <v>109</v>
      </c>
      <c r="AX338" s="144" t="s">
        <v>21</v>
      </c>
      <c r="AY338" s="144" t="s">
        <v>147</v>
      </c>
    </row>
    <row r="339" spans="2:65" s="6" customFormat="1" ht="27" customHeight="1">
      <c r="B339" s="22"/>
      <c r="C339" s="130" t="s">
        <v>388</v>
      </c>
      <c r="D339" s="130" t="s">
        <v>148</v>
      </c>
      <c r="E339" s="131" t="s">
        <v>389</v>
      </c>
      <c r="F339" s="219" t="s">
        <v>390</v>
      </c>
      <c r="G339" s="220"/>
      <c r="H339" s="220"/>
      <c r="I339" s="220"/>
      <c r="J339" s="132" t="s">
        <v>257</v>
      </c>
      <c r="K339" s="133">
        <v>1</v>
      </c>
      <c r="L339" s="221">
        <v>0</v>
      </c>
      <c r="M339" s="220"/>
      <c r="N339" s="222">
        <f>ROUND($L$339*$K$339,2)</f>
        <v>0</v>
      </c>
      <c r="O339" s="220"/>
      <c r="P339" s="220"/>
      <c r="Q339" s="220"/>
      <c r="R339" s="23"/>
      <c r="T339" s="134"/>
      <c r="U339" s="29" t="s">
        <v>44</v>
      </c>
      <c r="W339" s="135">
        <f>$V$339*$K$339</f>
        <v>0</v>
      </c>
      <c r="X339" s="135">
        <v>0</v>
      </c>
      <c r="Y339" s="135">
        <f>$X$339*$K$339</f>
        <v>0</v>
      </c>
      <c r="Z339" s="135">
        <v>0.0026</v>
      </c>
      <c r="AA339" s="136">
        <f>$Z$339*$K$339</f>
        <v>0.0026</v>
      </c>
      <c r="AR339" s="6" t="s">
        <v>191</v>
      </c>
      <c r="AT339" s="6" t="s">
        <v>148</v>
      </c>
      <c r="AU339" s="6" t="s">
        <v>100</v>
      </c>
      <c r="AY339" s="6" t="s">
        <v>147</v>
      </c>
      <c r="BE339" s="86">
        <f>IF($U$339="základní",$N$339,0)</f>
        <v>0</v>
      </c>
      <c r="BF339" s="86">
        <f>IF($U$339="snížená",$N$339,0)</f>
        <v>0</v>
      </c>
      <c r="BG339" s="86">
        <f>IF($U$339="zákl. přenesená",$N$339,0)</f>
        <v>0</v>
      </c>
      <c r="BH339" s="86">
        <f>IF($U$339="sníž. přenesená",$N$339,0)</f>
        <v>0</v>
      </c>
      <c r="BI339" s="86">
        <f>IF($U$339="nulová",$N$339,0)</f>
        <v>0</v>
      </c>
      <c r="BJ339" s="6" t="s">
        <v>21</v>
      </c>
      <c r="BK339" s="86">
        <f>ROUND($L$339*$K$339,2)</f>
        <v>0</v>
      </c>
      <c r="BL339" s="6" t="s">
        <v>191</v>
      </c>
      <c r="BM339" s="6" t="s">
        <v>391</v>
      </c>
    </row>
    <row r="340" spans="2:51" s="6" customFormat="1" ht="18.75" customHeight="1">
      <c r="B340" s="149"/>
      <c r="E340" s="150"/>
      <c r="F340" s="214" t="s">
        <v>392</v>
      </c>
      <c r="G340" s="215"/>
      <c r="H340" s="215"/>
      <c r="I340" s="215"/>
      <c r="K340" s="150"/>
      <c r="R340" s="151"/>
      <c r="T340" s="152"/>
      <c r="AA340" s="153"/>
      <c r="AT340" s="150" t="s">
        <v>155</v>
      </c>
      <c r="AU340" s="150" t="s">
        <v>100</v>
      </c>
      <c r="AV340" s="150" t="s">
        <v>21</v>
      </c>
      <c r="AW340" s="150" t="s">
        <v>109</v>
      </c>
      <c r="AX340" s="150" t="s">
        <v>79</v>
      </c>
      <c r="AY340" s="150" t="s">
        <v>147</v>
      </c>
    </row>
    <row r="341" spans="2:51" s="6" customFormat="1" ht="18.75" customHeight="1">
      <c r="B341" s="137"/>
      <c r="E341" s="138"/>
      <c r="F341" s="212" t="s">
        <v>21</v>
      </c>
      <c r="G341" s="213"/>
      <c r="H341" s="213"/>
      <c r="I341" s="213"/>
      <c r="K341" s="139">
        <v>1</v>
      </c>
      <c r="R341" s="140"/>
      <c r="T341" s="141"/>
      <c r="AA341" s="142"/>
      <c r="AT341" s="138" t="s">
        <v>155</v>
      </c>
      <c r="AU341" s="138" t="s">
        <v>100</v>
      </c>
      <c r="AV341" s="138" t="s">
        <v>100</v>
      </c>
      <c r="AW341" s="138" t="s">
        <v>109</v>
      </c>
      <c r="AX341" s="138" t="s">
        <v>79</v>
      </c>
      <c r="AY341" s="138" t="s">
        <v>147</v>
      </c>
    </row>
    <row r="342" spans="2:51" s="6" customFormat="1" ht="18.75" customHeight="1">
      <c r="B342" s="143"/>
      <c r="E342" s="144"/>
      <c r="F342" s="216" t="s">
        <v>156</v>
      </c>
      <c r="G342" s="217"/>
      <c r="H342" s="217"/>
      <c r="I342" s="217"/>
      <c r="K342" s="145">
        <v>1</v>
      </c>
      <c r="R342" s="146"/>
      <c r="T342" s="147"/>
      <c r="AA342" s="148"/>
      <c r="AT342" s="144" t="s">
        <v>155</v>
      </c>
      <c r="AU342" s="144" t="s">
        <v>100</v>
      </c>
      <c r="AV342" s="144" t="s">
        <v>152</v>
      </c>
      <c r="AW342" s="144" t="s">
        <v>109</v>
      </c>
      <c r="AX342" s="144" t="s">
        <v>21</v>
      </c>
      <c r="AY342" s="144" t="s">
        <v>147</v>
      </c>
    </row>
    <row r="343" spans="2:65" s="6" customFormat="1" ht="15.75" customHeight="1">
      <c r="B343" s="22"/>
      <c r="C343" s="130" t="s">
        <v>393</v>
      </c>
      <c r="D343" s="130" t="s">
        <v>148</v>
      </c>
      <c r="E343" s="131" t="s">
        <v>394</v>
      </c>
      <c r="F343" s="219" t="s">
        <v>395</v>
      </c>
      <c r="G343" s="220"/>
      <c r="H343" s="220"/>
      <c r="I343" s="220"/>
      <c r="J343" s="132" t="s">
        <v>151</v>
      </c>
      <c r="K343" s="133">
        <v>28.609</v>
      </c>
      <c r="L343" s="221">
        <v>0</v>
      </c>
      <c r="M343" s="220"/>
      <c r="N343" s="222">
        <f>ROUND($L$343*$K$343,2)</f>
        <v>0</v>
      </c>
      <c r="O343" s="220"/>
      <c r="P343" s="220"/>
      <c r="Q343" s="220"/>
      <c r="R343" s="23"/>
      <c r="T343" s="134"/>
      <c r="U343" s="29" t="s">
        <v>44</v>
      </c>
      <c r="W343" s="135">
        <f>$V$343*$K$343</f>
        <v>0</v>
      </c>
      <c r="X343" s="135">
        <v>0</v>
      </c>
      <c r="Y343" s="135">
        <f>$X$343*$K$343</f>
        <v>0</v>
      </c>
      <c r="Z343" s="135">
        <v>0</v>
      </c>
      <c r="AA343" s="136">
        <f>$Z$343*$K$343</f>
        <v>0</v>
      </c>
      <c r="AR343" s="6" t="s">
        <v>191</v>
      </c>
      <c r="AT343" s="6" t="s">
        <v>148</v>
      </c>
      <c r="AU343" s="6" t="s">
        <v>100</v>
      </c>
      <c r="AY343" s="6" t="s">
        <v>147</v>
      </c>
      <c r="BE343" s="86">
        <f>IF($U$343="základní",$N$343,0)</f>
        <v>0</v>
      </c>
      <c r="BF343" s="86">
        <f>IF($U$343="snížená",$N$343,0)</f>
        <v>0</v>
      </c>
      <c r="BG343" s="86">
        <f>IF($U$343="zákl. přenesená",$N$343,0)</f>
        <v>0</v>
      </c>
      <c r="BH343" s="86">
        <f>IF($U$343="sníž. přenesená",$N$343,0)</f>
        <v>0</v>
      </c>
      <c r="BI343" s="86">
        <f>IF($U$343="nulová",$N$343,0)</f>
        <v>0</v>
      </c>
      <c r="BJ343" s="6" t="s">
        <v>21</v>
      </c>
      <c r="BK343" s="86">
        <f>ROUND($L$343*$K$343,2)</f>
        <v>0</v>
      </c>
      <c r="BL343" s="6" t="s">
        <v>191</v>
      </c>
      <c r="BM343" s="6" t="s">
        <v>396</v>
      </c>
    </row>
    <row r="344" spans="2:51" s="6" customFormat="1" ht="18.75" customHeight="1">
      <c r="B344" s="149"/>
      <c r="E344" s="150"/>
      <c r="F344" s="214" t="s">
        <v>207</v>
      </c>
      <c r="G344" s="215"/>
      <c r="H344" s="215"/>
      <c r="I344" s="215"/>
      <c r="K344" s="150"/>
      <c r="R344" s="151"/>
      <c r="T344" s="152"/>
      <c r="AA344" s="153"/>
      <c r="AT344" s="150" t="s">
        <v>155</v>
      </c>
      <c r="AU344" s="150" t="s">
        <v>100</v>
      </c>
      <c r="AV344" s="150" t="s">
        <v>21</v>
      </c>
      <c r="AW344" s="150" t="s">
        <v>109</v>
      </c>
      <c r="AX344" s="150" t="s">
        <v>79</v>
      </c>
      <c r="AY344" s="150" t="s">
        <v>147</v>
      </c>
    </row>
    <row r="345" spans="2:51" s="6" customFormat="1" ht="32.25" customHeight="1">
      <c r="B345" s="149"/>
      <c r="E345" s="150"/>
      <c r="F345" s="214" t="s">
        <v>397</v>
      </c>
      <c r="G345" s="215"/>
      <c r="H345" s="215"/>
      <c r="I345" s="215"/>
      <c r="K345" s="150"/>
      <c r="R345" s="151"/>
      <c r="T345" s="152"/>
      <c r="AA345" s="153"/>
      <c r="AT345" s="150" t="s">
        <v>155</v>
      </c>
      <c r="AU345" s="150" t="s">
        <v>100</v>
      </c>
      <c r="AV345" s="150" t="s">
        <v>21</v>
      </c>
      <c r="AW345" s="150" t="s">
        <v>109</v>
      </c>
      <c r="AX345" s="150" t="s">
        <v>79</v>
      </c>
      <c r="AY345" s="150" t="s">
        <v>147</v>
      </c>
    </row>
    <row r="346" spans="2:51" s="6" customFormat="1" ht="32.25" customHeight="1">
      <c r="B346" s="149"/>
      <c r="E346" s="150"/>
      <c r="F346" s="214" t="s">
        <v>398</v>
      </c>
      <c r="G346" s="215"/>
      <c r="H346" s="215"/>
      <c r="I346" s="215"/>
      <c r="K346" s="150"/>
      <c r="R346" s="151"/>
      <c r="T346" s="152"/>
      <c r="AA346" s="153"/>
      <c r="AT346" s="150" t="s">
        <v>155</v>
      </c>
      <c r="AU346" s="150" t="s">
        <v>100</v>
      </c>
      <c r="AV346" s="150" t="s">
        <v>21</v>
      </c>
      <c r="AW346" s="150" t="s">
        <v>109</v>
      </c>
      <c r="AX346" s="150" t="s">
        <v>79</v>
      </c>
      <c r="AY346" s="150" t="s">
        <v>147</v>
      </c>
    </row>
    <row r="347" spans="2:51" s="6" customFormat="1" ht="18.75" customHeight="1">
      <c r="B347" s="149"/>
      <c r="E347" s="150"/>
      <c r="F347" s="214" t="s">
        <v>399</v>
      </c>
      <c r="G347" s="215"/>
      <c r="H347" s="215"/>
      <c r="I347" s="215"/>
      <c r="K347" s="150"/>
      <c r="R347" s="151"/>
      <c r="T347" s="152"/>
      <c r="AA347" s="153"/>
      <c r="AT347" s="150" t="s">
        <v>155</v>
      </c>
      <c r="AU347" s="150" t="s">
        <v>100</v>
      </c>
      <c r="AV347" s="150" t="s">
        <v>21</v>
      </c>
      <c r="AW347" s="150" t="s">
        <v>109</v>
      </c>
      <c r="AX347" s="150" t="s">
        <v>79</v>
      </c>
      <c r="AY347" s="150" t="s">
        <v>147</v>
      </c>
    </row>
    <row r="348" spans="2:51" s="6" customFormat="1" ht="18.75" customHeight="1">
      <c r="B348" s="137"/>
      <c r="E348" s="138"/>
      <c r="F348" s="212" t="s">
        <v>210</v>
      </c>
      <c r="G348" s="213"/>
      <c r="H348" s="213"/>
      <c r="I348" s="213"/>
      <c r="K348" s="139">
        <v>22.563</v>
      </c>
      <c r="R348" s="140"/>
      <c r="T348" s="141"/>
      <c r="AA348" s="142"/>
      <c r="AT348" s="138" t="s">
        <v>155</v>
      </c>
      <c r="AU348" s="138" t="s">
        <v>100</v>
      </c>
      <c r="AV348" s="138" t="s">
        <v>100</v>
      </c>
      <c r="AW348" s="138" t="s">
        <v>109</v>
      </c>
      <c r="AX348" s="138" t="s">
        <v>79</v>
      </c>
      <c r="AY348" s="138" t="s">
        <v>147</v>
      </c>
    </row>
    <row r="349" spans="2:51" s="6" customFormat="1" ht="18.75" customHeight="1">
      <c r="B349" s="137"/>
      <c r="E349" s="138"/>
      <c r="F349" s="212" t="s">
        <v>211</v>
      </c>
      <c r="G349" s="213"/>
      <c r="H349" s="213"/>
      <c r="I349" s="213"/>
      <c r="K349" s="139">
        <v>9.786</v>
      </c>
      <c r="R349" s="140"/>
      <c r="T349" s="141"/>
      <c r="AA349" s="142"/>
      <c r="AT349" s="138" t="s">
        <v>155</v>
      </c>
      <c r="AU349" s="138" t="s">
        <v>100</v>
      </c>
      <c r="AV349" s="138" t="s">
        <v>100</v>
      </c>
      <c r="AW349" s="138" t="s">
        <v>109</v>
      </c>
      <c r="AX349" s="138" t="s">
        <v>79</v>
      </c>
      <c r="AY349" s="138" t="s">
        <v>147</v>
      </c>
    </row>
    <row r="350" spans="2:51" s="6" customFormat="1" ht="18.75" customHeight="1">
      <c r="B350" s="149"/>
      <c r="E350" s="150"/>
      <c r="F350" s="214" t="s">
        <v>212</v>
      </c>
      <c r="G350" s="215"/>
      <c r="H350" s="215"/>
      <c r="I350" s="215"/>
      <c r="K350" s="150"/>
      <c r="R350" s="151"/>
      <c r="T350" s="152"/>
      <c r="AA350" s="153"/>
      <c r="AT350" s="150" t="s">
        <v>155</v>
      </c>
      <c r="AU350" s="150" t="s">
        <v>100</v>
      </c>
      <c r="AV350" s="150" t="s">
        <v>21</v>
      </c>
      <c r="AW350" s="150" t="s">
        <v>109</v>
      </c>
      <c r="AX350" s="150" t="s">
        <v>79</v>
      </c>
      <c r="AY350" s="150" t="s">
        <v>147</v>
      </c>
    </row>
    <row r="351" spans="2:51" s="6" customFormat="1" ht="18.75" customHeight="1">
      <c r="B351" s="137"/>
      <c r="E351" s="138"/>
      <c r="F351" s="212" t="s">
        <v>213</v>
      </c>
      <c r="G351" s="213"/>
      <c r="H351" s="213"/>
      <c r="I351" s="213"/>
      <c r="K351" s="139">
        <v>-3.74</v>
      </c>
      <c r="R351" s="140"/>
      <c r="T351" s="141"/>
      <c r="AA351" s="142"/>
      <c r="AT351" s="138" t="s">
        <v>155</v>
      </c>
      <c r="AU351" s="138" t="s">
        <v>100</v>
      </c>
      <c r="AV351" s="138" t="s">
        <v>100</v>
      </c>
      <c r="AW351" s="138" t="s">
        <v>109</v>
      </c>
      <c r="AX351" s="138" t="s">
        <v>79</v>
      </c>
      <c r="AY351" s="138" t="s">
        <v>147</v>
      </c>
    </row>
    <row r="352" spans="2:51" s="6" customFormat="1" ht="18.75" customHeight="1">
      <c r="B352" s="143"/>
      <c r="E352" s="144"/>
      <c r="F352" s="216" t="s">
        <v>156</v>
      </c>
      <c r="G352" s="217"/>
      <c r="H352" s="217"/>
      <c r="I352" s="217"/>
      <c r="K352" s="145">
        <v>28.609</v>
      </c>
      <c r="R352" s="146"/>
      <c r="T352" s="147"/>
      <c r="AA352" s="148"/>
      <c r="AT352" s="144" t="s">
        <v>155</v>
      </c>
      <c r="AU352" s="144" t="s">
        <v>100</v>
      </c>
      <c r="AV352" s="144" t="s">
        <v>152</v>
      </c>
      <c r="AW352" s="144" t="s">
        <v>109</v>
      </c>
      <c r="AX352" s="144" t="s">
        <v>21</v>
      </c>
      <c r="AY352" s="144" t="s">
        <v>147</v>
      </c>
    </row>
    <row r="353" spans="2:65" s="6" customFormat="1" ht="27" customHeight="1">
      <c r="B353" s="22"/>
      <c r="C353" s="154" t="s">
        <v>160</v>
      </c>
      <c r="D353" s="154" t="s">
        <v>198</v>
      </c>
      <c r="E353" s="155" t="s">
        <v>400</v>
      </c>
      <c r="F353" s="223" t="s">
        <v>401</v>
      </c>
      <c r="G353" s="224"/>
      <c r="H353" s="224"/>
      <c r="I353" s="224"/>
      <c r="J353" s="156" t="s">
        <v>346</v>
      </c>
      <c r="K353" s="157">
        <v>30.039</v>
      </c>
      <c r="L353" s="225">
        <v>0</v>
      </c>
      <c r="M353" s="224"/>
      <c r="N353" s="226">
        <f>ROUND($L$353*$K$353,2)</f>
        <v>0</v>
      </c>
      <c r="O353" s="220"/>
      <c r="P353" s="220"/>
      <c r="Q353" s="220"/>
      <c r="R353" s="23"/>
      <c r="T353" s="134"/>
      <c r="U353" s="29" t="s">
        <v>44</v>
      </c>
      <c r="W353" s="135">
        <f>$V$353*$K$353</f>
        <v>0</v>
      </c>
      <c r="X353" s="135">
        <v>0.00576</v>
      </c>
      <c r="Y353" s="135">
        <f>$X$353*$K$353</f>
        <v>0.17302464</v>
      </c>
      <c r="Z353" s="135">
        <v>0</v>
      </c>
      <c r="AA353" s="136">
        <f>$Z$353*$K$353</f>
        <v>0</v>
      </c>
      <c r="AR353" s="6" t="s">
        <v>201</v>
      </c>
      <c r="AT353" s="6" t="s">
        <v>198</v>
      </c>
      <c r="AU353" s="6" t="s">
        <v>100</v>
      </c>
      <c r="AY353" s="6" t="s">
        <v>147</v>
      </c>
      <c r="BE353" s="86">
        <f>IF($U$353="základní",$N$353,0)</f>
        <v>0</v>
      </c>
      <c r="BF353" s="86">
        <f>IF($U$353="snížená",$N$353,0)</f>
        <v>0</v>
      </c>
      <c r="BG353" s="86">
        <f>IF($U$353="zákl. přenesená",$N$353,0)</f>
        <v>0</v>
      </c>
      <c r="BH353" s="86">
        <f>IF($U$353="sníž. přenesená",$N$353,0)</f>
        <v>0</v>
      </c>
      <c r="BI353" s="86">
        <f>IF($U$353="nulová",$N$353,0)</f>
        <v>0</v>
      </c>
      <c r="BJ353" s="6" t="s">
        <v>21</v>
      </c>
      <c r="BK353" s="86">
        <f>ROUND($L$353*$K$353,2)</f>
        <v>0</v>
      </c>
      <c r="BL353" s="6" t="s">
        <v>191</v>
      </c>
      <c r="BM353" s="6" t="s">
        <v>402</v>
      </c>
    </row>
    <row r="354" spans="2:51" s="6" customFormat="1" ht="18.75" customHeight="1">
      <c r="B354" s="149"/>
      <c r="E354" s="150"/>
      <c r="F354" s="214" t="s">
        <v>207</v>
      </c>
      <c r="G354" s="215"/>
      <c r="H354" s="215"/>
      <c r="I354" s="215"/>
      <c r="K354" s="150"/>
      <c r="R354" s="151"/>
      <c r="T354" s="152"/>
      <c r="AA354" s="153"/>
      <c r="AT354" s="150" t="s">
        <v>155</v>
      </c>
      <c r="AU354" s="150" t="s">
        <v>100</v>
      </c>
      <c r="AV354" s="150" t="s">
        <v>21</v>
      </c>
      <c r="AW354" s="150" t="s">
        <v>109</v>
      </c>
      <c r="AX354" s="150" t="s">
        <v>79</v>
      </c>
      <c r="AY354" s="150" t="s">
        <v>147</v>
      </c>
    </row>
    <row r="355" spans="2:51" s="6" customFormat="1" ht="32.25" customHeight="1">
      <c r="B355" s="149"/>
      <c r="E355" s="150"/>
      <c r="F355" s="214" t="s">
        <v>397</v>
      </c>
      <c r="G355" s="215"/>
      <c r="H355" s="215"/>
      <c r="I355" s="215"/>
      <c r="K355" s="150"/>
      <c r="R355" s="151"/>
      <c r="T355" s="152"/>
      <c r="AA355" s="153"/>
      <c r="AT355" s="150" t="s">
        <v>155</v>
      </c>
      <c r="AU355" s="150" t="s">
        <v>100</v>
      </c>
      <c r="AV355" s="150" t="s">
        <v>21</v>
      </c>
      <c r="AW355" s="150" t="s">
        <v>109</v>
      </c>
      <c r="AX355" s="150" t="s">
        <v>79</v>
      </c>
      <c r="AY355" s="150" t="s">
        <v>147</v>
      </c>
    </row>
    <row r="356" spans="2:51" s="6" customFormat="1" ht="32.25" customHeight="1">
      <c r="B356" s="149"/>
      <c r="E356" s="150"/>
      <c r="F356" s="214" t="s">
        <v>398</v>
      </c>
      <c r="G356" s="215"/>
      <c r="H356" s="215"/>
      <c r="I356" s="215"/>
      <c r="K356" s="150"/>
      <c r="R356" s="151"/>
      <c r="T356" s="152"/>
      <c r="AA356" s="153"/>
      <c r="AT356" s="150" t="s">
        <v>155</v>
      </c>
      <c r="AU356" s="150" t="s">
        <v>100</v>
      </c>
      <c r="AV356" s="150" t="s">
        <v>21</v>
      </c>
      <c r="AW356" s="150" t="s">
        <v>109</v>
      </c>
      <c r="AX356" s="150" t="s">
        <v>79</v>
      </c>
      <c r="AY356" s="150" t="s">
        <v>147</v>
      </c>
    </row>
    <row r="357" spans="2:51" s="6" customFormat="1" ht="18.75" customHeight="1">
      <c r="B357" s="149"/>
      <c r="E357" s="150"/>
      <c r="F357" s="214" t="s">
        <v>399</v>
      </c>
      <c r="G357" s="215"/>
      <c r="H357" s="215"/>
      <c r="I357" s="215"/>
      <c r="K357" s="150"/>
      <c r="R357" s="151"/>
      <c r="T357" s="152"/>
      <c r="AA357" s="153"/>
      <c r="AT357" s="150" t="s">
        <v>155</v>
      </c>
      <c r="AU357" s="150" t="s">
        <v>100</v>
      </c>
      <c r="AV357" s="150" t="s">
        <v>21</v>
      </c>
      <c r="AW357" s="150" t="s">
        <v>109</v>
      </c>
      <c r="AX357" s="150" t="s">
        <v>79</v>
      </c>
      <c r="AY357" s="150" t="s">
        <v>147</v>
      </c>
    </row>
    <row r="358" spans="2:51" s="6" customFormat="1" ht="18.75" customHeight="1">
      <c r="B358" s="137"/>
      <c r="E358" s="138"/>
      <c r="F358" s="212" t="s">
        <v>210</v>
      </c>
      <c r="G358" s="213"/>
      <c r="H358" s="213"/>
      <c r="I358" s="213"/>
      <c r="K358" s="139">
        <v>22.563</v>
      </c>
      <c r="R358" s="140"/>
      <c r="T358" s="141"/>
      <c r="AA358" s="142"/>
      <c r="AT358" s="138" t="s">
        <v>155</v>
      </c>
      <c r="AU358" s="138" t="s">
        <v>100</v>
      </c>
      <c r="AV358" s="138" t="s">
        <v>100</v>
      </c>
      <c r="AW358" s="138" t="s">
        <v>109</v>
      </c>
      <c r="AX358" s="138" t="s">
        <v>79</v>
      </c>
      <c r="AY358" s="138" t="s">
        <v>147</v>
      </c>
    </row>
    <row r="359" spans="2:51" s="6" customFormat="1" ht="18.75" customHeight="1">
      <c r="B359" s="137"/>
      <c r="E359" s="138"/>
      <c r="F359" s="212" t="s">
        <v>211</v>
      </c>
      <c r="G359" s="213"/>
      <c r="H359" s="213"/>
      <c r="I359" s="213"/>
      <c r="K359" s="139">
        <v>9.786</v>
      </c>
      <c r="R359" s="140"/>
      <c r="T359" s="141"/>
      <c r="AA359" s="142"/>
      <c r="AT359" s="138" t="s">
        <v>155</v>
      </c>
      <c r="AU359" s="138" t="s">
        <v>100</v>
      </c>
      <c r="AV359" s="138" t="s">
        <v>100</v>
      </c>
      <c r="AW359" s="138" t="s">
        <v>109</v>
      </c>
      <c r="AX359" s="138" t="s">
        <v>79</v>
      </c>
      <c r="AY359" s="138" t="s">
        <v>147</v>
      </c>
    </row>
    <row r="360" spans="2:51" s="6" customFormat="1" ht="18.75" customHeight="1">
      <c r="B360" s="149"/>
      <c r="E360" s="150"/>
      <c r="F360" s="214" t="s">
        <v>212</v>
      </c>
      <c r="G360" s="215"/>
      <c r="H360" s="215"/>
      <c r="I360" s="215"/>
      <c r="K360" s="150"/>
      <c r="R360" s="151"/>
      <c r="T360" s="152"/>
      <c r="AA360" s="153"/>
      <c r="AT360" s="150" t="s">
        <v>155</v>
      </c>
      <c r="AU360" s="150" t="s">
        <v>100</v>
      </c>
      <c r="AV360" s="150" t="s">
        <v>21</v>
      </c>
      <c r="AW360" s="150" t="s">
        <v>109</v>
      </c>
      <c r="AX360" s="150" t="s">
        <v>79</v>
      </c>
      <c r="AY360" s="150" t="s">
        <v>147</v>
      </c>
    </row>
    <row r="361" spans="2:51" s="6" customFormat="1" ht="18.75" customHeight="1">
      <c r="B361" s="137"/>
      <c r="E361" s="138"/>
      <c r="F361" s="212" t="s">
        <v>213</v>
      </c>
      <c r="G361" s="213"/>
      <c r="H361" s="213"/>
      <c r="I361" s="213"/>
      <c r="K361" s="139">
        <v>-3.74</v>
      </c>
      <c r="R361" s="140"/>
      <c r="T361" s="141"/>
      <c r="AA361" s="142"/>
      <c r="AT361" s="138" t="s">
        <v>155</v>
      </c>
      <c r="AU361" s="138" t="s">
        <v>100</v>
      </c>
      <c r="AV361" s="138" t="s">
        <v>100</v>
      </c>
      <c r="AW361" s="138" t="s">
        <v>109</v>
      </c>
      <c r="AX361" s="138" t="s">
        <v>79</v>
      </c>
      <c r="AY361" s="138" t="s">
        <v>147</v>
      </c>
    </row>
    <row r="362" spans="2:51" s="6" customFormat="1" ht="18.75" customHeight="1">
      <c r="B362" s="143"/>
      <c r="E362" s="144"/>
      <c r="F362" s="216" t="s">
        <v>156</v>
      </c>
      <c r="G362" s="217"/>
      <c r="H362" s="217"/>
      <c r="I362" s="217"/>
      <c r="K362" s="145">
        <v>28.609</v>
      </c>
      <c r="R362" s="146"/>
      <c r="T362" s="147"/>
      <c r="AA362" s="148"/>
      <c r="AT362" s="144" t="s">
        <v>155</v>
      </c>
      <c r="AU362" s="144" t="s">
        <v>100</v>
      </c>
      <c r="AV362" s="144" t="s">
        <v>152</v>
      </c>
      <c r="AW362" s="144" t="s">
        <v>109</v>
      </c>
      <c r="AX362" s="144" t="s">
        <v>21</v>
      </c>
      <c r="AY362" s="144" t="s">
        <v>147</v>
      </c>
    </row>
    <row r="363" spans="2:65" s="6" customFormat="1" ht="39" customHeight="1">
      <c r="B363" s="22"/>
      <c r="C363" s="130" t="s">
        <v>403</v>
      </c>
      <c r="D363" s="130" t="s">
        <v>148</v>
      </c>
      <c r="E363" s="131" t="s">
        <v>404</v>
      </c>
      <c r="F363" s="219" t="s">
        <v>405</v>
      </c>
      <c r="G363" s="220"/>
      <c r="H363" s="220"/>
      <c r="I363" s="220"/>
      <c r="J363" s="132" t="s">
        <v>346</v>
      </c>
      <c r="K363" s="133">
        <v>2.35</v>
      </c>
      <c r="L363" s="221">
        <v>0</v>
      </c>
      <c r="M363" s="220"/>
      <c r="N363" s="222">
        <f>ROUND($L$363*$K$363,2)</f>
        <v>0</v>
      </c>
      <c r="O363" s="220"/>
      <c r="P363" s="220"/>
      <c r="Q363" s="220"/>
      <c r="R363" s="23"/>
      <c r="T363" s="134"/>
      <c r="U363" s="29" t="s">
        <v>44</v>
      </c>
      <c r="W363" s="135">
        <f>$V$363*$K$363</f>
        <v>0</v>
      </c>
      <c r="X363" s="135">
        <v>0.00164</v>
      </c>
      <c r="Y363" s="135">
        <f>$X$363*$K$363</f>
        <v>0.0038540000000000002</v>
      </c>
      <c r="Z363" s="135">
        <v>0</v>
      </c>
      <c r="AA363" s="136">
        <f>$Z$363*$K$363</f>
        <v>0</v>
      </c>
      <c r="AR363" s="6" t="s">
        <v>191</v>
      </c>
      <c r="AT363" s="6" t="s">
        <v>148</v>
      </c>
      <c r="AU363" s="6" t="s">
        <v>100</v>
      </c>
      <c r="AY363" s="6" t="s">
        <v>147</v>
      </c>
      <c r="BE363" s="86">
        <f>IF($U$363="základní",$N$363,0)</f>
        <v>0</v>
      </c>
      <c r="BF363" s="86">
        <f>IF($U$363="snížená",$N$363,0)</f>
        <v>0</v>
      </c>
      <c r="BG363" s="86">
        <f>IF($U$363="zákl. přenesená",$N$363,0)</f>
        <v>0</v>
      </c>
      <c r="BH363" s="86">
        <f>IF($U$363="sníž. přenesená",$N$363,0)</f>
        <v>0</v>
      </c>
      <c r="BI363" s="86">
        <f>IF($U$363="nulová",$N$363,0)</f>
        <v>0</v>
      </c>
      <c r="BJ363" s="6" t="s">
        <v>21</v>
      </c>
      <c r="BK363" s="86">
        <f>ROUND($L$363*$K$363,2)</f>
        <v>0</v>
      </c>
      <c r="BL363" s="6" t="s">
        <v>191</v>
      </c>
      <c r="BM363" s="6" t="s">
        <v>406</v>
      </c>
    </row>
    <row r="364" spans="2:51" s="6" customFormat="1" ht="46.5" customHeight="1">
      <c r="B364" s="149"/>
      <c r="E364" s="150"/>
      <c r="F364" s="214" t="s">
        <v>407</v>
      </c>
      <c r="G364" s="215"/>
      <c r="H364" s="215"/>
      <c r="I364" s="215"/>
      <c r="K364" s="150"/>
      <c r="R364" s="151"/>
      <c r="T364" s="152"/>
      <c r="AA364" s="153"/>
      <c r="AT364" s="150" t="s">
        <v>155</v>
      </c>
      <c r="AU364" s="150" t="s">
        <v>100</v>
      </c>
      <c r="AV364" s="150" t="s">
        <v>21</v>
      </c>
      <c r="AW364" s="150" t="s">
        <v>109</v>
      </c>
      <c r="AX364" s="150" t="s">
        <v>79</v>
      </c>
      <c r="AY364" s="150" t="s">
        <v>147</v>
      </c>
    </row>
    <row r="365" spans="2:51" s="6" customFormat="1" ht="18.75" customHeight="1">
      <c r="B365" s="137"/>
      <c r="E365" s="138"/>
      <c r="F365" s="212" t="s">
        <v>408</v>
      </c>
      <c r="G365" s="213"/>
      <c r="H365" s="213"/>
      <c r="I365" s="213"/>
      <c r="K365" s="139">
        <v>2.35</v>
      </c>
      <c r="R365" s="140"/>
      <c r="T365" s="141"/>
      <c r="AA365" s="142"/>
      <c r="AT365" s="138" t="s">
        <v>155</v>
      </c>
      <c r="AU365" s="138" t="s">
        <v>100</v>
      </c>
      <c r="AV365" s="138" t="s">
        <v>100</v>
      </c>
      <c r="AW365" s="138" t="s">
        <v>109</v>
      </c>
      <c r="AX365" s="138" t="s">
        <v>79</v>
      </c>
      <c r="AY365" s="138" t="s">
        <v>147</v>
      </c>
    </row>
    <row r="366" spans="2:51" s="6" customFormat="1" ht="18.75" customHeight="1">
      <c r="B366" s="143"/>
      <c r="E366" s="144"/>
      <c r="F366" s="216" t="s">
        <v>156</v>
      </c>
      <c r="G366" s="217"/>
      <c r="H366" s="217"/>
      <c r="I366" s="217"/>
      <c r="K366" s="145">
        <v>2.35</v>
      </c>
      <c r="R366" s="146"/>
      <c r="T366" s="147"/>
      <c r="AA366" s="148"/>
      <c r="AT366" s="144" t="s">
        <v>155</v>
      </c>
      <c r="AU366" s="144" t="s">
        <v>100</v>
      </c>
      <c r="AV366" s="144" t="s">
        <v>152</v>
      </c>
      <c r="AW366" s="144" t="s">
        <v>109</v>
      </c>
      <c r="AX366" s="144" t="s">
        <v>21</v>
      </c>
      <c r="AY366" s="144" t="s">
        <v>147</v>
      </c>
    </row>
    <row r="367" spans="2:65" s="6" customFormat="1" ht="39" customHeight="1">
      <c r="B367" s="22"/>
      <c r="C367" s="130" t="s">
        <v>409</v>
      </c>
      <c r="D367" s="130" t="s">
        <v>148</v>
      </c>
      <c r="E367" s="131" t="s">
        <v>410</v>
      </c>
      <c r="F367" s="219" t="s">
        <v>411</v>
      </c>
      <c r="G367" s="220"/>
      <c r="H367" s="220"/>
      <c r="I367" s="220"/>
      <c r="J367" s="132" t="s">
        <v>346</v>
      </c>
      <c r="K367" s="133">
        <v>2.35</v>
      </c>
      <c r="L367" s="221">
        <v>0</v>
      </c>
      <c r="M367" s="220"/>
      <c r="N367" s="222">
        <f>ROUND($L$367*$K$367,2)</f>
        <v>0</v>
      </c>
      <c r="O367" s="220"/>
      <c r="P367" s="220"/>
      <c r="Q367" s="220"/>
      <c r="R367" s="23"/>
      <c r="T367" s="134"/>
      <c r="U367" s="29" t="s">
        <v>44</v>
      </c>
      <c r="W367" s="135">
        <f>$V$367*$K$367</f>
        <v>0</v>
      </c>
      <c r="X367" s="135">
        <v>0.00164</v>
      </c>
      <c r="Y367" s="135">
        <f>$X$367*$K$367</f>
        <v>0.0038540000000000002</v>
      </c>
      <c r="Z367" s="135">
        <v>0</v>
      </c>
      <c r="AA367" s="136">
        <f>$Z$367*$K$367</f>
        <v>0</v>
      </c>
      <c r="AR367" s="6" t="s">
        <v>191</v>
      </c>
      <c r="AT367" s="6" t="s">
        <v>148</v>
      </c>
      <c r="AU367" s="6" t="s">
        <v>100</v>
      </c>
      <c r="AY367" s="6" t="s">
        <v>147</v>
      </c>
      <c r="BE367" s="86">
        <f>IF($U$367="základní",$N$367,0)</f>
        <v>0</v>
      </c>
      <c r="BF367" s="86">
        <f>IF($U$367="snížená",$N$367,0)</f>
        <v>0</v>
      </c>
      <c r="BG367" s="86">
        <f>IF($U$367="zákl. přenesená",$N$367,0)</f>
        <v>0</v>
      </c>
      <c r="BH367" s="86">
        <f>IF($U$367="sníž. přenesená",$N$367,0)</f>
        <v>0</v>
      </c>
      <c r="BI367" s="86">
        <f>IF($U$367="nulová",$N$367,0)</f>
        <v>0</v>
      </c>
      <c r="BJ367" s="6" t="s">
        <v>21</v>
      </c>
      <c r="BK367" s="86">
        <f>ROUND($L$367*$K$367,2)</f>
        <v>0</v>
      </c>
      <c r="BL367" s="6" t="s">
        <v>191</v>
      </c>
      <c r="BM367" s="6" t="s">
        <v>412</v>
      </c>
    </row>
    <row r="368" spans="2:51" s="6" customFormat="1" ht="46.5" customHeight="1">
      <c r="B368" s="149"/>
      <c r="E368" s="150"/>
      <c r="F368" s="214" t="s">
        <v>407</v>
      </c>
      <c r="G368" s="215"/>
      <c r="H368" s="215"/>
      <c r="I368" s="215"/>
      <c r="K368" s="150"/>
      <c r="R368" s="151"/>
      <c r="T368" s="152"/>
      <c r="AA368" s="153"/>
      <c r="AT368" s="150" t="s">
        <v>155</v>
      </c>
      <c r="AU368" s="150" t="s">
        <v>100</v>
      </c>
      <c r="AV368" s="150" t="s">
        <v>21</v>
      </c>
      <c r="AW368" s="150" t="s">
        <v>109</v>
      </c>
      <c r="AX368" s="150" t="s">
        <v>79</v>
      </c>
      <c r="AY368" s="150" t="s">
        <v>147</v>
      </c>
    </row>
    <row r="369" spans="2:51" s="6" customFormat="1" ht="18.75" customHeight="1">
      <c r="B369" s="137"/>
      <c r="E369" s="138"/>
      <c r="F369" s="212" t="s">
        <v>408</v>
      </c>
      <c r="G369" s="213"/>
      <c r="H369" s="213"/>
      <c r="I369" s="213"/>
      <c r="K369" s="139">
        <v>2.35</v>
      </c>
      <c r="R369" s="140"/>
      <c r="T369" s="141"/>
      <c r="AA369" s="142"/>
      <c r="AT369" s="138" t="s">
        <v>155</v>
      </c>
      <c r="AU369" s="138" t="s">
        <v>100</v>
      </c>
      <c r="AV369" s="138" t="s">
        <v>100</v>
      </c>
      <c r="AW369" s="138" t="s">
        <v>109</v>
      </c>
      <c r="AX369" s="138" t="s">
        <v>79</v>
      </c>
      <c r="AY369" s="138" t="s">
        <v>147</v>
      </c>
    </row>
    <row r="370" spans="2:51" s="6" customFormat="1" ht="18.75" customHeight="1">
      <c r="B370" s="143"/>
      <c r="E370" s="144"/>
      <c r="F370" s="216" t="s">
        <v>156</v>
      </c>
      <c r="G370" s="217"/>
      <c r="H370" s="217"/>
      <c r="I370" s="217"/>
      <c r="K370" s="145">
        <v>2.35</v>
      </c>
      <c r="R370" s="146"/>
      <c r="T370" s="147"/>
      <c r="AA370" s="148"/>
      <c r="AT370" s="144" t="s">
        <v>155</v>
      </c>
      <c r="AU370" s="144" t="s">
        <v>100</v>
      </c>
      <c r="AV370" s="144" t="s">
        <v>152</v>
      </c>
      <c r="AW370" s="144" t="s">
        <v>109</v>
      </c>
      <c r="AX370" s="144" t="s">
        <v>21</v>
      </c>
      <c r="AY370" s="144" t="s">
        <v>147</v>
      </c>
    </row>
    <row r="371" spans="2:65" s="6" customFormat="1" ht="39" customHeight="1">
      <c r="B371" s="22"/>
      <c r="C371" s="130" t="s">
        <v>413</v>
      </c>
      <c r="D371" s="130" t="s">
        <v>148</v>
      </c>
      <c r="E371" s="131" t="s">
        <v>414</v>
      </c>
      <c r="F371" s="219" t="s">
        <v>415</v>
      </c>
      <c r="G371" s="220"/>
      <c r="H371" s="220"/>
      <c r="I371" s="220"/>
      <c r="J371" s="132" t="s">
        <v>346</v>
      </c>
      <c r="K371" s="133">
        <v>14.3</v>
      </c>
      <c r="L371" s="221">
        <v>0</v>
      </c>
      <c r="M371" s="220"/>
      <c r="N371" s="222">
        <f>ROUND($L$371*$K$371,2)</f>
        <v>0</v>
      </c>
      <c r="O371" s="220"/>
      <c r="P371" s="220"/>
      <c r="Q371" s="220"/>
      <c r="R371" s="23"/>
      <c r="T371" s="134"/>
      <c r="U371" s="29" t="s">
        <v>44</v>
      </c>
      <c r="W371" s="135">
        <f>$V$371*$K$371</f>
        <v>0</v>
      </c>
      <c r="X371" s="135">
        <v>0.00164</v>
      </c>
      <c r="Y371" s="135">
        <f>$X$371*$K$371</f>
        <v>0.023452</v>
      </c>
      <c r="Z371" s="135">
        <v>0</v>
      </c>
      <c r="AA371" s="136">
        <f>$Z$371*$K$371</f>
        <v>0</v>
      </c>
      <c r="AR371" s="6" t="s">
        <v>191</v>
      </c>
      <c r="AT371" s="6" t="s">
        <v>148</v>
      </c>
      <c r="AU371" s="6" t="s">
        <v>100</v>
      </c>
      <c r="AY371" s="6" t="s">
        <v>147</v>
      </c>
      <c r="BE371" s="86">
        <f>IF($U$371="základní",$N$371,0)</f>
        <v>0</v>
      </c>
      <c r="BF371" s="86">
        <f>IF($U$371="snížená",$N$371,0)</f>
        <v>0</v>
      </c>
      <c r="BG371" s="86">
        <f>IF($U$371="zákl. přenesená",$N$371,0)</f>
        <v>0</v>
      </c>
      <c r="BH371" s="86">
        <f>IF($U$371="sníž. přenesená",$N$371,0)</f>
        <v>0</v>
      </c>
      <c r="BI371" s="86">
        <f>IF($U$371="nulová",$N$371,0)</f>
        <v>0</v>
      </c>
      <c r="BJ371" s="6" t="s">
        <v>21</v>
      </c>
      <c r="BK371" s="86">
        <f>ROUND($L$371*$K$371,2)</f>
        <v>0</v>
      </c>
      <c r="BL371" s="6" t="s">
        <v>191</v>
      </c>
      <c r="BM371" s="6" t="s">
        <v>416</v>
      </c>
    </row>
    <row r="372" spans="2:51" s="6" customFormat="1" ht="46.5" customHeight="1">
      <c r="B372" s="149"/>
      <c r="E372" s="150"/>
      <c r="F372" s="214" t="s">
        <v>407</v>
      </c>
      <c r="G372" s="215"/>
      <c r="H372" s="215"/>
      <c r="I372" s="215"/>
      <c r="K372" s="150"/>
      <c r="R372" s="151"/>
      <c r="T372" s="152"/>
      <c r="AA372" s="153"/>
      <c r="AT372" s="150" t="s">
        <v>155</v>
      </c>
      <c r="AU372" s="150" t="s">
        <v>100</v>
      </c>
      <c r="AV372" s="150" t="s">
        <v>21</v>
      </c>
      <c r="AW372" s="150" t="s">
        <v>109</v>
      </c>
      <c r="AX372" s="150" t="s">
        <v>79</v>
      </c>
      <c r="AY372" s="150" t="s">
        <v>147</v>
      </c>
    </row>
    <row r="373" spans="2:51" s="6" customFormat="1" ht="18.75" customHeight="1">
      <c r="B373" s="137"/>
      <c r="E373" s="138"/>
      <c r="F373" s="212" t="s">
        <v>417</v>
      </c>
      <c r="G373" s="213"/>
      <c r="H373" s="213"/>
      <c r="I373" s="213"/>
      <c r="K373" s="139">
        <v>14.3</v>
      </c>
      <c r="R373" s="140"/>
      <c r="T373" s="141"/>
      <c r="AA373" s="142"/>
      <c r="AT373" s="138" t="s">
        <v>155</v>
      </c>
      <c r="AU373" s="138" t="s">
        <v>100</v>
      </c>
      <c r="AV373" s="138" t="s">
        <v>100</v>
      </c>
      <c r="AW373" s="138" t="s">
        <v>109</v>
      </c>
      <c r="AX373" s="138" t="s">
        <v>79</v>
      </c>
      <c r="AY373" s="138" t="s">
        <v>147</v>
      </c>
    </row>
    <row r="374" spans="2:51" s="6" customFormat="1" ht="18.75" customHeight="1">
      <c r="B374" s="143"/>
      <c r="E374" s="144"/>
      <c r="F374" s="216" t="s">
        <v>156</v>
      </c>
      <c r="G374" s="217"/>
      <c r="H374" s="217"/>
      <c r="I374" s="217"/>
      <c r="K374" s="145">
        <v>14.3</v>
      </c>
      <c r="R374" s="146"/>
      <c r="T374" s="147"/>
      <c r="AA374" s="148"/>
      <c r="AT374" s="144" t="s">
        <v>155</v>
      </c>
      <c r="AU374" s="144" t="s">
        <v>100</v>
      </c>
      <c r="AV374" s="144" t="s">
        <v>152</v>
      </c>
      <c r="AW374" s="144" t="s">
        <v>109</v>
      </c>
      <c r="AX374" s="144" t="s">
        <v>21</v>
      </c>
      <c r="AY374" s="144" t="s">
        <v>147</v>
      </c>
    </row>
    <row r="375" spans="2:65" s="6" customFormat="1" ht="39" customHeight="1">
      <c r="B375" s="22"/>
      <c r="C375" s="130" t="s">
        <v>418</v>
      </c>
      <c r="D375" s="130" t="s">
        <v>148</v>
      </c>
      <c r="E375" s="131" t="s">
        <v>419</v>
      </c>
      <c r="F375" s="219" t="s">
        <v>420</v>
      </c>
      <c r="G375" s="220"/>
      <c r="H375" s="220"/>
      <c r="I375" s="220"/>
      <c r="J375" s="132" t="s">
        <v>346</v>
      </c>
      <c r="K375" s="133">
        <v>14.3</v>
      </c>
      <c r="L375" s="221">
        <v>0</v>
      </c>
      <c r="M375" s="220"/>
      <c r="N375" s="222">
        <f>ROUND($L$375*$K$375,2)</f>
        <v>0</v>
      </c>
      <c r="O375" s="220"/>
      <c r="P375" s="220"/>
      <c r="Q375" s="220"/>
      <c r="R375" s="23"/>
      <c r="T375" s="134"/>
      <c r="U375" s="29" t="s">
        <v>44</v>
      </c>
      <c r="W375" s="135">
        <f>$V$375*$K$375</f>
        <v>0</v>
      </c>
      <c r="X375" s="135">
        <v>0.00164</v>
      </c>
      <c r="Y375" s="135">
        <f>$X$375*$K$375</f>
        <v>0.023452</v>
      </c>
      <c r="Z375" s="135">
        <v>0</v>
      </c>
      <c r="AA375" s="136">
        <f>$Z$375*$K$375</f>
        <v>0</v>
      </c>
      <c r="AR375" s="6" t="s">
        <v>191</v>
      </c>
      <c r="AT375" s="6" t="s">
        <v>148</v>
      </c>
      <c r="AU375" s="6" t="s">
        <v>100</v>
      </c>
      <c r="AY375" s="6" t="s">
        <v>147</v>
      </c>
      <c r="BE375" s="86">
        <f>IF($U$375="základní",$N$375,0)</f>
        <v>0</v>
      </c>
      <c r="BF375" s="86">
        <f>IF($U$375="snížená",$N$375,0)</f>
        <v>0</v>
      </c>
      <c r="BG375" s="86">
        <f>IF($U$375="zákl. přenesená",$N$375,0)</f>
        <v>0</v>
      </c>
      <c r="BH375" s="86">
        <f>IF($U$375="sníž. přenesená",$N$375,0)</f>
        <v>0</v>
      </c>
      <c r="BI375" s="86">
        <f>IF($U$375="nulová",$N$375,0)</f>
        <v>0</v>
      </c>
      <c r="BJ375" s="6" t="s">
        <v>21</v>
      </c>
      <c r="BK375" s="86">
        <f>ROUND($L$375*$K$375,2)</f>
        <v>0</v>
      </c>
      <c r="BL375" s="6" t="s">
        <v>191</v>
      </c>
      <c r="BM375" s="6" t="s">
        <v>421</v>
      </c>
    </row>
    <row r="376" spans="2:51" s="6" customFormat="1" ht="46.5" customHeight="1">
      <c r="B376" s="149"/>
      <c r="E376" s="150"/>
      <c r="F376" s="214" t="s">
        <v>407</v>
      </c>
      <c r="G376" s="215"/>
      <c r="H376" s="215"/>
      <c r="I376" s="215"/>
      <c r="K376" s="150"/>
      <c r="R376" s="151"/>
      <c r="T376" s="152"/>
      <c r="AA376" s="153"/>
      <c r="AT376" s="150" t="s">
        <v>155</v>
      </c>
      <c r="AU376" s="150" t="s">
        <v>100</v>
      </c>
      <c r="AV376" s="150" t="s">
        <v>21</v>
      </c>
      <c r="AW376" s="150" t="s">
        <v>109</v>
      </c>
      <c r="AX376" s="150" t="s">
        <v>79</v>
      </c>
      <c r="AY376" s="150" t="s">
        <v>147</v>
      </c>
    </row>
    <row r="377" spans="2:51" s="6" customFormat="1" ht="18.75" customHeight="1">
      <c r="B377" s="137"/>
      <c r="E377" s="138"/>
      <c r="F377" s="212" t="s">
        <v>417</v>
      </c>
      <c r="G377" s="213"/>
      <c r="H377" s="213"/>
      <c r="I377" s="213"/>
      <c r="K377" s="139">
        <v>14.3</v>
      </c>
      <c r="R377" s="140"/>
      <c r="T377" s="141"/>
      <c r="AA377" s="142"/>
      <c r="AT377" s="138" t="s">
        <v>155</v>
      </c>
      <c r="AU377" s="138" t="s">
        <v>100</v>
      </c>
      <c r="AV377" s="138" t="s">
        <v>100</v>
      </c>
      <c r="AW377" s="138" t="s">
        <v>109</v>
      </c>
      <c r="AX377" s="138" t="s">
        <v>79</v>
      </c>
      <c r="AY377" s="138" t="s">
        <v>147</v>
      </c>
    </row>
    <row r="378" spans="2:51" s="6" customFormat="1" ht="18.75" customHeight="1">
      <c r="B378" s="143"/>
      <c r="E378" s="144"/>
      <c r="F378" s="216" t="s">
        <v>156</v>
      </c>
      <c r="G378" s="217"/>
      <c r="H378" s="217"/>
      <c r="I378" s="217"/>
      <c r="K378" s="145">
        <v>14.3</v>
      </c>
      <c r="R378" s="146"/>
      <c r="T378" s="147"/>
      <c r="AA378" s="148"/>
      <c r="AT378" s="144" t="s">
        <v>155</v>
      </c>
      <c r="AU378" s="144" t="s">
        <v>100</v>
      </c>
      <c r="AV378" s="144" t="s">
        <v>152</v>
      </c>
      <c r="AW378" s="144" t="s">
        <v>109</v>
      </c>
      <c r="AX378" s="144" t="s">
        <v>21</v>
      </c>
      <c r="AY378" s="144" t="s">
        <v>147</v>
      </c>
    </row>
    <row r="379" spans="2:65" s="6" customFormat="1" ht="39" customHeight="1">
      <c r="B379" s="22"/>
      <c r="C379" s="130" t="s">
        <v>422</v>
      </c>
      <c r="D379" s="130" t="s">
        <v>148</v>
      </c>
      <c r="E379" s="131" t="s">
        <v>423</v>
      </c>
      <c r="F379" s="219" t="s">
        <v>424</v>
      </c>
      <c r="G379" s="220"/>
      <c r="H379" s="220"/>
      <c r="I379" s="220"/>
      <c r="J379" s="132" t="s">
        <v>346</v>
      </c>
      <c r="K379" s="133">
        <v>6.4</v>
      </c>
      <c r="L379" s="221">
        <v>0</v>
      </c>
      <c r="M379" s="220"/>
      <c r="N379" s="222">
        <f>ROUND($L$379*$K$379,2)</f>
        <v>0</v>
      </c>
      <c r="O379" s="220"/>
      <c r="P379" s="220"/>
      <c r="Q379" s="220"/>
      <c r="R379" s="23"/>
      <c r="T379" s="134"/>
      <c r="U379" s="29" t="s">
        <v>44</v>
      </c>
      <c r="W379" s="135">
        <f>$V$379*$K$379</f>
        <v>0</v>
      </c>
      <c r="X379" s="135">
        <v>0.00164</v>
      </c>
      <c r="Y379" s="135">
        <f>$X$379*$K$379</f>
        <v>0.010496</v>
      </c>
      <c r="Z379" s="135">
        <v>0</v>
      </c>
      <c r="AA379" s="136">
        <f>$Z$379*$K$379</f>
        <v>0</v>
      </c>
      <c r="AR379" s="6" t="s">
        <v>191</v>
      </c>
      <c r="AT379" s="6" t="s">
        <v>148</v>
      </c>
      <c r="AU379" s="6" t="s">
        <v>100</v>
      </c>
      <c r="AY379" s="6" t="s">
        <v>147</v>
      </c>
      <c r="BE379" s="86">
        <f>IF($U$379="základní",$N$379,0)</f>
        <v>0</v>
      </c>
      <c r="BF379" s="86">
        <f>IF($U$379="snížená",$N$379,0)</f>
        <v>0</v>
      </c>
      <c r="BG379" s="86">
        <f>IF($U$379="zákl. přenesená",$N$379,0)</f>
        <v>0</v>
      </c>
      <c r="BH379" s="86">
        <f>IF($U$379="sníž. přenesená",$N$379,0)</f>
        <v>0</v>
      </c>
      <c r="BI379" s="86">
        <f>IF($U$379="nulová",$N$379,0)</f>
        <v>0</v>
      </c>
      <c r="BJ379" s="6" t="s">
        <v>21</v>
      </c>
      <c r="BK379" s="86">
        <f>ROUND($L$379*$K$379,2)</f>
        <v>0</v>
      </c>
      <c r="BL379" s="6" t="s">
        <v>191</v>
      </c>
      <c r="BM379" s="6" t="s">
        <v>425</v>
      </c>
    </row>
    <row r="380" spans="2:51" s="6" customFormat="1" ht="46.5" customHeight="1">
      <c r="B380" s="149"/>
      <c r="E380" s="150"/>
      <c r="F380" s="214" t="s">
        <v>407</v>
      </c>
      <c r="G380" s="215"/>
      <c r="H380" s="215"/>
      <c r="I380" s="215"/>
      <c r="K380" s="150"/>
      <c r="R380" s="151"/>
      <c r="T380" s="152"/>
      <c r="AA380" s="153"/>
      <c r="AT380" s="150" t="s">
        <v>155</v>
      </c>
      <c r="AU380" s="150" t="s">
        <v>100</v>
      </c>
      <c r="AV380" s="150" t="s">
        <v>21</v>
      </c>
      <c r="AW380" s="150" t="s">
        <v>109</v>
      </c>
      <c r="AX380" s="150" t="s">
        <v>79</v>
      </c>
      <c r="AY380" s="150" t="s">
        <v>147</v>
      </c>
    </row>
    <row r="381" spans="2:51" s="6" customFormat="1" ht="18.75" customHeight="1">
      <c r="B381" s="137"/>
      <c r="E381" s="138"/>
      <c r="F381" s="212" t="s">
        <v>426</v>
      </c>
      <c r="G381" s="213"/>
      <c r="H381" s="213"/>
      <c r="I381" s="213"/>
      <c r="K381" s="139">
        <v>6.4</v>
      </c>
      <c r="R381" s="140"/>
      <c r="T381" s="141"/>
      <c r="AA381" s="142"/>
      <c r="AT381" s="138" t="s">
        <v>155</v>
      </c>
      <c r="AU381" s="138" t="s">
        <v>100</v>
      </c>
      <c r="AV381" s="138" t="s">
        <v>100</v>
      </c>
      <c r="AW381" s="138" t="s">
        <v>109</v>
      </c>
      <c r="AX381" s="138" t="s">
        <v>79</v>
      </c>
      <c r="AY381" s="138" t="s">
        <v>147</v>
      </c>
    </row>
    <row r="382" spans="2:51" s="6" customFormat="1" ht="18.75" customHeight="1">
      <c r="B382" s="143"/>
      <c r="E382" s="144"/>
      <c r="F382" s="216" t="s">
        <v>156</v>
      </c>
      <c r="G382" s="217"/>
      <c r="H382" s="217"/>
      <c r="I382" s="217"/>
      <c r="K382" s="145">
        <v>6.4</v>
      </c>
      <c r="R382" s="146"/>
      <c r="T382" s="147"/>
      <c r="AA382" s="148"/>
      <c r="AT382" s="144" t="s">
        <v>155</v>
      </c>
      <c r="AU382" s="144" t="s">
        <v>100</v>
      </c>
      <c r="AV382" s="144" t="s">
        <v>152</v>
      </c>
      <c r="AW382" s="144" t="s">
        <v>109</v>
      </c>
      <c r="AX382" s="144" t="s">
        <v>21</v>
      </c>
      <c r="AY382" s="144" t="s">
        <v>147</v>
      </c>
    </row>
    <row r="383" spans="2:65" s="6" customFormat="1" ht="39" customHeight="1">
      <c r="B383" s="22"/>
      <c r="C383" s="130" t="s">
        <v>427</v>
      </c>
      <c r="D383" s="130" t="s">
        <v>148</v>
      </c>
      <c r="E383" s="131" t="s">
        <v>428</v>
      </c>
      <c r="F383" s="219" t="s">
        <v>429</v>
      </c>
      <c r="G383" s="220"/>
      <c r="H383" s="220"/>
      <c r="I383" s="220"/>
      <c r="J383" s="132" t="s">
        <v>346</v>
      </c>
      <c r="K383" s="133">
        <v>6.4</v>
      </c>
      <c r="L383" s="221">
        <v>0</v>
      </c>
      <c r="M383" s="220"/>
      <c r="N383" s="222">
        <f>ROUND($L$383*$K$383,2)</f>
        <v>0</v>
      </c>
      <c r="O383" s="220"/>
      <c r="P383" s="220"/>
      <c r="Q383" s="220"/>
      <c r="R383" s="23"/>
      <c r="T383" s="134"/>
      <c r="U383" s="29" t="s">
        <v>44</v>
      </c>
      <c r="W383" s="135">
        <f>$V$383*$K$383</f>
        <v>0</v>
      </c>
      <c r="X383" s="135">
        <v>0.00164</v>
      </c>
      <c r="Y383" s="135">
        <f>$X$383*$K$383</f>
        <v>0.010496</v>
      </c>
      <c r="Z383" s="135">
        <v>0</v>
      </c>
      <c r="AA383" s="136">
        <f>$Z$383*$K$383</f>
        <v>0</v>
      </c>
      <c r="AR383" s="6" t="s">
        <v>191</v>
      </c>
      <c r="AT383" s="6" t="s">
        <v>148</v>
      </c>
      <c r="AU383" s="6" t="s">
        <v>100</v>
      </c>
      <c r="AY383" s="6" t="s">
        <v>147</v>
      </c>
      <c r="BE383" s="86">
        <f>IF($U$383="základní",$N$383,0)</f>
        <v>0</v>
      </c>
      <c r="BF383" s="86">
        <f>IF($U$383="snížená",$N$383,0)</f>
        <v>0</v>
      </c>
      <c r="BG383" s="86">
        <f>IF($U$383="zákl. přenesená",$N$383,0)</f>
        <v>0</v>
      </c>
      <c r="BH383" s="86">
        <f>IF($U$383="sníž. přenesená",$N$383,0)</f>
        <v>0</v>
      </c>
      <c r="BI383" s="86">
        <f>IF($U$383="nulová",$N$383,0)</f>
        <v>0</v>
      </c>
      <c r="BJ383" s="6" t="s">
        <v>21</v>
      </c>
      <c r="BK383" s="86">
        <f>ROUND($L$383*$K$383,2)</f>
        <v>0</v>
      </c>
      <c r="BL383" s="6" t="s">
        <v>191</v>
      </c>
      <c r="BM383" s="6" t="s">
        <v>430</v>
      </c>
    </row>
    <row r="384" spans="2:51" s="6" customFormat="1" ht="46.5" customHeight="1">
      <c r="B384" s="149"/>
      <c r="E384" s="150"/>
      <c r="F384" s="214" t="s">
        <v>407</v>
      </c>
      <c r="G384" s="215"/>
      <c r="H384" s="215"/>
      <c r="I384" s="215"/>
      <c r="K384" s="150"/>
      <c r="R384" s="151"/>
      <c r="T384" s="152"/>
      <c r="AA384" s="153"/>
      <c r="AT384" s="150" t="s">
        <v>155</v>
      </c>
      <c r="AU384" s="150" t="s">
        <v>100</v>
      </c>
      <c r="AV384" s="150" t="s">
        <v>21</v>
      </c>
      <c r="AW384" s="150" t="s">
        <v>109</v>
      </c>
      <c r="AX384" s="150" t="s">
        <v>79</v>
      </c>
      <c r="AY384" s="150" t="s">
        <v>147</v>
      </c>
    </row>
    <row r="385" spans="2:51" s="6" customFormat="1" ht="18.75" customHeight="1">
      <c r="B385" s="137"/>
      <c r="E385" s="138"/>
      <c r="F385" s="212" t="s">
        <v>426</v>
      </c>
      <c r="G385" s="213"/>
      <c r="H385" s="213"/>
      <c r="I385" s="213"/>
      <c r="K385" s="139">
        <v>6.4</v>
      </c>
      <c r="R385" s="140"/>
      <c r="T385" s="141"/>
      <c r="AA385" s="142"/>
      <c r="AT385" s="138" t="s">
        <v>155</v>
      </c>
      <c r="AU385" s="138" t="s">
        <v>100</v>
      </c>
      <c r="AV385" s="138" t="s">
        <v>100</v>
      </c>
      <c r="AW385" s="138" t="s">
        <v>109</v>
      </c>
      <c r="AX385" s="138" t="s">
        <v>79</v>
      </c>
      <c r="AY385" s="138" t="s">
        <v>147</v>
      </c>
    </row>
    <row r="386" spans="2:51" s="6" customFormat="1" ht="18.75" customHeight="1">
      <c r="B386" s="143"/>
      <c r="E386" s="144"/>
      <c r="F386" s="216" t="s">
        <v>156</v>
      </c>
      <c r="G386" s="217"/>
      <c r="H386" s="217"/>
      <c r="I386" s="217"/>
      <c r="K386" s="145">
        <v>6.4</v>
      </c>
      <c r="R386" s="146"/>
      <c r="T386" s="147"/>
      <c r="AA386" s="148"/>
      <c r="AT386" s="144" t="s">
        <v>155</v>
      </c>
      <c r="AU386" s="144" t="s">
        <v>100</v>
      </c>
      <c r="AV386" s="144" t="s">
        <v>152</v>
      </c>
      <c r="AW386" s="144" t="s">
        <v>109</v>
      </c>
      <c r="AX386" s="144" t="s">
        <v>21</v>
      </c>
      <c r="AY386" s="144" t="s">
        <v>147</v>
      </c>
    </row>
    <row r="387" spans="2:65" s="6" customFormat="1" ht="39" customHeight="1">
      <c r="B387" s="22"/>
      <c r="C387" s="130" t="s">
        <v>431</v>
      </c>
      <c r="D387" s="130" t="s">
        <v>148</v>
      </c>
      <c r="E387" s="131" t="s">
        <v>432</v>
      </c>
      <c r="F387" s="219" t="s">
        <v>433</v>
      </c>
      <c r="G387" s="220"/>
      <c r="H387" s="220"/>
      <c r="I387" s="220"/>
      <c r="J387" s="132" t="s">
        <v>346</v>
      </c>
      <c r="K387" s="133">
        <v>6.4</v>
      </c>
      <c r="L387" s="221">
        <v>0</v>
      </c>
      <c r="M387" s="220"/>
      <c r="N387" s="222">
        <f>ROUND($L$387*$K$387,2)</f>
        <v>0</v>
      </c>
      <c r="O387" s="220"/>
      <c r="P387" s="220"/>
      <c r="Q387" s="220"/>
      <c r="R387" s="23"/>
      <c r="T387" s="134"/>
      <c r="U387" s="29" t="s">
        <v>44</v>
      </c>
      <c r="W387" s="135">
        <f>$V$387*$K$387</f>
        <v>0</v>
      </c>
      <c r="X387" s="135">
        <v>0.00164</v>
      </c>
      <c r="Y387" s="135">
        <f>$X$387*$K$387</f>
        <v>0.010496</v>
      </c>
      <c r="Z387" s="135">
        <v>0</v>
      </c>
      <c r="AA387" s="136">
        <f>$Z$387*$K$387</f>
        <v>0</v>
      </c>
      <c r="AR387" s="6" t="s">
        <v>191</v>
      </c>
      <c r="AT387" s="6" t="s">
        <v>148</v>
      </c>
      <c r="AU387" s="6" t="s">
        <v>100</v>
      </c>
      <c r="AY387" s="6" t="s">
        <v>147</v>
      </c>
      <c r="BE387" s="86">
        <f>IF($U$387="základní",$N$387,0)</f>
        <v>0</v>
      </c>
      <c r="BF387" s="86">
        <f>IF($U$387="snížená",$N$387,0)</f>
        <v>0</v>
      </c>
      <c r="BG387" s="86">
        <f>IF($U$387="zákl. přenesená",$N$387,0)</f>
        <v>0</v>
      </c>
      <c r="BH387" s="86">
        <f>IF($U$387="sníž. přenesená",$N$387,0)</f>
        <v>0</v>
      </c>
      <c r="BI387" s="86">
        <f>IF($U$387="nulová",$N$387,0)</f>
        <v>0</v>
      </c>
      <c r="BJ387" s="6" t="s">
        <v>21</v>
      </c>
      <c r="BK387" s="86">
        <f>ROUND($L$387*$K$387,2)</f>
        <v>0</v>
      </c>
      <c r="BL387" s="6" t="s">
        <v>191</v>
      </c>
      <c r="BM387" s="6" t="s">
        <v>434</v>
      </c>
    </row>
    <row r="388" spans="2:51" s="6" customFormat="1" ht="46.5" customHeight="1">
      <c r="B388" s="149"/>
      <c r="E388" s="150"/>
      <c r="F388" s="214" t="s">
        <v>407</v>
      </c>
      <c r="G388" s="215"/>
      <c r="H388" s="215"/>
      <c r="I388" s="215"/>
      <c r="K388" s="150"/>
      <c r="R388" s="151"/>
      <c r="T388" s="152"/>
      <c r="AA388" s="153"/>
      <c r="AT388" s="150" t="s">
        <v>155</v>
      </c>
      <c r="AU388" s="150" t="s">
        <v>100</v>
      </c>
      <c r="AV388" s="150" t="s">
        <v>21</v>
      </c>
      <c r="AW388" s="150" t="s">
        <v>109</v>
      </c>
      <c r="AX388" s="150" t="s">
        <v>79</v>
      </c>
      <c r="AY388" s="150" t="s">
        <v>147</v>
      </c>
    </row>
    <row r="389" spans="2:51" s="6" customFormat="1" ht="18.75" customHeight="1">
      <c r="B389" s="137"/>
      <c r="E389" s="138"/>
      <c r="F389" s="212" t="s">
        <v>426</v>
      </c>
      <c r="G389" s="213"/>
      <c r="H389" s="213"/>
      <c r="I389" s="213"/>
      <c r="K389" s="139">
        <v>6.4</v>
      </c>
      <c r="R389" s="140"/>
      <c r="T389" s="141"/>
      <c r="AA389" s="142"/>
      <c r="AT389" s="138" t="s">
        <v>155</v>
      </c>
      <c r="AU389" s="138" t="s">
        <v>100</v>
      </c>
      <c r="AV389" s="138" t="s">
        <v>100</v>
      </c>
      <c r="AW389" s="138" t="s">
        <v>109</v>
      </c>
      <c r="AX389" s="138" t="s">
        <v>79</v>
      </c>
      <c r="AY389" s="138" t="s">
        <v>147</v>
      </c>
    </row>
    <row r="390" spans="2:51" s="6" customFormat="1" ht="18.75" customHeight="1">
      <c r="B390" s="143"/>
      <c r="E390" s="144"/>
      <c r="F390" s="216" t="s">
        <v>156</v>
      </c>
      <c r="G390" s="217"/>
      <c r="H390" s="217"/>
      <c r="I390" s="217"/>
      <c r="K390" s="145">
        <v>6.4</v>
      </c>
      <c r="R390" s="146"/>
      <c r="T390" s="147"/>
      <c r="AA390" s="148"/>
      <c r="AT390" s="144" t="s">
        <v>155</v>
      </c>
      <c r="AU390" s="144" t="s">
        <v>100</v>
      </c>
      <c r="AV390" s="144" t="s">
        <v>152</v>
      </c>
      <c r="AW390" s="144" t="s">
        <v>109</v>
      </c>
      <c r="AX390" s="144" t="s">
        <v>21</v>
      </c>
      <c r="AY390" s="144" t="s">
        <v>147</v>
      </c>
    </row>
    <row r="391" spans="2:65" s="6" customFormat="1" ht="27" customHeight="1">
      <c r="B391" s="22"/>
      <c r="C391" s="130" t="s">
        <v>435</v>
      </c>
      <c r="D391" s="130" t="s">
        <v>148</v>
      </c>
      <c r="E391" s="131" t="s">
        <v>436</v>
      </c>
      <c r="F391" s="219" t="s">
        <v>437</v>
      </c>
      <c r="G391" s="220"/>
      <c r="H391" s="220"/>
      <c r="I391" s="220"/>
      <c r="J391" s="132" t="s">
        <v>346</v>
      </c>
      <c r="K391" s="133">
        <v>10.9</v>
      </c>
      <c r="L391" s="221">
        <v>0</v>
      </c>
      <c r="M391" s="220"/>
      <c r="N391" s="222">
        <f>ROUND($L$391*$K$391,2)</f>
        <v>0</v>
      </c>
      <c r="O391" s="220"/>
      <c r="P391" s="220"/>
      <c r="Q391" s="220"/>
      <c r="R391" s="23"/>
      <c r="T391" s="134"/>
      <c r="U391" s="29" t="s">
        <v>44</v>
      </c>
      <c r="W391" s="135">
        <f>$V$391*$K$391</f>
        <v>0</v>
      </c>
      <c r="X391" s="135">
        <v>0.00164</v>
      </c>
      <c r="Y391" s="135">
        <f>$X$391*$K$391</f>
        <v>0.017876</v>
      </c>
      <c r="Z391" s="135">
        <v>0</v>
      </c>
      <c r="AA391" s="136">
        <f>$Z$391*$K$391</f>
        <v>0</v>
      </c>
      <c r="AR391" s="6" t="s">
        <v>191</v>
      </c>
      <c r="AT391" s="6" t="s">
        <v>148</v>
      </c>
      <c r="AU391" s="6" t="s">
        <v>100</v>
      </c>
      <c r="AY391" s="6" t="s">
        <v>147</v>
      </c>
      <c r="BE391" s="86">
        <f>IF($U$391="základní",$N$391,0)</f>
        <v>0</v>
      </c>
      <c r="BF391" s="86">
        <f>IF($U$391="snížená",$N$391,0)</f>
        <v>0</v>
      </c>
      <c r="BG391" s="86">
        <f>IF($U$391="zákl. přenesená",$N$391,0)</f>
        <v>0</v>
      </c>
      <c r="BH391" s="86">
        <f>IF($U$391="sníž. přenesená",$N$391,0)</f>
        <v>0</v>
      </c>
      <c r="BI391" s="86">
        <f>IF($U$391="nulová",$N$391,0)</f>
        <v>0</v>
      </c>
      <c r="BJ391" s="6" t="s">
        <v>21</v>
      </c>
      <c r="BK391" s="86">
        <f>ROUND($L$391*$K$391,2)</f>
        <v>0</v>
      </c>
      <c r="BL391" s="6" t="s">
        <v>191</v>
      </c>
      <c r="BM391" s="6" t="s">
        <v>438</v>
      </c>
    </row>
    <row r="392" spans="2:51" s="6" customFormat="1" ht="18.75" customHeight="1">
      <c r="B392" s="137"/>
      <c r="E392" s="138"/>
      <c r="F392" s="212" t="s">
        <v>439</v>
      </c>
      <c r="G392" s="213"/>
      <c r="H392" s="213"/>
      <c r="I392" s="213"/>
      <c r="K392" s="139">
        <v>10.9</v>
      </c>
      <c r="R392" s="140"/>
      <c r="T392" s="141"/>
      <c r="AA392" s="142"/>
      <c r="AT392" s="138" t="s">
        <v>155</v>
      </c>
      <c r="AU392" s="138" t="s">
        <v>100</v>
      </c>
      <c r="AV392" s="138" t="s">
        <v>100</v>
      </c>
      <c r="AW392" s="138" t="s">
        <v>109</v>
      </c>
      <c r="AX392" s="138" t="s">
        <v>79</v>
      </c>
      <c r="AY392" s="138" t="s">
        <v>147</v>
      </c>
    </row>
    <row r="393" spans="2:51" s="6" customFormat="1" ht="18.75" customHeight="1">
      <c r="B393" s="143"/>
      <c r="E393" s="144"/>
      <c r="F393" s="216" t="s">
        <v>156</v>
      </c>
      <c r="G393" s="217"/>
      <c r="H393" s="217"/>
      <c r="I393" s="217"/>
      <c r="K393" s="145">
        <v>10.9</v>
      </c>
      <c r="R393" s="146"/>
      <c r="T393" s="147"/>
      <c r="AA393" s="148"/>
      <c r="AT393" s="144" t="s">
        <v>155</v>
      </c>
      <c r="AU393" s="144" t="s">
        <v>100</v>
      </c>
      <c r="AV393" s="144" t="s">
        <v>152</v>
      </c>
      <c r="AW393" s="144" t="s">
        <v>109</v>
      </c>
      <c r="AX393" s="144" t="s">
        <v>21</v>
      </c>
      <c r="AY393" s="144" t="s">
        <v>147</v>
      </c>
    </row>
    <row r="394" spans="2:65" s="6" customFormat="1" ht="27" customHeight="1">
      <c r="B394" s="22"/>
      <c r="C394" s="130" t="s">
        <v>440</v>
      </c>
      <c r="D394" s="130" t="s">
        <v>148</v>
      </c>
      <c r="E394" s="131" t="s">
        <v>441</v>
      </c>
      <c r="F394" s="219" t="s">
        <v>442</v>
      </c>
      <c r="G394" s="220"/>
      <c r="H394" s="220"/>
      <c r="I394" s="220"/>
      <c r="J394" s="132" t="s">
        <v>346</v>
      </c>
      <c r="K394" s="133">
        <v>0.31</v>
      </c>
      <c r="L394" s="221">
        <v>0</v>
      </c>
      <c r="M394" s="220"/>
      <c r="N394" s="222">
        <f>ROUND($L$394*$K$394,2)</f>
        <v>0</v>
      </c>
      <c r="O394" s="220"/>
      <c r="P394" s="220"/>
      <c r="Q394" s="220"/>
      <c r="R394" s="23"/>
      <c r="T394" s="134"/>
      <c r="U394" s="29" t="s">
        <v>44</v>
      </c>
      <c r="W394" s="135">
        <f>$V$394*$K$394</f>
        <v>0</v>
      </c>
      <c r="X394" s="135">
        <v>0.00164</v>
      </c>
      <c r="Y394" s="135">
        <f>$X$394*$K$394</f>
        <v>0.0005084</v>
      </c>
      <c r="Z394" s="135">
        <v>0</v>
      </c>
      <c r="AA394" s="136">
        <f>$Z$394*$K$394</f>
        <v>0</v>
      </c>
      <c r="AR394" s="6" t="s">
        <v>191</v>
      </c>
      <c r="AT394" s="6" t="s">
        <v>148</v>
      </c>
      <c r="AU394" s="6" t="s">
        <v>100</v>
      </c>
      <c r="AY394" s="6" t="s">
        <v>147</v>
      </c>
      <c r="BE394" s="86">
        <f>IF($U$394="základní",$N$394,0)</f>
        <v>0</v>
      </c>
      <c r="BF394" s="86">
        <f>IF($U$394="snížená",$N$394,0)</f>
        <v>0</v>
      </c>
      <c r="BG394" s="86">
        <f>IF($U$394="zákl. přenesená",$N$394,0)</f>
        <v>0</v>
      </c>
      <c r="BH394" s="86">
        <f>IF($U$394="sníž. přenesená",$N$394,0)</f>
        <v>0</v>
      </c>
      <c r="BI394" s="86">
        <f>IF($U$394="nulová",$N$394,0)</f>
        <v>0</v>
      </c>
      <c r="BJ394" s="6" t="s">
        <v>21</v>
      </c>
      <c r="BK394" s="86">
        <f>ROUND($L$394*$K$394,2)</f>
        <v>0</v>
      </c>
      <c r="BL394" s="6" t="s">
        <v>191</v>
      </c>
      <c r="BM394" s="6" t="s">
        <v>443</v>
      </c>
    </row>
    <row r="395" spans="2:51" s="6" customFormat="1" ht="18.75" customHeight="1">
      <c r="B395" s="149"/>
      <c r="E395" s="150"/>
      <c r="F395" s="214" t="s">
        <v>444</v>
      </c>
      <c r="G395" s="215"/>
      <c r="H395" s="215"/>
      <c r="I395" s="215"/>
      <c r="K395" s="150"/>
      <c r="R395" s="151"/>
      <c r="T395" s="152"/>
      <c r="AA395" s="153"/>
      <c r="AT395" s="150" t="s">
        <v>155</v>
      </c>
      <c r="AU395" s="150" t="s">
        <v>100</v>
      </c>
      <c r="AV395" s="150" t="s">
        <v>21</v>
      </c>
      <c r="AW395" s="150" t="s">
        <v>109</v>
      </c>
      <c r="AX395" s="150" t="s">
        <v>79</v>
      </c>
      <c r="AY395" s="150" t="s">
        <v>147</v>
      </c>
    </row>
    <row r="396" spans="2:51" s="6" customFormat="1" ht="18.75" customHeight="1">
      <c r="B396" s="137"/>
      <c r="E396" s="138"/>
      <c r="F396" s="212" t="s">
        <v>445</v>
      </c>
      <c r="G396" s="213"/>
      <c r="H396" s="213"/>
      <c r="I396" s="213"/>
      <c r="K396" s="139">
        <v>0.31</v>
      </c>
      <c r="R396" s="140"/>
      <c r="T396" s="141"/>
      <c r="AA396" s="142"/>
      <c r="AT396" s="138" t="s">
        <v>155</v>
      </c>
      <c r="AU396" s="138" t="s">
        <v>100</v>
      </c>
      <c r="AV396" s="138" t="s">
        <v>100</v>
      </c>
      <c r="AW396" s="138" t="s">
        <v>109</v>
      </c>
      <c r="AX396" s="138" t="s">
        <v>79</v>
      </c>
      <c r="AY396" s="138" t="s">
        <v>147</v>
      </c>
    </row>
    <row r="397" spans="2:51" s="6" customFormat="1" ht="18.75" customHeight="1">
      <c r="B397" s="143"/>
      <c r="E397" s="144"/>
      <c r="F397" s="216" t="s">
        <v>156</v>
      </c>
      <c r="G397" s="217"/>
      <c r="H397" s="217"/>
      <c r="I397" s="217"/>
      <c r="K397" s="145">
        <v>0.31</v>
      </c>
      <c r="R397" s="146"/>
      <c r="T397" s="147"/>
      <c r="AA397" s="148"/>
      <c r="AT397" s="144" t="s">
        <v>155</v>
      </c>
      <c r="AU397" s="144" t="s">
        <v>100</v>
      </c>
      <c r="AV397" s="144" t="s">
        <v>152</v>
      </c>
      <c r="AW397" s="144" t="s">
        <v>109</v>
      </c>
      <c r="AX397" s="144" t="s">
        <v>21</v>
      </c>
      <c r="AY397" s="144" t="s">
        <v>147</v>
      </c>
    </row>
    <row r="398" spans="2:65" s="6" customFormat="1" ht="39" customHeight="1">
      <c r="B398" s="22"/>
      <c r="C398" s="130" t="s">
        <v>446</v>
      </c>
      <c r="D398" s="130" t="s">
        <v>148</v>
      </c>
      <c r="E398" s="131" t="s">
        <v>447</v>
      </c>
      <c r="F398" s="219" t="s">
        <v>448</v>
      </c>
      <c r="G398" s="220"/>
      <c r="H398" s="220"/>
      <c r="I398" s="220"/>
      <c r="J398" s="132" t="s">
        <v>277</v>
      </c>
      <c r="K398" s="133">
        <v>1</v>
      </c>
      <c r="L398" s="221">
        <v>0</v>
      </c>
      <c r="M398" s="220"/>
      <c r="N398" s="222">
        <f>ROUND($L$398*$K$398,2)</f>
        <v>0</v>
      </c>
      <c r="O398" s="220"/>
      <c r="P398" s="220"/>
      <c r="Q398" s="220"/>
      <c r="R398" s="23"/>
      <c r="T398" s="134"/>
      <c r="U398" s="29" t="s">
        <v>44</v>
      </c>
      <c r="W398" s="135">
        <f>$V$398*$K$398</f>
        <v>0</v>
      </c>
      <c r="X398" s="135">
        <v>0.00164</v>
      </c>
      <c r="Y398" s="135">
        <f>$X$398*$K$398</f>
        <v>0.00164</v>
      </c>
      <c r="Z398" s="135">
        <v>0</v>
      </c>
      <c r="AA398" s="136">
        <f>$Z$398*$K$398</f>
        <v>0</v>
      </c>
      <c r="AR398" s="6" t="s">
        <v>191</v>
      </c>
      <c r="AT398" s="6" t="s">
        <v>148</v>
      </c>
      <c r="AU398" s="6" t="s">
        <v>100</v>
      </c>
      <c r="AY398" s="6" t="s">
        <v>147</v>
      </c>
      <c r="BE398" s="86">
        <f>IF($U$398="základní",$N$398,0)</f>
        <v>0</v>
      </c>
      <c r="BF398" s="86">
        <f>IF($U$398="snížená",$N$398,0)</f>
        <v>0</v>
      </c>
      <c r="BG398" s="86">
        <f>IF($U$398="zákl. přenesená",$N$398,0)</f>
        <v>0</v>
      </c>
      <c r="BH398" s="86">
        <f>IF($U$398="sníž. přenesená",$N$398,0)</f>
        <v>0</v>
      </c>
      <c r="BI398" s="86">
        <f>IF($U$398="nulová",$N$398,0)</f>
        <v>0</v>
      </c>
      <c r="BJ398" s="6" t="s">
        <v>21</v>
      </c>
      <c r="BK398" s="86">
        <f>ROUND($L$398*$K$398,2)</f>
        <v>0</v>
      </c>
      <c r="BL398" s="6" t="s">
        <v>191</v>
      </c>
      <c r="BM398" s="6" t="s">
        <v>449</v>
      </c>
    </row>
    <row r="399" spans="2:51" s="6" customFormat="1" ht="18.75" customHeight="1">
      <c r="B399" s="149"/>
      <c r="E399" s="150"/>
      <c r="F399" s="214" t="s">
        <v>444</v>
      </c>
      <c r="G399" s="215"/>
      <c r="H399" s="215"/>
      <c r="I399" s="215"/>
      <c r="K399" s="150"/>
      <c r="R399" s="151"/>
      <c r="T399" s="152"/>
      <c r="AA399" s="153"/>
      <c r="AT399" s="150" t="s">
        <v>155</v>
      </c>
      <c r="AU399" s="150" t="s">
        <v>100</v>
      </c>
      <c r="AV399" s="150" t="s">
        <v>21</v>
      </c>
      <c r="AW399" s="150" t="s">
        <v>109</v>
      </c>
      <c r="AX399" s="150" t="s">
        <v>79</v>
      </c>
      <c r="AY399" s="150" t="s">
        <v>147</v>
      </c>
    </row>
    <row r="400" spans="2:51" s="6" customFormat="1" ht="18.75" customHeight="1">
      <c r="B400" s="137"/>
      <c r="E400" s="138"/>
      <c r="F400" s="212" t="s">
        <v>21</v>
      </c>
      <c r="G400" s="213"/>
      <c r="H400" s="213"/>
      <c r="I400" s="213"/>
      <c r="K400" s="139">
        <v>1</v>
      </c>
      <c r="R400" s="140"/>
      <c r="T400" s="141"/>
      <c r="AA400" s="142"/>
      <c r="AT400" s="138" t="s">
        <v>155</v>
      </c>
      <c r="AU400" s="138" t="s">
        <v>100</v>
      </c>
      <c r="AV400" s="138" t="s">
        <v>100</v>
      </c>
      <c r="AW400" s="138" t="s">
        <v>109</v>
      </c>
      <c r="AX400" s="138" t="s">
        <v>79</v>
      </c>
      <c r="AY400" s="138" t="s">
        <v>147</v>
      </c>
    </row>
    <row r="401" spans="2:51" s="6" customFormat="1" ht="18.75" customHeight="1">
      <c r="B401" s="143"/>
      <c r="E401" s="144"/>
      <c r="F401" s="216" t="s">
        <v>156</v>
      </c>
      <c r="G401" s="217"/>
      <c r="H401" s="217"/>
      <c r="I401" s="217"/>
      <c r="K401" s="145">
        <v>1</v>
      </c>
      <c r="R401" s="146"/>
      <c r="T401" s="147"/>
      <c r="AA401" s="148"/>
      <c r="AT401" s="144" t="s">
        <v>155</v>
      </c>
      <c r="AU401" s="144" t="s">
        <v>100</v>
      </c>
      <c r="AV401" s="144" t="s">
        <v>152</v>
      </c>
      <c r="AW401" s="144" t="s">
        <v>109</v>
      </c>
      <c r="AX401" s="144" t="s">
        <v>21</v>
      </c>
      <c r="AY401" s="144" t="s">
        <v>147</v>
      </c>
    </row>
    <row r="402" spans="2:65" s="6" customFormat="1" ht="39" customHeight="1">
      <c r="B402" s="22"/>
      <c r="C402" s="130" t="s">
        <v>450</v>
      </c>
      <c r="D402" s="130" t="s">
        <v>148</v>
      </c>
      <c r="E402" s="131" t="s">
        <v>451</v>
      </c>
      <c r="F402" s="219" t="s">
        <v>452</v>
      </c>
      <c r="G402" s="220"/>
      <c r="H402" s="220"/>
      <c r="I402" s="220"/>
      <c r="J402" s="132" t="s">
        <v>277</v>
      </c>
      <c r="K402" s="133">
        <v>1</v>
      </c>
      <c r="L402" s="221">
        <v>0</v>
      </c>
      <c r="M402" s="220"/>
      <c r="N402" s="222">
        <f>ROUND($L$402*$K$402,2)</f>
        <v>0</v>
      </c>
      <c r="O402" s="220"/>
      <c r="P402" s="220"/>
      <c r="Q402" s="220"/>
      <c r="R402" s="23"/>
      <c r="T402" s="134"/>
      <c r="U402" s="29" t="s">
        <v>44</v>
      </c>
      <c r="W402" s="135">
        <f>$V$402*$K$402</f>
        <v>0</v>
      </c>
      <c r="X402" s="135">
        <v>0.00164</v>
      </c>
      <c r="Y402" s="135">
        <f>$X$402*$K$402</f>
        <v>0.00164</v>
      </c>
      <c r="Z402" s="135">
        <v>0</v>
      </c>
      <c r="AA402" s="136">
        <f>$Z$402*$K$402</f>
        <v>0</v>
      </c>
      <c r="AR402" s="6" t="s">
        <v>191</v>
      </c>
      <c r="AT402" s="6" t="s">
        <v>148</v>
      </c>
      <c r="AU402" s="6" t="s">
        <v>100</v>
      </c>
      <c r="AY402" s="6" t="s">
        <v>147</v>
      </c>
      <c r="BE402" s="86">
        <f>IF($U$402="základní",$N$402,0)</f>
        <v>0</v>
      </c>
      <c r="BF402" s="86">
        <f>IF($U$402="snížená",$N$402,0)</f>
        <v>0</v>
      </c>
      <c r="BG402" s="86">
        <f>IF($U$402="zákl. přenesená",$N$402,0)</f>
        <v>0</v>
      </c>
      <c r="BH402" s="86">
        <f>IF($U$402="sníž. přenesená",$N$402,0)</f>
        <v>0</v>
      </c>
      <c r="BI402" s="86">
        <f>IF($U$402="nulová",$N$402,0)</f>
        <v>0</v>
      </c>
      <c r="BJ402" s="6" t="s">
        <v>21</v>
      </c>
      <c r="BK402" s="86">
        <f>ROUND($L$402*$K$402,2)</f>
        <v>0</v>
      </c>
      <c r="BL402" s="6" t="s">
        <v>191</v>
      </c>
      <c r="BM402" s="6" t="s">
        <v>453</v>
      </c>
    </row>
    <row r="403" spans="2:51" s="6" customFormat="1" ht="18.75" customHeight="1">
      <c r="B403" s="149"/>
      <c r="E403" s="150"/>
      <c r="F403" s="214" t="s">
        <v>444</v>
      </c>
      <c r="G403" s="215"/>
      <c r="H403" s="215"/>
      <c r="I403" s="215"/>
      <c r="K403" s="150"/>
      <c r="R403" s="151"/>
      <c r="T403" s="152"/>
      <c r="AA403" s="153"/>
      <c r="AT403" s="150" t="s">
        <v>155</v>
      </c>
      <c r="AU403" s="150" t="s">
        <v>100</v>
      </c>
      <c r="AV403" s="150" t="s">
        <v>21</v>
      </c>
      <c r="AW403" s="150" t="s">
        <v>109</v>
      </c>
      <c r="AX403" s="150" t="s">
        <v>79</v>
      </c>
      <c r="AY403" s="150" t="s">
        <v>147</v>
      </c>
    </row>
    <row r="404" spans="2:51" s="6" customFormat="1" ht="18.75" customHeight="1">
      <c r="B404" s="137"/>
      <c r="E404" s="138"/>
      <c r="F404" s="212" t="s">
        <v>21</v>
      </c>
      <c r="G404" s="213"/>
      <c r="H404" s="213"/>
      <c r="I404" s="213"/>
      <c r="K404" s="139">
        <v>1</v>
      </c>
      <c r="R404" s="140"/>
      <c r="T404" s="141"/>
      <c r="AA404" s="142"/>
      <c r="AT404" s="138" t="s">
        <v>155</v>
      </c>
      <c r="AU404" s="138" t="s">
        <v>100</v>
      </c>
      <c r="AV404" s="138" t="s">
        <v>100</v>
      </c>
      <c r="AW404" s="138" t="s">
        <v>109</v>
      </c>
      <c r="AX404" s="138" t="s">
        <v>79</v>
      </c>
      <c r="AY404" s="138" t="s">
        <v>147</v>
      </c>
    </row>
    <row r="405" spans="2:51" s="6" customFormat="1" ht="18.75" customHeight="1">
      <c r="B405" s="143"/>
      <c r="E405" s="144"/>
      <c r="F405" s="216" t="s">
        <v>156</v>
      </c>
      <c r="G405" s="217"/>
      <c r="H405" s="217"/>
      <c r="I405" s="217"/>
      <c r="K405" s="145">
        <v>1</v>
      </c>
      <c r="R405" s="146"/>
      <c r="T405" s="147"/>
      <c r="AA405" s="148"/>
      <c r="AT405" s="144" t="s">
        <v>155</v>
      </c>
      <c r="AU405" s="144" t="s">
        <v>100</v>
      </c>
      <c r="AV405" s="144" t="s">
        <v>152</v>
      </c>
      <c r="AW405" s="144" t="s">
        <v>109</v>
      </c>
      <c r="AX405" s="144" t="s">
        <v>21</v>
      </c>
      <c r="AY405" s="144" t="s">
        <v>147</v>
      </c>
    </row>
    <row r="406" spans="2:65" s="6" customFormat="1" ht="39" customHeight="1">
      <c r="B406" s="22"/>
      <c r="C406" s="130" t="s">
        <v>454</v>
      </c>
      <c r="D406" s="130" t="s">
        <v>148</v>
      </c>
      <c r="E406" s="131" t="s">
        <v>455</v>
      </c>
      <c r="F406" s="219" t="s">
        <v>456</v>
      </c>
      <c r="G406" s="220"/>
      <c r="H406" s="220"/>
      <c r="I406" s="220"/>
      <c r="J406" s="132" t="s">
        <v>277</v>
      </c>
      <c r="K406" s="133">
        <v>1</v>
      </c>
      <c r="L406" s="221">
        <v>0</v>
      </c>
      <c r="M406" s="220"/>
      <c r="N406" s="222">
        <f>ROUND($L$406*$K$406,2)</f>
        <v>0</v>
      </c>
      <c r="O406" s="220"/>
      <c r="P406" s="220"/>
      <c r="Q406" s="220"/>
      <c r="R406" s="23"/>
      <c r="T406" s="134"/>
      <c r="U406" s="29" t="s">
        <v>44</v>
      </c>
      <c r="W406" s="135">
        <f>$V$406*$K$406</f>
        <v>0</v>
      </c>
      <c r="X406" s="135">
        <v>0.00164</v>
      </c>
      <c r="Y406" s="135">
        <f>$X$406*$K$406</f>
        <v>0.00164</v>
      </c>
      <c r="Z406" s="135">
        <v>0</v>
      </c>
      <c r="AA406" s="136">
        <f>$Z$406*$K$406</f>
        <v>0</v>
      </c>
      <c r="AR406" s="6" t="s">
        <v>191</v>
      </c>
      <c r="AT406" s="6" t="s">
        <v>148</v>
      </c>
      <c r="AU406" s="6" t="s">
        <v>100</v>
      </c>
      <c r="AY406" s="6" t="s">
        <v>147</v>
      </c>
      <c r="BE406" s="86">
        <f>IF($U$406="základní",$N$406,0)</f>
        <v>0</v>
      </c>
      <c r="BF406" s="86">
        <f>IF($U$406="snížená",$N$406,0)</f>
        <v>0</v>
      </c>
      <c r="BG406" s="86">
        <f>IF($U$406="zákl. přenesená",$N$406,0)</f>
        <v>0</v>
      </c>
      <c r="BH406" s="86">
        <f>IF($U$406="sníž. přenesená",$N$406,0)</f>
        <v>0</v>
      </c>
      <c r="BI406" s="86">
        <f>IF($U$406="nulová",$N$406,0)</f>
        <v>0</v>
      </c>
      <c r="BJ406" s="6" t="s">
        <v>21</v>
      </c>
      <c r="BK406" s="86">
        <f>ROUND($L$406*$K$406,2)</f>
        <v>0</v>
      </c>
      <c r="BL406" s="6" t="s">
        <v>191</v>
      </c>
      <c r="BM406" s="6" t="s">
        <v>457</v>
      </c>
    </row>
    <row r="407" spans="2:51" s="6" customFormat="1" ht="18.75" customHeight="1">
      <c r="B407" s="149"/>
      <c r="E407" s="150"/>
      <c r="F407" s="214" t="s">
        <v>444</v>
      </c>
      <c r="G407" s="215"/>
      <c r="H407" s="215"/>
      <c r="I407" s="215"/>
      <c r="K407" s="150"/>
      <c r="R407" s="151"/>
      <c r="T407" s="152"/>
      <c r="AA407" s="153"/>
      <c r="AT407" s="150" t="s">
        <v>155</v>
      </c>
      <c r="AU407" s="150" t="s">
        <v>100</v>
      </c>
      <c r="AV407" s="150" t="s">
        <v>21</v>
      </c>
      <c r="AW407" s="150" t="s">
        <v>109</v>
      </c>
      <c r="AX407" s="150" t="s">
        <v>79</v>
      </c>
      <c r="AY407" s="150" t="s">
        <v>147</v>
      </c>
    </row>
    <row r="408" spans="2:51" s="6" customFormat="1" ht="18.75" customHeight="1">
      <c r="B408" s="137"/>
      <c r="E408" s="138"/>
      <c r="F408" s="212" t="s">
        <v>21</v>
      </c>
      <c r="G408" s="213"/>
      <c r="H408" s="213"/>
      <c r="I408" s="213"/>
      <c r="K408" s="139">
        <v>1</v>
      </c>
      <c r="R408" s="140"/>
      <c r="T408" s="141"/>
      <c r="AA408" s="142"/>
      <c r="AT408" s="138" t="s">
        <v>155</v>
      </c>
      <c r="AU408" s="138" t="s">
        <v>100</v>
      </c>
      <c r="AV408" s="138" t="s">
        <v>100</v>
      </c>
      <c r="AW408" s="138" t="s">
        <v>109</v>
      </c>
      <c r="AX408" s="138" t="s">
        <v>79</v>
      </c>
      <c r="AY408" s="138" t="s">
        <v>147</v>
      </c>
    </row>
    <row r="409" spans="2:51" s="6" customFormat="1" ht="18.75" customHeight="1">
      <c r="B409" s="143"/>
      <c r="E409" s="144"/>
      <c r="F409" s="216" t="s">
        <v>156</v>
      </c>
      <c r="G409" s="217"/>
      <c r="H409" s="217"/>
      <c r="I409" s="217"/>
      <c r="K409" s="145">
        <v>1</v>
      </c>
      <c r="R409" s="146"/>
      <c r="T409" s="147"/>
      <c r="AA409" s="148"/>
      <c r="AT409" s="144" t="s">
        <v>155</v>
      </c>
      <c r="AU409" s="144" t="s">
        <v>100</v>
      </c>
      <c r="AV409" s="144" t="s">
        <v>152</v>
      </c>
      <c r="AW409" s="144" t="s">
        <v>109</v>
      </c>
      <c r="AX409" s="144" t="s">
        <v>21</v>
      </c>
      <c r="AY409" s="144" t="s">
        <v>147</v>
      </c>
    </row>
    <row r="410" spans="2:65" s="6" customFormat="1" ht="27" customHeight="1">
      <c r="B410" s="22"/>
      <c r="C410" s="130" t="s">
        <v>458</v>
      </c>
      <c r="D410" s="130" t="s">
        <v>148</v>
      </c>
      <c r="E410" s="131" t="s">
        <v>459</v>
      </c>
      <c r="F410" s="219" t="s">
        <v>460</v>
      </c>
      <c r="G410" s="220"/>
      <c r="H410" s="220"/>
      <c r="I410" s="220"/>
      <c r="J410" s="132" t="s">
        <v>164</v>
      </c>
      <c r="K410" s="133">
        <v>0.282</v>
      </c>
      <c r="L410" s="221">
        <v>0</v>
      </c>
      <c r="M410" s="220"/>
      <c r="N410" s="222">
        <f>ROUND($L$410*$K$410,2)</f>
        <v>0</v>
      </c>
      <c r="O410" s="220"/>
      <c r="P410" s="220"/>
      <c r="Q410" s="220"/>
      <c r="R410" s="23"/>
      <c r="T410" s="134"/>
      <c r="U410" s="29" t="s">
        <v>44</v>
      </c>
      <c r="W410" s="135">
        <f>$V$410*$K$410</f>
        <v>0</v>
      </c>
      <c r="X410" s="135">
        <v>0</v>
      </c>
      <c r="Y410" s="135">
        <f>$X$410*$K$410</f>
        <v>0</v>
      </c>
      <c r="Z410" s="135">
        <v>0</v>
      </c>
      <c r="AA410" s="136">
        <f>$Z$410*$K$410</f>
        <v>0</v>
      </c>
      <c r="AR410" s="6" t="s">
        <v>191</v>
      </c>
      <c r="AT410" s="6" t="s">
        <v>148</v>
      </c>
      <c r="AU410" s="6" t="s">
        <v>100</v>
      </c>
      <c r="AY410" s="6" t="s">
        <v>147</v>
      </c>
      <c r="BE410" s="86">
        <f>IF($U$410="základní",$N$410,0)</f>
        <v>0</v>
      </c>
      <c r="BF410" s="86">
        <f>IF($U$410="snížená",$N$410,0)</f>
        <v>0</v>
      </c>
      <c r="BG410" s="86">
        <f>IF($U$410="zákl. přenesená",$N$410,0)</f>
        <v>0</v>
      </c>
      <c r="BH410" s="86">
        <f>IF($U$410="sníž. přenesená",$N$410,0)</f>
        <v>0</v>
      </c>
      <c r="BI410" s="86">
        <f>IF($U$410="nulová",$N$410,0)</f>
        <v>0</v>
      </c>
      <c r="BJ410" s="6" t="s">
        <v>21</v>
      </c>
      <c r="BK410" s="86">
        <f>ROUND($L$410*$K$410,2)</f>
        <v>0</v>
      </c>
      <c r="BL410" s="6" t="s">
        <v>191</v>
      </c>
      <c r="BM410" s="6" t="s">
        <v>461</v>
      </c>
    </row>
    <row r="411" spans="2:63" s="120" customFormat="1" ht="30.75" customHeight="1">
      <c r="B411" s="121"/>
      <c r="D411" s="129" t="s">
        <v>121</v>
      </c>
      <c r="E411" s="129"/>
      <c r="F411" s="129"/>
      <c r="G411" s="129"/>
      <c r="H411" s="129"/>
      <c r="I411" s="129"/>
      <c r="J411" s="129"/>
      <c r="K411" s="129"/>
      <c r="L411" s="129"/>
      <c r="M411" s="129"/>
      <c r="N411" s="208">
        <f>$BK$411</f>
        <v>0</v>
      </c>
      <c r="O411" s="209"/>
      <c r="P411" s="209"/>
      <c r="Q411" s="209"/>
      <c r="R411" s="124"/>
      <c r="T411" s="125"/>
      <c r="W411" s="126">
        <f>SUM($W$412:$W$462)</f>
        <v>0</v>
      </c>
      <c r="Y411" s="126">
        <f>SUM($Y$412:$Y$462)</f>
        <v>0.32985364</v>
      </c>
      <c r="AA411" s="127">
        <f>SUM($AA$412:$AA$462)</f>
        <v>0</v>
      </c>
      <c r="AR411" s="123" t="s">
        <v>100</v>
      </c>
      <c r="AT411" s="123" t="s">
        <v>78</v>
      </c>
      <c r="AU411" s="123" t="s">
        <v>21</v>
      </c>
      <c r="AY411" s="123" t="s">
        <v>147</v>
      </c>
      <c r="BK411" s="128">
        <f>SUM($BK$412:$BK$462)</f>
        <v>0</v>
      </c>
    </row>
    <row r="412" spans="2:65" s="6" customFormat="1" ht="27" customHeight="1">
      <c r="B412" s="22"/>
      <c r="C412" s="130" t="s">
        <v>462</v>
      </c>
      <c r="D412" s="130" t="s">
        <v>148</v>
      </c>
      <c r="E412" s="131" t="s">
        <v>463</v>
      </c>
      <c r="F412" s="219" t="s">
        <v>464</v>
      </c>
      <c r="G412" s="220"/>
      <c r="H412" s="220"/>
      <c r="I412" s="220"/>
      <c r="J412" s="132" t="s">
        <v>151</v>
      </c>
      <c r="K412" s="133">
        <v>28.609</v>
      </c>
      <c r="L412" s="221">
        <v>0</v>
      </c>
      <c r="M412" s="220"/>
      <c r="N412" s="222">
        <f>ROUND($L$412*$K$412,2)</f>
        <v>0</v>
      </c>
      <c r="O412" s="220"/>
      <c r="P412" s="220"/>
      <c r="Q412" s="220"/>
      <c r="R412" s="23"/>
      <c r="T412" s="134"/>
      <c r="U412" s="29" t="s">
        <v>44</v>
      </c>
      <c r="W412" s="135">
        <f>$V$412*$K$412</f>
        <v>0</v>
      </c>
      <c r="X412" s="135">
        <v>1E-05</v>
      </c>
      <c r="Y412" s="135">
        <f>$X$412*$K$412</f>
        <v>0.00028609</v>
      </c>
      <c r="Z412" s="135">
        <v>0</v>
      </c>
      <c r="AA412" s="136">
        <f>$Z$412*$K$412</f>
        <v>0</v>
      </c>
      <c r="AR412" s="6" t="s">
        <v>191</v>
      </c>
      <c r="AT412" s="6" t="s">
        <v>148</v>
      </c>
      <c r="AU412" s="6" t="s">
        <v>100</v>
      </c>
      <c r="AY412" s="6" t="s">
        <v>147</v>
      </c>
      <c r="BE412" s="86">
        <f>IF($U$412="základní",$N$412,0)</f>
        <v>0</v>
      </c>
      <c r="BF412" s="86">
        <f>IF($U$412="snížená",$N$412,0)</f>
        <v>0</v>
      </c>
      <c r="BG412" s="86">
        <f>IF($U$412="zákl. přenesená",$N$412,0)</f>
        <v>0</v>
      </c>
      <c r="BH412" s="86">
        <f>IF($U$412="sníž. přenesená",$N$412,0)</f>
        <v>0</v>
      </c>
      <c r="BI412" s="86">
        <f>IF($U$412="nulová",$N$412,0)</f>
        <v>0</v>
      </c>
      <c r="BJ412" s="6" t="s">
        <v>21</v>
      </c>
      <c r="BK412" s="86">
        <f>ROUND($L$412*$K$412,2)</f>
        <v>0</v>
      </c>
      <c r="BL412" s="6" t="s">
        <v>191</v>
      </c>
      <c r="BM412" s="6" t="s">
        <v>465</v>
      </c>
    </row>
    <row r="413" spans="2:51" s="6" customFormat="1" ht="18.75" customHeight="1">
      <c r="B413" s="149"/>
      <c r="E413" s="150"/>
      <c r="F413" s="214" t="s">
        <v>207</v>
      </c>
      <c r="G413" s="215"/>
      <c r="H413" s="215"/>
      <c r="I413" s="215"/>
      <c r="K413" s="150"/>
      <c r="R413" s="151"/>
      <c r="T413" s="152"/>
      <c r="AA413" s="153"/>
      <c r="AT413" s="150" t="s">
        <v>155</v>
      </c>
      <c r="AU413" s="150" t="s">
        <v>100</v>
      </c>
      <c r="AV413" s="150" t="s">
        <v>21</v>
      </c>
      <c r="AW413" s="150" t="s">
        <v>109</v>
      </c>
      <c r="AX413" s="150" t="s">
        <v>79</v>
      </c>
      <c r="AY413" s="150" t="s">
        <v>147</v>
      </c>
    </row>
    <row r="414" spans="2:51" s="6" customFormat="1" ht="32.25" customHeight="1">
      <c r="B414" s="149"/>
      <c r="E414" s="150"/>
      <c r="F414" s="214" t="s">
        <v>466</v>
      </c>
      <c r="G414" s="215"/>
      <c r="H414" s="215"/>
      <c r="I414" s="215"/>
      <c r="K414" s="150"/>
      <c r="R414" s="151"/>
      <c r="T414" s="152"/>
      <c r="AA414" s="153"/>
      <c r="AT414" s="150" t="s">
        <v>155</v>
      </c>
      <c r="AU414" s="150" t="s">
        <v>100</v>
      </c>
      <c r="AV414" s="150" t="s">
        <v>21</v>
      </c>
      <c r="AW414" s="150" t="s">
        <v>109</v>
      </c>
      <c r="AX414" s="150" t="s">
        <v>79</v>
      </c>
      <c r="AY414" s="150" t="s">
        <v>147</v>
      </c>
    </row>
    <row r="415" spans="2:51" s="6" customFormat="1" ht="18.75" customHeight="1">
      <c r="B415" s="149"/>
      <c r="E415" s="150"/>
      <c r="F415" s="214" t="s">
        <v>467</v>
      </c>
      <c r="G415" s="215"/>
      <c r="H415" s="215"/>
      <c r="I415" s="215"/>
      <c r="K415" s="150"/>
      <c r="R415" s="151"/>
      <c r="T415" s="152"/>
      <c r="AA415" s="153"/>
      <c r="AT415" s="150" t="s">
        <v>155</v>
      </c>
      <c r="AU415" s="150" t="s">
        <v>100</v>
      </c>
      <c r="AV415" s="150" t="s">
        <v>21</v>
      </c>
      <c r="AW415" s="150" t="s">
        <v>109</v>
      </c>
      <c r="AX415" s="150" t="s">
        <v>79</v>
      </c>
      <c r="AY415" s="150" t="s">
        <v>147</v>
      </c>
    </row>
    <row r="416" spans="2:51" s="6" customFormat="1" ht="18.75" customHeight="1">
      <c r="B416" s="137"/>
      <c r="E416" s="138"/>
      <c r="F416" s="212" t="s">
        <v>210</v>
      </c>
      <c r="G416" s="213"/>
      <c r="H416" s="213"/>
      <c r="I416" s="213"/>
      <c r="K416" s="139">
        <v>22.563</v>
      </c>
      <c r="R416" s="140"/>
      <c r="T416" s="141"/>
      <c r="AA416" s="142"/>
      <c r="AT416" s="138" t="s">
        <v>155</v>
      </c>
      <c r="AU416" s="138" t="s">
        <v>100</v>
      </c>
      <c r="AV416" s="138" t="s">
        <v>100</v>
      </c>
      <c r="AW416" s="138" t="s">
        <v>109</v>
      </c>
      <c r="AX416" s="138" t="s">
        <v>79</v>
      </c>
      <c r="AY416" s="138" t="s">
        <v>147</v>
      </c>
    </row>
    <row r="417" spans="2:51" s="6" customFormat="1" ht="18.75" customHeight="1">
      <c r="B417" s="137"/>
      <c r="E417" s="138"/>
      <c r="F417" s="212" t="s">
        <v>211</v>
      </c>
      <c r="G417" s="213"/>
      <c r="H417" s="213"/>
      <c r="I417" s="213"/>
      <c r="K417" s="139">
        <v>9.786</v>
      </c>
      <c r="R417" s="140"/>
      <c r="T417" s="141"/>
      <c r="AA417" s="142"/>
      <c r="AT417" s="138" t="s">
        <v>155</v>
      </c>
      <c r="AU417" s="138" t="s">
        <v>100</v>
      </c>
      <c r="AV417" s="138" t="s">
        <v>100</v>
      </c>
      <c r="AW417" s="138" t="s">
        <v>109</v>
      </c>
      <c r="AX417" s="138" t="s">
        <v>79</v>
      </c>
      <c r="AY417" s="138" t="s">
        <v>147</v>
      </c>
    </row>
    <row r="418" spans="2:51" s="6" customFormat="1" ht="18.75" customHeight="1">
      <c r="B418" s="149"/>
      <c r="E418" s="150"/>
      <c r="F418" s="214" t="s">
        <v>212</v>
      </c>
      <c r="G418" s="215"/>
      <c r="H418" s="215"/>
      <c r="I418" s="215"/>
      <c r="K418" s="150"/>
      <c r="R418" s="151"/>
      <c r="T418" s="152"/>
      <c r="AA418" s="153"/>
      <c r="AT418" s="150" t="s">
        <v>155</v>
      </c>
      <c r="AU418" s="150" t="s">
        <v>100</v>
      </c>
      <c r="AV418" s="150" t="s">
        <v>21</v>
      </c>
      <c r="AW418" s="150" t="s">
        <v>109</v>
      </c>
      <c r="AX418" s="150" t="s">
        <v>79</v>
      </c>
      <c r="AY418" s="150" t="s">
        <v>147</v>
      </c>
    </row>
    <row r="419" spans="2:51" s="6" customFormat="1" ht="18.75" customHeight="1">
      <c r="B419" s="137"/>
      <c r="E419" s="138"/>
      <c r="F419" s="212" t="s">
        <v>213</v>
      </c>
      <c r="G419" s="213"/>
      <c r="H419" s="213"/>
      <c r="I419" s="213"/>
      <c r="K419" s="139">
        <v>-3.74</v>
      </c>
      <c r="R419" s="140"/>
      <c r="T419" s="141"/>
      <c r="AA419" s="142"/>
      <c r="AT419" s="138" t="s">
        <v>155</v>
      </c>
      <c r="AU419" s="138" t="s">
        <v>100</v>
      </c>
      <c r="AV419" s="138" t="s">
        <v>100</v>
      </c>
      <c r="AW419" s="138" t="s">
        <v>109</v>
      </c>
      <c r="AX419" s="138" t="s">
        <v>79</v>
      </c>
      <c r="AY419" s="138" t="s">
        <v>147</v>
      </c>
    </row>
    <row r="420" spans="2:51" s="6" customFormat="1" ht="18.75" customHeight="1">
      <c r="B420" s="143"/>
      <c r="E420" s="144"/>
      <c r="F420" s="216" t="s">
        <v>156</v>
      </c>
      <c r="G420" s="217"/>
      <c r="H420" s="217"/>
      <c r="I420" s="217"/>
      <c r="K420" s="145">
        <v>28.609</v>
      </c>
      <c r="R420" s="146"/>
      <c r="T420" s="147"/>
      <c r="AA420" s="148"/>
      <c r="AT420" s="144" t="s">
        <v>155</v>
      </c>
      <c r="AU420" s="144" t="s">
        <v>100</v>
      </c>
      <c r="AV420" s="144" t="s">
        <v>152</v>
      </c>
      <c r="AW420" s="144" t="s">
        <v>109</v>
      </c>
      <c r="AX420" s="144" t="s">
        <v>21</v>
      </c>
      <c r="AY420" s="144" t="s">
        <v>147</v>
      </c>
    </row>
    <row r="421" spans="2:65" s="6" customFormat="1" ht="27" customHeight="1">
      <c r="B421" s="22"/>
      <c r="C421" s="130" t="s">
        <v>468</v>
      </c>
      <c r="D421" s="130" t="s">
        <v>148</v>
      </c>
      <c r="E421" s="131" t="s">
        <v>469</v>
      </c>
      <c r="F421" s="219" t="s">
        <v>470</v>
      </c>
      <c r="G421" s="220"/>
      <c r="H421" s="220"/>
      <c r="I421" s="220"/>
      <c r="J421" s="132" t="s">
        <v>151</v>
      </c>
      <c r="K421" s="133">
        <v>28.609</v>
      </c>
      <c r="L421" s="221">
        <v>0</v>
      </c>
      <c r="M421" s="220"/>
      <c r="N421" s="222">
        <f>ROUND($L$421*$K$421,2)</f>
        <v>0</v>
      </c>
      <c r="O421" s="220"/>
      <c r="P421" s="220"/>
      <c r="Q421" s="220"/>
      <c r="R421" s="23"/>
      <c r="T421" s="134"/>
      <c r="U421" s="29" t="s">
        <v>44</v>
      </c>
      <c r="W421" s="135">
        <f>$V$421*$K$421</f>
        <v>0</v>
      </c>
      <c r="X421" s="135">
        <v>0</v>
      </c>
      <c r="Y421" s="135">
        <f>$X$421*$K$421</f>
        <v>0</v>
      </c>
      <c r="Z421" s="135">
        <v>0</v>
      </c>
      <c r="AA421" s="136">
        <f>$Z$421*$K$421</f>
        <v>0</v>
      </c>
      <c r="AR421" s="6" t="s">
        <v>191</v>
      </c>
      <c r="AT421" s="6" t="s">
        <v>148</v>
      </c>
      <c r="AU421" s="6" t="s">
        <v>100</v>
      </c>
      <c r="AY421" s="6" t="s">
        <v>147</v>
      </c>
      <c r="BE421" s="86">
        <f>IF($U$421="základní",$N$421,0)</f>
        <v>0</v>
      </c>
      <c r="BF421" s="86">
        <f>IF($U$421="snížená",$N$421,0)</f>
        <v>0</v>
      </c>
      <c r="BG421" s="86">
        <f>IF($U$421="zákl. přenesená",$N$421,0)</f>
        <v>0</v>
      </c>
      <c r="BH421" s="86">
        <f>IF($U$421="sníž. přenesená",$N$421,0)</f>
        <v>0</v>
      </c>
      <c r="BI421" s="86">
        <f>IF($U$421="nulová",$N$421,0)</f>
        <v>0</v>
      </c>
      <c r="BJ421" s="6" t="s">
        <v>21</v>
      </c>
      <c r="BK421" s="86">
        <f>ROUND($L$421*$K$421,2)</f>
        <v>0</v>
      </c>
      <c r="BL421" s="6" t="s">
        <v>191</v>
      </c>
      <c r="BM421" s="6" t="s">
        <v>471</v>
      </c>
    </row>
    <row r="422" spans="2:51" s="6" customFormat="1" ht="18.75" customHeight="1">
      <c r="B422" s="149"/>
      <c r="E422" s="150"/>
      <c r="F422" s="214" t="s">
        <v>207</v>
      </c>
      <c r="G422" s="215"/>
      <c r="H422" s="215"/>
      <c r="I422" s="215"/>
      <c r="K422" s="150"/>
      <c r="R422" s="151"/>
      <c r="T422" s="152"/>
      <c r="AA422" s="153"/>
      <c r="AT422" s="150" t="s">
        <v>155</v>
      </c>
      <c r="AU422" s="150" t="s">
        <v>100</v>
      </c>
      <c r="AV422" s="150" t="s">
        <v>21</v>
      </c>
      <c r="AW422" s="150" t="s">
        <v>109</v>
      </c>
      <c r="AX422" s="150" t="s">
        <v>79</v>
      </c>
      <c r="AY422" s="150" t="s">
        <v>147</v>
      </c>
    </row>
    <row r="423" spans="2:51" s="6" customFormat="1" ht="32.25" customHeight="1">
      <c r="B423" s="149"/>
      <c r="E423" s="150"/>
      <c r="F423" s="214" t="s">
        <v>466</v>
      </c>
      <c r="G423" s="215"/>
      <c r="H423" s="215"/>
      <c r="I423" s="215"/>
      <c r="K423" s="150"/>
      <c r="R423" s="151"/>
      <c r="T423" s="152"/>
      <c r="AA423" s="153"/>
      <c r="AT423" s="150" t="s">
        <v>155</v>
      </c>
      <c r="AU423" s="150" t="s">
        <v>100</v>
      </c>
      <c r="AV423" s="150" t="s">
        <v>21</v>
      </c>
      <c r="AW423" s="150" t="s">
        <v>109</v>
      </c>
      <c r="AX423" s="150" t="s">
        <v>79</v>
      </c>
      <c r="AY423" s="150" t="s">
        <v>147</v>
      </c>
    </row>
    <row r="424" spans="2:51" s="6" customFormat="1" ht="18.75" customHeight="1">
      <c r="B424" s="149"/>
      <c r="E424" s="150"/>
      <c r="F424" s="214" t="s">
        <v>467</v>
      </c>
      <c r="G424" s="215"/>
      <c r="H424" s="215"/>
      <c r="I424" s="215"/>
      <c r="K424" s="150"/>
      <c r="R424" s="151"/>
      <c r="T424" s="152"/>
      <c r="AA424" s="153"/>
      <c r="AT424" s="150" t="s">
        <v>155</v>
      </c>
      <c r="AU424" s="150" t="s">
        <v>100</v>
      </c>
      <c r="AV424" s="150" t="s">
        <v>21</v>
      </c>
      <c r="AW424" s="150" t="s">
        <v>109</v>
      </c>
      <c r="AX424" s="150" t="s">
        <v>79</v>
      </c>
      <c r="AY424" s="150" t="s">
        <v>147</v>
      </c>
    </row>
    <row r="425" spans="2:51" s="6" customFormat="1" ht="18.75" customHeight="1">
      <c r="B425" s="137"/>
      <c r="E425" s="138"/>
      <c r="F425" s="212" t="s">
        <v>210</v>
      </c>
      <c r="G425" s="213"/>
      <c r="H425" s="213"/>
      <c r="I425" s="213"/>
      <c r="K425" s="139">
        <v>22.563</v>
      </c>
      <c r="R425" s="140"/>
      <c r="T425" s="141"/>
      <c r="AA425" s="142"/>
      <c r="AT425" s="138" t="s">
        <v>155</v>
      </c>
      <c r="AU425" s="138" t="s">
        <v>100</v>
      </c>
      <c r="AV425" s="138" t="s">
        <v>100</v>
      </c>
      <c r="AW425" s="138" t="s">
        <v>109</v>
      </c>
      <c r="AX425" s="138" t="s">
        <v>79</v>
      </c>
      <c r="AY425" s="138" t="s">
        <v>147</v>
      </c>
    </row>
    <row r="426" spans="2:51" s="6" customFormat="1" ht="18.75" customHeight="1">
      <c r="B426" s="137"/>
      <c r="E426" s="138"/>
      <c r="F426" s="212" t="s">
        <v>211</v>
      </c>
      <c r="G426" s="213"/>
      <c r="H426" s="213"/>
      <c r="I426" s="213"/>
      <c r="K426" s="139">
        <v>9.786</v>
      </c>
      <c r="R426" s="140"/>
      <c r="T426" s="141"/>
      <c r="AA426" s="142"/>
      <c r="AT426" s="138" t="s">
        <v>155</v>
      </c>
      <c r="AU426" s="138" t="s">
        <v>100</v>
      </c>
      <c r="AV426" s="138" t="s">
        <v>100</v>
      </c>
      <c r="AW426" s="138" t="s">
        <v>109</v>
      </c>
      <c r="AX426" s="138" t="s">
        <v>79</v>
      </c>
      <c r="AY426" s="138" t="s">
        <v>147</v>
      </c>
    </row>
    <row r="427" spans="2:51" s="6" customFormat="1" ht="18.75" customHeight="1">
      <c r="B427" s="149"/>
      <c r="E427" s="150"/>
      <c r="F427" s="214" t="s">
        <v>212</v>
      </c>
      <c r="G427" s="215"/>
      <c r="H427" s="215"/>
      <c r="I427" s="215"/>
      <c r="K427" s="150"/>
      <c r="R427" s="151"/>
      <c r="T427" s="152"/>
      <c r="AA427" s="153"/>
      <c r="AT427" s="150" t="s">
        <v>155</v>
      </c>
      <c r="AU427" s="150" t="s">
        <v>100</v>
      </c>
      <c r="AV427" s="150" t="s">
        <v>21</v>
      </c>
      <c r="AW427" s="150" t="s">
        <v>109</v>
      </c>
      <c r="AX427" s="150" t="s">
        <v>79</v>
      </c>
      <c r="AY427" s="150" t="s">
        <v>147</v>
      </c>
    </row>
    <row r="428" spans="2:51" s="6" customFormat="1" ht="18.75" customHeight="1">
      <c r="B428" s="137"/>
      <c r="E428" s="138"/>
      <c r="F428" s="212" t="s">
        <v>213</v>
      </c>
      <c r="G428" s="213"/>
      <c r="H428" s="213"/>
      <c r="I428" s="213"/>
      <c r="K428" s="139">
        <v>-3.74</v>
      </c>
      <c r="R428" s="140"/>
      <c r="T428" s="141"/>
      <c r="AA428" s="142"/>
      <c r="AT428" s="138" t="s">
        <v>155</v>
      </c>
      <c r="AU428" s="138" t="s">
        <v>100</v>
      </c>
      <c r="AV428" s="138" t="s">
        <v>100</v>
      </c>
      <c r="AW428" s="138" t="s">
        <v>109</v>
      </c>
      <c r="AX428" s="138" t="s">
        <v>79</v>
      </c>
      <c r="AY428" s="138" t="s">
        <v>147</v>
      </c>
    </row>
    <row r="429" spans="2:51" s="6" customFormat="1" ht="18.75" customHeight="1">
      <c r="B429" s="143"/>
      <c r="E429" s="144"/>
      <c r="F429" s="216" t="s">
        <v>156</v>
      </c>
      <c r="G429" s="217"/>
      <c r="H429" s="217"/>
      <c r="I429" s="217"/>
      <c r="K429" s="145">
        <v>28.609</v>
      </c>
      <c r="R429" s="146"/>
      <c r="T429" s="147"/>
      <c r="AA429" s="148"/>
      <c r="AT429" s="144" t="s">
        <v>155</v>
      </c>
      <c r="AU429" s="144" t="s">
        <v>100</v>
      </c>
      <c r="AV429" s="144" t="s">
        <v>152</v>
      </c>
      <c r="AW429" s="144" t="s">
        <v>109</v>
      </c>
      <c r="AX429" s="144" t="s">
        <v>21</v>
      </c>
      <c r="AY429" s="144" t="s">
        <v>147</v>
      </c>
    </row>
    <row r="430" spans="2:65" s="6" customFormat="1" ht="39" customHeight="1">
      <c r="B430" s="22"/>
      <c r="C430" s="154" t="s">
        <v>472</v>
      </c>
      <c r="D430" s="154" t="s">
        <v>198</v>
      </c>
      <c r="E430" s="155" t="s">
        <v>473</v>
      </c>
      <c r="F430" s="223" t="s">
        <v>474</v>
      </c>
      <c r="G430" s="224"/>
      <c r="H430" s="224"/>
      <c r="I430" s="224"/>
      <c r="J430" s="156" t="s">
        <v>151</v>
      </c>
      <c r="K430" s="157">
        <v>32.9</v>
      </c>
      <c r="L430" s="225">
        <v>0</v>
      </c>
      <c r="M430" s="224"/>
      <c r="N430" s="226">
        <f>ROUND($L$430*$K$430,2)</f>
        <v>0</v>
      </c>
      <c r="O430" s="220"/>
      <c r="P430" s="220"/>
      <c r="Q430" s="220"/>
      <c r="R430" s="23"/>
      <c r="T430" s="134"/>
      <c r="U430" s="29" t="s">
        <v>44</v>
      </c>
      <c r="W430" s="135">
        <f>$V$430*$K$430</f>
        <v>0</v>
      </c>
      <c r="X430" s="135">
        <v>0.01</v>
      </c>
      <c r="Y430" s="135">
        <f>$X$430*$K$430</f>
        <v>0.329</v>
      </c>
      <c r="Z430" s="135">
        <v>0</v>
      </c>
      <c r="AA430" s="136">
        <f>$Z$430*$K$430</f>
        <v>0</v>
      </c>
      <c r="AR430" s="6" t="s">
        <v>201</v>
      </c>
      <c r="AT430" s="6" t="s">
        <v>198</v>
      </c>
      <c r="AU430" s="6" t="s">
        <v>100</v>
      </c>
      <c r="AY430" s="6" t="s">
        <v>147</v>
      </c>
      <c r="BE430" s="86">
        <f>IF($U$430="základní",$N$430,0)</f>
        <v>0</v>
      </c>
      <c r="BF430" s="86">
        <f>IF($U$430="snížená",$N$430,0)</f>
        <v>0</v>
      </c>
      <c r="BG430" s="86">
        <f>IF($U$430="zákl. přenesená",$N$430,0)</f>
        <v>0</v>
      </c>
      <c r="BH430" s="86">
        <f>IF($U$430="sníž. přenesená",$N$430,0)</f>
        <v>0</v>
      </c>
      <c r="BI430" s="86">
        <f>IF($U$430="nulová",$N$430,0)</f>
        <v>0</v>
      </c>
      <c r="BJ430" s="6" t="s">
        <v>21</v>
      </c>
      <c r="BK430" s="86">
        <f>ROUND($L$430*$K$430,2)</f>
        <v>0</v>
      </c>
      <c r="BL430" s="6" t="s">
        <v>191</v>
      </c>
      <c r="BM430" s="6" t="s">
        <v>475</v>
      </c>
    </row>
    <row r="431" spans="2:51" s="6" customFormat="1" ht="18.75" customHeight="1">
      <c r="B431" s="149"/>
      <c r="E431" s="150"/>
      <c r="F431" s="214" t="s">
        <v>207</v>
      </c>
      <c r="G431" s="215"/>
      <c r="H431" s="215"/>
      <c r="I431" s="215"/>
      <c r="K431" s="150"/>
      <c r="R431" s="151"/>
      <c r="T431" s="152"/>
      <c r="AA431" s="153"/>
      <c r="AT431" s="150" t="s">
        <v>155</v>
      </c>
      <c r="AU431" s="150" t="s">
        <v>100</v>
      </c>
      <c r="AV431" s="150" t="s">
        <v>21</v>
      </c>
      <c r="AW431" s="150" t="s">
        <v>109</v>
      </c>
      <c r="AX431" s="150" t="s">
        <v>79</v>
      </c>
      <c r="AY431" s="150" t="s">
        <v>147</v>
      </c>
    </row>
    <row r="432" spans="2:51" s="6" customFormat="1" ht="32.25" customHeight="1">
      <c r="B432" s="149"/>
      <c r="E432" s="150"/>
      <c r="F432" s="214" t="s">
        <v>466</v>
      </c>
      <c r="G432" s="215"/>
      <c r="H432" s="215"/>
      <c r="I432" s="215"/>
      <c r="K432" s="150"/>
      <c r="R432" s="151"/>
      <c r="T432" s="152"/>
      <c r="AA432" s="153"/>
      <c r="AT432" s="150" t="s">
        <v>155</v>
      </c>
      <c r="AU432" s="150" t="s">
        <v>100</v>
      </c>
      <c r="AV432" s="150" t="s">
        <v>21</v>
      </c>
      <c r="AW432" s="150" t="s">
        <v>109</v>
      </c>
      <c r="AX432" s="150" t="s">
        <v>79</v>
      </c>
      <c r="AY432" s="150" t="s">
        <v>147</v>
      </c>
    </row>
    <row r="433" spans="2:51" s="6" customFormat="1" ht="18.75" customHeight="1">
      <c r="B433" s="149"/>
      <c r="E433" s="150"/>
      <c r="F433" s="214" t="s">
        <v>467</v>
      </c>
      <c r="G433" s="215"/>
      <c r="H433" s="215"/>
      <c r="I433" s="215"/>
      <c r="K433" s="150"/>
      <c r="R433" s="151"/>
      <c r="T433" s="152"/>
      <c r="AA433" s="153"/>
      <c r="AT433" s="150" t="s">
        <v>155</v>
      </c>
      <c r="AU433" s="150" t="s">
        <v>100</v>
      </c>
      <c r="AV433" s="150" t="s">
        <v>21</v>
      </c>
      <c r="AW433" s="150" t="s">
        <v>109</v>
      </c>
      <c r="AX433" s="150" t="s">
        <v>79</v>
      </c>
      <c r="AY433" s="150" t="s">
        <v>147</v>
      </c>
    </row>
    <row r="434" spans="2:51" s="6" customFormat="1" ht="18.75" customHeight="1">
      <c r="B434" s="137"/>
      <c r="E434" s="138"/>
      <c r="F434" s="212" t="s">
        <v>210</v>
      </c>
      <c r="G434" s="213"/>
      <c r="H434" s="213"/>
      <c r="I434" s="213"/>
      <c r="K434" s="139">
        <v>22.563</v>
      </c>
      <c r="R434" s="140"/>
      <c r="T434" s="141"/>
      <c r="AA434" s="142"/>
      <c r="AT434" s="138" t="s">
        <v>155</v>
      </c>
      <c r="AU434" s="138" t="s">
        <v>100</v>
      </c>
      <c r="AV434" s="138" t="s">
        <v>100</v>
      </c>
      <c r="AW434" s="138" t="s">
        <v>109</v>
      </c>
      <c r="AX434" s="138" t="s">
        <v>79</v>
      </c>
      <c r="AY434" s="138" t="s">
        <v>147</v>
      </c>
    </row>
    <row r="435" spans="2:51" s="6" customFormat="1" ht="18.75" customHeight="1">
      <c r="B435" s="137"/>
      <c r="E435" s="138"/>
      <c r="F435" s="212" t="s">
        <v>211</v>
      </c>
      <c r="G435" s="213"/>
      <c r="H435" s="213"/>
      <c r="I435" s="213"/>
      <c r="K435" s="139">
        <v>9.786</v>
      </c>
      <c r="R435" s="140"/>
      <c r="T435" s="141"/>
      <c r="AA435" s="142"/>
      <c r="AT435" s="138" t="s">
        <v>155</v>
      </c>
      <c r="AU435" s="138" t="s">
        <v>100</v>
      </c>
      <c r="AV435" s="138" t="s">
        <v>100</v>
      </c>
      <c r="AW435" s="138" t="s">
        <v>109</v>
      </c>
      <c r="AX435" s="138" t="s">
        <v>79</v>
      </c>
      <c r="AY435" s="138" t="s">
        <v>147</v>
      </c>
    </row>
    <row r="436" spans="2:51" s="6" customFormat="1" ht="18.75" customHeight="1">
      <c r="B436" s="149"/>
      <c r="E436" s="150"/>
      <c r="F436" s="214" t="s">
        <v>212</v>
      </c>
      <c r="G436" s="215"/>
      <c r="H436" s="215"/>
      <c r="I436" s="215"/>
      <c r="K436" s="150"/>
      <c r="R436" s="151"/>
      <c r="T436" s="152"/>
      <c r="AA436" s="153"/>
      <c r="AT436" s="150" t="s">
        <v>155</v>
      </c>
      <c r="AU436" s="150" t="s">
        <v>100</v>
      </c>
      <c r="AV436" s="150" t="s">
        <v>21</v>
      </c>
      <c r="AW436" s="150" t="s">
        <v>109</v>
      </c>
      <c r="AX436" s="150" t="s">
        <v>79</v>
      </c>
      <c r="AY436" s="150" t="s">
        <v>147</v>
      </c>
    </row>
    <row r="437" spans="2:51" s="6" customFormat="1" ht="18.75" customHeight="1">
      <c r="B437" s="137"/>
      <c r="E437" s="138"/>
      <c r="F437" s="212" t="s">
        <v>213</v>
      </c>
      <c r="G437" s="213"/>
      <c r="H437" s="213"/>
      <c r="I437" s="213"/>
      <c r="K437" s="139">
        <v>-3.74</v>
      </c>
      <c r="R437" s="140"/>
      <c r="T437" s="141"/>
      <c r="AA437" s="142"/>
      <c r="AT437" s="138" t="s">
        <v>155</v>
      </c>
      <c r="AU437" s="138" t="s">
        <v>100</v>
      </c>
      <c r="AV437" s="138" t="s">
        <v>100</v>
      </c>
      <c r="AW437" s="138" t="s">
        <v>109</v>
      </c>
      <c r="AX437" s="138" t="s">
        <v>79</v>
      </c>
      <c r="AY437" s="138" t="s">
        <v>147</v>
      </c>
    </row>
    <row r="438" spans="2:51" s="6" customFormat="1" ht="18.75" customHeight="1">
      <c r="B438" s="143"/>
      <c r="E438" s="144"/>
      <c r="F438" s="216" t="s">
        <v>156</v>
      </c>
      <c r="G438" s="217"/>
      <c r="H438" s="217"/>
      <c r="I438" s="217"/>
      <c r="K438" s="145">
        <v>28.609</v>
      </c>
      <c r="R438" s="146"/>
      <c r="T438" s="147"/>
      <c r="AA438" s="148"/>
      <c r="AT438" s="144" t="s">
        <v>155</v>
      </c>
      <c r="AU438" s="144" t="s">
        <v>100</v>
      </c>
      <c r="AV438" s="144" t="s">
        <v>152</v>
      </c>
      <c r="AW438" s="144" t="s">
        <v>109</v>
      </c>
      <c r="AX438" s="144" t="s">
        <v>21</v>
      </c>
      <c r="AY438" s="144" t="s">
        <v>147</v>
      </c>
    </row>
    <row r="439" spans="2:65" s="6" customFormat="1" ht="39" customHeight="1">
      <c r="B439" s="22"/>
      <c r="C439" s="130" t="s">
        <v>476</v>
      </c>
      <c r="D439" s="130" t="s">
        <v>148</v>
      </c>
      <c r="E439" s="131" t="s">
        <v>477</v>
      </c>
      <c r="F439" s="219" t="s">
        <v>478</v>
      </c>
      <c r="G439" s="220"/>
      <c r="H439" s="220"/>
      <c r="I439" s="220"/>
      <c r="J439" s="132" t="s">
        <v>346</v>
      </c>
      <c r="K439" s="133">
        <v>46.06</v>
      </c>
      <c r="L439" s="221">
        <v>0</v>
      </c>
      <c r="M439" s="220"/>
      <c r="N439" s="222">
        <f>ROUND($L$439*$K$439,2)</f>
        <v>0</v>
      </c>
      <c r="O439" s="220"/>
      <c r="P439" s="220"/>
      <c r="Q439" s="220"/>
      <c r="R439" s="23"/>
      <c r="T439" s="134"/>
      <c r="U439" s="29" t="s">
        <v>44</v>
      </c>
      <c r="W439" s="135">
        <f>$V$439*$K$439</f>
        <v>0</v>
      </c>
      <c r="X439" s="135">
        <v>1E-05</v>
      </c>
      <c r="Y439" s="135">
        <f>$X$439*$K$439</f>
        <v>0.0004606000000000001</v>
      </c>
      <c r="Z439" s="135">
        <v>0</v>
      </c>
      <c r="AA439" s="136">
        <f>$Z$439*$K$439</f>
        <v>0</v>
      </c>
      <c r="AR439" s="6" t="s">
        <v>191</v>
      </c>
      <c r="AT439" s="6" t="s">
        <v>148</v>
      </c>
      <c r="AU439" s="6" t="s">
        <v>100</v>
      </c>
      <c r="AY439" s="6" t="s">
        <v>147</v>
      </c>
      <c r="BE439" s="86">
        <f>IF($U$439="základní",$N$439,0)</f>
        <v>0</v>
      </c>
      <c r="BF439" s="86">
        <f>IF($U$439="snížená",$N$439,0)</f>
        <v>0</v>
      </c>
      <c r="BG439" s="86">
        <f>IF($U$439="zákl. přenesená",$N$439,0)</f>
        <v>0</v>
      </c>
      <c r="BH439" s="86">
        <f>IF($U$439="sníž. přenesená",$N$439,0)</f>
        <v>0</v>
      </c>
      <c r="BI439" s="86">
        <f>IF($U$439="nulová",$N$439,0)</f>
        <v>0</v>
      </c>
      <c r="BJ439" s="6" t="s">
        <v>21</v>
      </c>
      <c r="BK439" s="86">
        <f>ROUND($L$439*$K$439,2)</f>
        <v>0</v>
      </c>
      <c r="BL439" s="6" t="s">
        <v>191</v>
      </c>
      <c r="BM439" s="6" t="s">
        <v>479</v>
      </c>
    </row>
    <row r="440" spans="2:51" s="6" customFormat="1" ht="18.75" customHeight="1">
      <c r="B440" s="149"/>
      <c r="E440" s="150"/>
      <c r="F440" s="214" t="s">
        <v>236</v>
      </c>
      <c r="G440" s="215"/>
      <c r="H440" s="215"/>
      <c r="I440" s="215"/>
      <c r="K440" s="150"/>
      <c r="R440" s="151"/>
      <c r="T440" s="152"/>
      <c r="AA440" s="153"/>
      <c r="AT440" s="150" t="s">
        <v>155</v>
      </c>
      <c r="AU440" s="150" t="s">
        <v>100</v>
      </c>
      <c r="AV440" s="150" t="s">
        <v>21</v>
      </c>
      <c r="AW440" s="150" t="s">
        <v>109</v>
      </c>
      <c r="AX440" s="150" t="s">
        <v>79</v>
      </c>
      <c r="AY440" s="150" t="s">
        <v>147</v>
      </c>
    </row>
    <row r="441" spans="2:51" s="6" customFormat="1" ht="18.75" customHeight="1">
      <c r="B441" s="149"/>
      <c r="E441" s="150"/>
      <c r="F441" s="214" t="s">
        <v>237</v>
      </c>
      <c r="G441" s="215"/>
      <c r="H441" s="215"/>
      <c r="I441" s="215"/>
      <c r="K441" s="150"/>
      <c r="R441" s="151"/>
      <c r="T441" s="152"/>
      <c r="AA441" s="153"/>
      <c r="AT441" s="150" t="s">
        <v>155</v>
      </c>
      <c r="AU441" s="150" t="s">
        <v>100</v>
      </c>
      <c r="AV441" s="150" t="s">
        <v>21</v>
      </c>
      <c r="AW441" s="150" t="s">
        <v>109</v>
      </c>
      <c r="AX441" s="150" t="s">
        <v>79</v>
      </c>
      <c r="AY441" s="150" t="s">
        <v>147</v>
      </c>
    </row>
    <row r="442" spans="2:51" s="6" customFormat="1" ht="18.75" customHeight="1">
      <c r="B442" s="149"/>
      <c r="E442" s="150"/>
      <c r="F442" s="214" t="s">
        <v>238</v>
      </c>
      <c r="G442" s="215"/>
      <c r="H442" s="215"/>
      <c r="I442" s="215"/>
      <c r="K442" s="150"/>
      <c r="R442" s="151"/>
      <c r="T442" s="152"/>
      <c r="AA442" s="153"/>
      <c r="AT442" s="150" t="s">
        <v>155</v>
      </c>
      <c r="AU442" s="150" t="s">
        <v>100</v>
      </c>
      <c r="AV442" s="150" t="s">
        <v>21</v>
      </c>
      <c r="AW442" s="150" t="s">
        <v>109</v>
      </c>
      <c r="AX442" s="150" t="s">
        <v>79</v>
      </c>
      <c r="AY442" s="150" t="s">
        <v>147</v>
      </c>
    </row>
    <row r="443" spans="2:51" s="6" customFormat="1" ht="32.25" customHeight="1">
      <c r="B443" s="149"/>
      <c r="E443" s="150"/>
      <c r="F443" s="214" t="s">
        <v>480</v>
      </c>
      <c r="G443" s="215"/>
      <c r="H443" s="215"/>
      <c r="I443" s="215"/>
      <c r="K443" s="150"/>
      <c r="R443" s="151"/>
      <c r="T443" s="152"/>
      <c r="AA443" s="153"/>
      <c r="AT443" s="150" t="s">
        <v>155</v>
      </c>
      <c r="AU443" s="150" t="s">
        <v>100</v>
      </c>
      <c r="AV443" s="150" t="s">
        <v>21</v>
      </c>
      <c r="AW443" s="150" t="s">
        <v>109</v>
      </c>
      <c r="AX443" s="150" t="s">
        <v>79</v>
      </c>
      <c r="AY443" s="150" t="s">
        <v>147</v>
      </c>
    </row>
    <row r="444" spans="2:51" s="6" customFormat="1" ht="18.75" customHeight="1">
      <c r="B444" s="137"/>
      <c r="E444" s="138"/>
      <c r="F444" s="212" t="s">
        <v>481</v>
      </c>
      <c r="G444" s="213"/>
      <c r="H444" s="213"/>
      <c r="I444" s="213"/>
      <c r="K444" s="139">
        <v>19.2</v>
      </c>
      <c r="R444" s="140"/>
      <c r="T444" s="141"/>
      <c r="AA444" s="142"/>
      <c r="AT444" s="138" t="s">
        <v>155</v>
      </c>
      <c r="AU444" s="138" t="s">
        <v>100</v>
      </c>
      <c r="AV444" s="138" t="s">
        <v>100</v>
      </c>
      <c r="AW444" s="138" t="s">
        <v>109</v>
      </c>
      <c r="AX444" s="138" t="s">
        <v>79</v>
      </c>
      <c r="AY444" s="138" t="s">
        <v>147</v>
      </c>
    </row>
    <row r="445" spans="2:51" s="6" customFormat="1" ht="18.75" customHeight="1">
      <c r="B445" s="149"/>
      <c r="E445" s="150"/>
      <c r="F445" s="214" t="s">
        <v>240</v>
      </c>
      <c r="G445" s="215"/>
      <c r="H445" s="215"/>
      <c r="I445" s="215"/>
      <c r="K445" s="150"/>
      <c r="R445" s="151"/>
      <c r="T445" s="152"/>
      <c r="AA445" s="153"/>
      <c r="AT445" s="150" t="s">
        <v>155</v>
      </c>
      <c r="AU445" s="150" t="s">
        <v>100</v>
      </c>
      <c r="AV445" s="150" t="s">
        <v>21</v>
      </c>
      <c r="AW445" s="150" t="s">
        <v>109</v>
      </c>
      <c r="AX445" s="150" t="s">
        <v>79</v>
      </c>
      <c r="AY445" s="150" t="s">
        <v>147</v>
      </c>
    </row>
    <row r="446" spans="2:51" s="6" customFormat="1" ht="18.75" customHeight="1">
      <c r="B446" s="137"/>
      <c r="E446" s="138"/>
      <c r="F446" s="212" t="s">
        <v>482</v>
      </c>
      <c r="G446" s="213"/>
      <c r="H446" s="213"/>
      <c r="I446" s="213"/>
      <c r="K446" s="139">
        <v>4.68</v>
      </c>
      <c r="R446" s="140"/>
      <c r="T446" s="141"/>
      <c r="AA446" s="142"/>
      <c r="AT446" s="138" t="s">
        <v>155</v>
      </c>
      <c r="AU446" s="138" t="s">
        <v>100</v>
      </c>
      <c r="AV446" s="138" t="s">
        <v>100</v>
      </c>
      <c r="AW446" s="138" t="s">
        <v>109</v>
      </c>
      <c r="AX446" s="138" t="s">
        <v>79</v>
      </c>
      <c r="AY446" s="138" t="s">
        <v>147</v>
      </c>
    </row>
    <row r="447" spans="2:51" s="6" customFormat="1" ht="18.75" customHeight="1">
      <c r="B447" s="149"/>
      <c r="E447" s="150"/>
      <c r="F447" s="214" t="s">
        <v>242</v>
      </c>
      <c r="G447" s="215"/>
      <c r="H447" s="215"/>
      <c r="I447" s="215"/>
      <c r="K447" s="150"/>
      <c r="R447" s="151"/>
      <c r="T447" s="152"/>
      <c r="AA447" s="153"/>
      <c r="AT447" s="150" t="s">
        <v>155</v>
      </c>
      <c r="AU447" s="150" t="s">
        <v>100</v>
      </c>
      <c r="AV447" s="150" t="s">
        <v>21</v>
      </c>
      <c r="AW447" s="150" t="s">
        <v>109</v>
      </c>
      <c r="AX447" s="150" t="s">
        <v>79</v>
      </c>
      <c r="AY447" s="150" t="s">
        <v>147</v>
      </c>
    </row>
    <row r="448" spans="2:51" s="6" customFormat="1" ht="18.75" customHeight="1">
      <c r="B448" s="137"/>
      <c r="E448" s="138"/>
      <c r="F448" s="212" t="s">
        <v>482</v>
      </c>
      <c r="G448" s="213"/>
      <c r="H448" s="213"/>
      <c r="I448" s="213"/>
      <c r="K448" s="139">
        <v>4.68</v>
      </c>
      <c r="R448" s="140"/>
      <c r="T448" s="141"/>
      <c r="AA448" s="142"/>
      <c r="AT448" s="138" t="s">
        <v>155</v>
      </c>
      <c r="AU448" s="138" t="s">
        <v>100</v>
      </c>
      <c r="AV448" s="138" t="s">
        <v>100</v>
      </c>
      <c r="AW448" s="138" t="s">
        <v>109</v>
      </c>
      <c r="AX448" s="138" t="s">
        <v>79</v>
      </c>
      <c r="AY448" s="138" t="s">
        <v>147</v>
      </c>
    </row>
    <row r="449" spans="2:51" s="6" customFormat="1" ht="18.75" customHeight="1">
      <c r="B449" s="149"/>
      <c r="E449" s="150"/>
      <c r="F449" s="214" t="s">
        <v>193</v>
      </c>
      <c r="G449" s="215"/>
      <c r="H449" s="215"/>
      <c r="I449" s="215"/>
      <c r="K449" s="150"/>
      <c r="R449" s="151"/>
      <c r="T449" s="152"/>
      <c r="AA449" s="153"/>
      <c r="AT449" s="150" t="s">
        <v>155</v>
      </c>
      <c r="AU449" s="150" t="s">
        <v>100</v>
      </c>
      <c r="AV449" s="150" t="s">
        <v>21</v>
      </c>
      <c r="AW449" s="150" t="s">
        <v>109</v>
      </c>
      <c r="AX449" s="150" t="s">
        <v>79</v>
      </c>
      <c r="AY449" s="150" t="s">
        <v>147</v>
      </c>
    </row>
    <row r="450" spans="2:51" s="6" customFormat="1" ht="18.75" customHeight="1">
      <c r="B450" s="137"/>
      <c r="E450" s="138"/>
      <c r="F450" s="212" t="s">
        <v>483</v>
      </c>
      <c r="G450" s="213"/>
      <c r="H450" s="213"/>
      <c r="I450" s="213"/>
      <c r="K450" s="139">
        <v>17.5</v>
      </c>
      <c r="R450" s="140"/>
      <c r="T450" s="141"/>
      <c r="AA450" s="142"/>
      <c r="AT450" s="138" t="s">
        <v>155</v>
      </c>
      <c r="AU450" s="138" t="s">
        <v>100</v>
      </c>
      <c r="AV450" s="138" t="s">
        <v>100</v>
      </c>
      <c r="AW450" s="138" t="s">
        <v>109</v>
      </c>
      <c r="AX450" s="138" t="s">
        <v>79</v>
      </c>
      <c r="AY450" s="138" t="s">
        <v>147</v>
      </c>
    </row>
    <row r="451" spans="2:51" s="6" customFormat="1" ht="18.75" customHeight="1">
      <c r="B451" s="143"/>
      <c r="E451" s="144"/>
      <c r="F451" s="216" t="s">
        <v>156</v>
      </c>
      <c r="G451" s="217"/>
      <c r="H451" s="217"/>
      <c r="I451" s="217"/>
      <c r="K451" s="145">
        <v>46.06</v>
      </c>
      <c r="R451" s="146"/>
      <c r="T451" s="147"/>
      <c r="AA451" s="148"/>
      <c r="AT451" s="144" t="s">
        <v>155</v>
      </c>
      <c r="AU451" s="144" t="s">
        <v>100</v>
      </c>
      <c r="AV451" s="144" t="s">
        <v>152</v>
      </c>
      <c r="AW451" s="144" t="s">
        <v>109</v>
      </c>
      <c r="AX451" s="144" t="s">
        <v>21</v>
      </c>
      <c r="AY451" s="144" t="s">
        <v>147</v>
      </c>
    </row>
    <row r="452" spans="2:65" s="6" customFormat="1" ht="39" customHeight="1">
      <c r="B452" s="22"/>
      <c r="C452" s="130" t="s">
        <v>484</v>
      </c>
      <c r="D452" s="130" t="s">
        <v>148</v>
      </c>
      <c r="E452" s="131" t="s">
        <v>485</v>
      </c>
      <c r="F452" s="219" t="s">
        <v>486</v>
      </c>
      <c r="G452" s="220"/>
      <c r="H452" s="220"/>
      <c r="I452" s="220"/>
      <c r="J452" s="132" t="s">
        <v>346</v>
      </c>
      <c r="K452" s="133">
        <v>10.695</v>
      </c>
      <c r="L452" s="221">
        <v>0</v>
      </c>
      <c r="M452" s="220"/>
      <c r="N452" s="222">
        <f>ROUND($L$452*$K$452,2)</f>
        <v>0</v>
      </c>
      <c r="O452" s="220"/>
      <c r="P452" s="220"/>
      <c r="Q452" s="220"/>
      <c r="R452" s="23"/>
      <c r="T452" s="134"/>
      <c r="U452" s="29" t="s">
        <v>44</v>
      </c>
      <c r="W452" s="135">
        <f>$V$452*$K$452</f>
        <v>0</v>
      </c>
      <c r="X452" s="135">
        <v>1E-05</v>
      </c>
      <c r="Y452" s="135">
        <f>$X$452*$K$452</f>
        <v>0.00010695000000000001</v>
      </c>
      <c r="Z452" s="135">
        <v>0</v>
      </c>
      <c r="AA452" s="136">
        <f>$Z$452*$K$452</f>
        <v>0</v>
      </c>
      <c r="AR452" s="6" t="s">
        <v>191</v>
      </c>
      <c r="AT452" s="6" t="s">
        <v>148</v>
      </c>
      <c r="AU452" s="6" t="s">
        <v>100</v>
      </c>
      <c r="AY452" s="6" t="s">
        <v>147</v>
      </c>
      <c r="BE452" s="86">
        <f>IF($U$452="základní",$N$452,0)</f>
        <v>0</v>
      </c>
      <c r="BF452" s="86">
        <f>IF($U$452="snížená",$N$452,0)</f>
        <v>0</v>
      </c>
      <c r="BG452" s="86">
        <f>IF($U$452="zákl. přenesená",$N$452,0)</f>
        <v>0</v>
      </c>
      <c r="BH452" s="86">
        <f>IF($U$452="sníž. přenesená",$N$452,0)</f>
        <v>0</v>
      </c>
      <c r="BI452" s="86">
        <f>IF($U$452="nulová",$N$452,0)</f>
        <v>0</v>
      </c>
      <c r="BJ452" s="6" t="s">
        <v>21</v>
      </c>
      <c r="BK452" s="86">
        <f>ROUND($L$452*$K$452,2)</f>
        <v>0</v>
      </c>
      <c r="BL452" s="6" t="s">
        <v>191</v>
      </c>
      <c r="BM452" s="6" t="s">
        <v>487</v>
      </c>
    </row>
    <row r="453" spans="2:51" s="6" customFormat="1" ht="18.75" customHeight="1">
      <c r="B453" s="149"/>
      <c r="E453" s="150"/>
      <c r="F453" s="214" t="s">
        <v>236</v>
      </c>
      <c r="G453" s="215"/>
      <c r="H453" s="215"/>
      <c r="I453" s="215"/>
      <c r="K453" s="150"/>
      <c r="R453" s="151"/>
      <c r="T453" s="152"/>
      <c r="AA453" s="153"/>
      <c r="AT453" s="150" t="s">
        <v>155</v>
      </c>
      <c r="AU453" s="150" t="s">
        <v>100</v>
      </c>
      <c r="AV453" s="150" t="s">
        <v>21</v>
      </c>
      <c r="AW453" s="150" t="s">
        <v>109</v>
      </c>
      <c r="AX453" s="150" t="s">
        <v>79</v>
      </c>
      <c r="AY453" s="150" t="s">
        <v>147</v>
      </c>
    </row>
    <row r="454" spans="2:51" s="6" customFormat="1" ht="18.75" customHeight="1">
      <c r="B454" s="149"/>
      <c r="E454" s="150"/>
      <c r="F454" s="214" t="s">
        <v>237</v>
      </c>
      <c r="G454" s="215"/>
      <c r="H454" s="215"/>
      <c r="I454" s="215"/>
      <c r="K454" s="150"/>
      <c r="R454" s="151"/>
      <c r="T454" s="152"/>
      <c r="AA454" s="153"/>
      <c r="AT454" s="150" t="s">
        <v>155</v>
      </c>
      <c r="AU454" s="150" t="s">
        <v>100</v>
      </c>
      <c r="AV454" s="150" t="s">
        <v>21</v>
      </c>
      <c r="AW454" s="150" t="s">
        <v>109</v>
      </c>
      <c r="AX454" s="150" t="s">
        <v>79</v>
      </c>
      <c r="AY454" s="150" t="s">
        <v>147</v>
      </c>
    </row>
    <row r="455" spans="2:51" s="6" customFormat="1" ht="18.75" customHeight="1">
      <c r="B455" s="149"/>
      <c r="E455" s="150"/>
      <c r="F455" s="214" t="s">
        <v>238</v>
      </c>
      <c r="G455" s="215"/>
      <c r="H455" s="215"/>
      <c r="I455" s="215"/>
      <c r="K455" s="150"/>
      <c r="R455" s="151"/>
      <c r="T455" s="152"/>
      <c r="AA455" s="153"/>
      <c r="AT455" s="150" t="s">
        <v>155</v>
      </c>
      <c r="AU455" s="150" t="s">
        <v>100</v>
      </c>
      <c r="AV455" s="150" t="s">
        <v>21</v>
      </c>
      <c r="AW455" s="150" t="s">
        <v>109</v>
      </c>
      <c r="AX455" s="150" t="s">
        <v>79</v>
      </c>
      <c r="AY455" s="150" t="s">
        <v>147</v>
      </c>
    </row>
    <row r="456" spans="2:51" s="6" customFormat="1" ht="18.75" customHeight="1">
      <c r="B456" s="137"/>
      <c r="E456" s="138"/>
      <c r="F456" s="212" t="s">
        <v>488</v>
      </c>
      <c r="G456" s="213"/>
      <c r="H456" s="213"/>
      <c r="I456" s="213"/>
      <c r="K456" s="139">
        <v>4.8</v>
      </c>
      <c r="R456" s="140"/>
      <c r="T456" s="141"/>
      <c r="AA456" s="142"/>
      <c r="AT456" s="138" t="s">
        <v>155</v>
      </c>
      <c r="AU456" s="138" t="s">
        <v>100</v>
      </c>
      <c r="AV456" s="138" t="s">
        <v>100</v>
      </c>
      <c r="AW456" s="138" t="s">
        <v>109</v>
      </c>
      <c r="AX456" s="138" t="s">
        <v>79</v>
      </c>
      <c r="AY456" s="138" t="s">
        <v>147</v>
      </c>
    </row>
    <row r="457" spans="2:51" s="6" customFormat="1" ht="18.75" customHeight="1">
      <c r="B457" s="149"/>
      <c r="E457" s="150"/>
      <c r="F457" s="214" t="s">
        <v>240</v>
      </c>
      <c r="G457" s="215"/>
      <c r="H457" s="215"/>
      <c r="I457" s="215"/>
      <c r="K457" s="150"/>
      <c r="R457" s="151"/>
      <c r="T457" s="152"/>
      <c r="AA457" s="153"/>
      <c r="AT457" s="150" t="s">
        <v>155</v>
      </c>
      <c r="AU457" s="150" t="s">
        <v>100</v>
      </c>
      <c r="AV457" s="150" t="s">
        <v>21</v>
      </c>
      <c r="AW457" s="150" t="s">
        <v>109</v>
      </c>
      <c r="AX457" s="150" t="s">
        <v>79</v>
      </c>
      <c r="AY457" s="150" t="s">
        <v>147</v>
      </c>
    </row>
    <row r="458" spans="2:51" s="6" customFormat="1" ht="18.75" customHeight="1">
      <c r="B458" s="137"/>
      <c r="E458" s="138"/>
      <c r="F458" s="212" t="s">
        <v>489</v>
      </c>
      <c r="G458" s="213"/>
      <c r="H458" s="213"/>
      <c r="I458" s="213"/>
      <c r="K458" s="139">
        <v>1.17</v>
      </c>
      <c r="R458" s="140"/>
      <c r="T458" s="141"/>
      <c r="AA458" s="142"/>
      <c r="AT458" s="138" t="s">
        <v>155</v>
      </c>
      <c r="AU458" s="138" t="s">
        <v>100</v>
      </c>
      <c r="AV458" s="138" t="s">
        <v>100</v>
      </c>
      <c r="AW458" s="138" t="s">
        <v>109</v>
      </c>
      <c r="AX458" s="138" t="s">
        <v>79</v>
      </c>
      <c r="AY458" s="138" t="s">
        <v>147</v>
      </c>
    </row>
    <row r="459" spans="2:51" s="6" customFormat="1" ht="18.75" customHeight="1">
      <c r="B459" s="149"/>
      <c r="E459" s="150"/>
      <c r="F459" s="214" t="s">
        <v>193</v>
      </c>
      <c r="G459" s="215"/>
      <c r="H459" s="215"/>
      <c r="I459" s="215"/>
      <c r="K459" s="150"/>
      <c r="R459" s="151"/>
      <c r="T459" s="152"/>
      <c r="AA459" s="153"/>
      <c r="AT459" s="150" t="s">
        <v>155</v>
      </c>
      <c r="AU459" s="150" t="s">
        <v>100</v>
      </c>
      <c r="AV459" s="150" t="s">
        <v>21</v>
      </c>
      <c r="AW459" s="150" t="s">
        <v>109</v>
      </c>
      <c r="AX459" s="150" t="s">
        <v>79</v>
      </c>
      <c r="AY459" s="150" t="s">
        <v>147</v>
      </c>
    </row>
    <row r="460" spans="2:51" s="6" customFormat="1" ht="18.75" customHeight="1">
      <c r="B460" s="137"/>
      <c r="E460" s="138"/>
      <c r="F460" s="212" t="s">
        <v>490</v>
      </c>
      <c r="G460" s="213"/>
      <c r="H460" s="213"/>
      <c r="I460" s="213"/>
      <c r="K460" s="139">
        <v>4.725</v>
      </c>
      <c r="R460" s="140"/>
      <c r="T460" s="141"/>
      <c r="AA460" s="142"/>
      <c r="AT460" s="138" t="s">
        <v>155</v>
      </c>
      <c r="AU460" s="138" t="s">
        <v>100</v>
      </c>
      <c r="AV460" s="138" t="s">
        <v>100</v>
      </c>
      <c r="AW460" s="138" t="s">
        <v>109</v>
      </c>
      <c r="AX460" s="138" t="s">
        <v>79</v>
      </c>
      <c r="AY460" s="138" t="s">
        <v>147</v>
      </c>
    </row>
    <row r="461" spans="2:51" s="6" customFormat="1" ht="18.75" customHeight="1">
      <c r="B461" s="143"/>
      <c r="E461" s="144"/>
      <c r="F461" s="216" t="s">
        <v>156</v>
      </c>
      <c r="G461" s="217"/>
      <c r="H461" s="217"/>
      <c r="I461" s="217"/>
      <c r="K461" s="145">
        <v>10.695</v>
      </c>
      <c r="R461" s="146"/>
      <c r="T461" s="147"/>
      <c r="AA461" s="148"/>
      <c r="AT461" s="144" t="s">
        <v>155</v>
      </c>
      <c r="AU461" s="144" t="s">
        <v>100</v>
      </c>
      <c r="AV461" s="144" t="s">
        <v>152</v>
      </c>
      <c r="AW461" s="144" t="s">
        <v>109</v>
      </c>
      <c r="AX461" s="144" t="s">
        <v>21</v>
      </c>
      <c r="AY461" s="144" t="s">
        <v>147</v>
      </c>
    </row>
    <row r="462" spans="2:65" s="6" customFormat="1" ht="27" customHeight="1">
      <c r="B462" s="22"/>
      <c r="C462" s="130" t="s">
        <v>491</v>
      </c>
      <c r="D462" s="130" t="s">
        <v>148</v>
      </c>
      <c r="E462" s="131" t="s">
        <v>492</v>
      </c>
      <c r="F462" s="219" t="s">
        <v>493</v>
      </c>
      <c r="G462" s="220"/>
      <c r="H462" s="220"/>
      <c r="I462" s="220"/>
      <c r="J462" s="132" t="s">
        <v>164</v>
      </c>
      <c r="K462" s="133">
        <v>0.33</v>
      </c>
      <c r="L462" s="221">
        <v>0</v>
      </c>
      <c r="M462" s="220"/>
      <c r="N462" s="222">
        <f>ROUND($L$462*$K$462,2)</f>
        <v>0</v>
      </c>
      <c r="O462" s="220"/>
      <c r="P462" s="220"/>
      <c r="Q462" s="220"/>
      <c r="R462" s="23"/>
      <c r="T462" s="134"/>
      <c r="U462" s="29" t="s">
        <v>44</v>
      </c>
      <c r="W462" s="135">
        <f>$V$462*$K$462</f>
        <v>0</v>
      </c>
      <c r="X462" s="135">
        <v>0</v>
      </c>
      <c r="Y462" s="135">
        <f>$X$462*$K$462</f>
        <v>0</v>
      </c>
      <c r="Z462" s="135">
        <v>0</v>
      </c>
      <c r="AA462" s="136">
        <f>$Z$462*$K$462</f>
        <v>0</v>
      </c>
      <c r="AR462" s="6" t="s">
        <v>191</v>
      </c>
      <c r="AT462" s="6" t="s">
        <v>148</v>
      </c>
      <c r="AU462" s="6" t="s">
        <v>100</v>
      </c>
      <c r="AY462" s="6" t="s">
        <v>147</v>
      </c>
      <c r="BE462" s="86">
        <f>IF($U$462="základní",$N$462,0)</f>
        <v>0</v>
      </c>
      <c r="BF462" s="86">
        <f>IF($U$462="snížená",$N$462,0)</f>
        <v>0</v>
      </c>
      <c r="BG462" s="86">
        <f>IF($U$462="zákl. přenesená",$N$462,0)</f>
        <v>0</v>
      </c>
      <c r="BH462" s="86">
        <f>IF($U$462="sníž. přenesená",$N$462,0)</f>
        <v>0</v>
      </c>
      <c r="BI462" s="86">
        <f>IF($U$462="nulová",$N$462,0)</f>
        <v>0</v>
      </c>
      <c r="BJ462" s="6" t="s">
        <v>21</v>
      </c>
      <c r="BK462" s="86">
        <f>ROUND($L$462*$K$462,2)</f>
        <v>0</v>
      </c>
      <c r="BL462" s="6" t="s">
        <v>191</v>
      </c>
      <c r="BM462" s="6" t="s">
        <v>494</v>
      </c>
    </row>
    <row r="463" spans="2:63" s="120" customFormat="1" ht="30.75" customHeight="1">
      <c r="B463" s="121"/>
      <c r="D463" s="129" t="s">
        <v>122</v>
      </c>
      <c r="E463" s="129"/>
      <c r="F463" s="129"/>
      <c r="G463" s="129"/>
      <c r="H463" s="129"/>
      <c r="I463" s="129"/>
      <c r="J463" s="129"/>
      <c r="K463" s="129"/>
      <c r="L463" s="129"/>
      <c r="M463" s="129"/>
      <c r="N463" s="208">
        <f>$BK$463</f>
        <v>0</v>
      </c>
      <c r="O463" s="209"/>
      <c r="P463" s="209"/>
      <c r="Q463" s="209"/>
      <c r="R463" s="124"/>
      <c r="T463" s="125"/>
      <c r="W463" s="126">
        <f>SUM($W$464:$W$469)</f>
        <v>0</v>
      </c>
      <c r="Y463" s="126">
        <f>SUM($Y$464:$Y$469)</f>
        <v>0.00743834</v>
      </c>
      <c r="AA463" s="127">
        <f>SUM($AA$464:$AA$469)</f>
        <v>0</v>
      </c>
      <c r="AR463" s="123" t="s">
        <v>100</v>
      </c>
      <c r="AT463" s="123" t="s">
        <v>78</v>
      </c>
      <c r="AU463" s="123" t="s">
        <v>21</v>
      </c>
      <c r="AY463" s="123" t="s">
        <v>147</v>
      </c>
      <c r="BK463" s="128">
        <f>SUM($BK$464:$BK$469)</f>
        <v>0</v>
      </c>
    </row>
    <row r="464" spans="2:65" s="6" customFormat="1" ht="39" customHeight="1">
      <c r="B464" s="22"/>
      <c r="C464" s="130" t="s">
        <v>495</v>
      </c>
      <c r="D464" s="130" t="s">
        <v>148</v>
      </c>
      <c r="E464" s="131" t="s">
        <v>496</v>
      </c>
      <c r="F464" s="219" t="s">
        <v>497</v>
      </c>
      <c r="G464" s="220"/>
      <c r="H464" s="220"/>
      <c r="I464" s="220"/>
      <c r="J464" s="132" t="s">
        <v>151</v>
      </c>
      <c r="K464" s="133">
        <v>28.609</v>
      </c>
      <c r="L464" s="221">
        <v>0</v>
      </c>
      <c r="M464" s="220"/>
      <c r="N464" s="222">
        <f>ROUND($L$464*$K$464,2)</f>
        <v>0</v>
      </c>
      <c r="O464" s="220"/>
      <c r="P464" s="220"/>
      <c r="Q464" s="220"/>
      <c r="R464" s="23"/>
      <c r="T464" s="134"/>
      <c r="U464" s="29" t="s">
        <v>44</v>
      </c>
      <c r="W464" s="135">
        <f>$V$464*$K$464</f>
        <v>0</v>
      </c>
      <c r="X464" s="135">
        <v>0.00026</v>
      </c>
      <c r="Y464" s="135">
        <f>$X$464*$K$464</f>
        <v>0.00743834</v>
      </c>
      <c r="Z464" s="135">
        <v>0</v>
      </c>
      <c r="AA464" s="136">
        <f>$Z$464*$K$464</f>
        <v>0</v>
      </c>
      <c r="AR464" s="6" t="s">
        <v>191</v>
      </c>
      <c r="AT464" s="6" t="s">
        <v>148</v>
      </c>
      <c r="AU464" s="6" t="s">
        <v>100</v>
      </c>
      <c r="AY464" s="6" t="s">
        <v>147</v>
      </c>
      <c r="BE464" s="86">
        <f>IF($U$464="základní",$N$464,0)</f>
        <v>0</v>
      </c>
      <c r="BF464" s="86">
        <f>IF($U$464="snížená",$N$464,0)</f>
        <v>0</v>
      </c>
      <c r="BG464" s="86">
        <f>IF($U$464="zákl. přenesená",$N$464,0)</f>
        <v>0</v>
      </c>
      <c r="BH464" s="86">
        <f>IF($U$464="sníž. přenesená",$N$464,0)</f>
        <v>0</v>
      </c>
      <c r="BI464" s="86">
        <f>IF($U$464="nulová",$N$464,0)</f>
        <v>0</v>
      </c>
      <c r="BJ464" s="6" t="s">
        <v>21</v>
      </c>
      <c r="BK464" s="86">
        <f>ROUND($L$464*$K$464,2)</f>
        <v>0</v>
      </c>
      <c r="BL464" s="6" t="s">
        <v>191</v>
      </c>
      <c r="BM464" s="6" t="s">
        <v>498</v>
      </c>
    </row>
    <row r="465" spans="2:51" s="6" customFormat="1" ht="18.75" customHeight="1">
      <c r="B465" s="149"/>
      <c r="E465" s="150"/>
      <c r="F465" s="214" t="s">
        <v>499</v>
      </c>
      <c r="G465" s="215"/>
      <c r="H465" s="215"/>
      <c r="I465" s="215"/>
      <c r="K465" s="150"/>
      <c r="R465" s="151"/>
      <c r="T465" s="152"/>
      <c r="AA465" s="153"/>
      <c r="AT465" s="150" t="s">
        <v>155</v>
      </c>
      <c r="AU465" s="150" t="s">
        <v>100</v>
      </c>
      <c r="AV465" s="150" t="s">
        <v>21</v>
      </c>
      <c r="AW465" s="150" t="s">
        <v>109</v>
      </c>
      <c r="AX465" s="150" t="s">
        <v>79</v>
      </c>
      <c r="AY465" s="150" t="s">
        <v>147</v>
      </c>
    </row>
    <row r="466" spans="2:51" s="6" customFormat="1" ht="18.75" customHeight="1">
      <c r="B466" s="137"/>
      <c r="E466" s="138"/>
      <c r="F466" s="212" t="s">
        <v>210</v>
      </c>
      <c r="G466" s="213"/>
      <c r="H466" s="213"/>
      <c r="I466" s="213"/>
      <c r="K466" s="139">
        <v>22.563</v>
      </c>
      <c r="R466" s="140"/>
      <c r="T466" s="141"/>
      <c r="AA466" s="142"/>
      <c r="AT466" s="138" t="s">
        <v>155</v>
      </c>
      <c r="AU466" s="138" t="s">
        <v>100</v>
      </c>
      <c r="AV466" s="138" t="s">
        <v>100</v>
      </c>
      <c r="AW466" s="138" t="s">
        <v>109</v>
      </c>
      <c r="AX466" s="138" t="s">
        <v>79</v>
      </c>
      <c r="AY466" s="138" t="s">
        <v>147</v>
      </c>
    </row>
    <row r="467" spans="2:51" s="6" customFormat="1" ht="18.75" customHeight="1">
      <c r="B467" s="137"/>
      <c r="E467" s="138"/>
      <c r="F467" s="212" t="s">
        <v>211</v>
      </c>
      <c r="G467" s="213"/>
      <c r="H467" s="213"/>
      <c r="I467" s="213"/>
      <c r="K467" s="139">
        <v>9.786</v>
      </c>
      <c r="R467" s="140"/>
      <c r="T467" s="141"/>
      <c r="AA467" s="142"/>
      <c r="AT467" s="138" t="s">
        <v>155</v>
      </c>
      <c r="AU467" s="138" t="s">
        <v>100</v>
      </c>
      <c r="AV467" s="138" t="s">
        <v>100</v>
      </c>
      <c r="AW467" s="138" t="s">
        <v>109</v>
      </c>
      <c r="AX467" s="138" t="s">
        <v>79</v>
      </c>
      <c r="AY467" s="138" t="s">
        <v>147</v>
      </c>
    </row>
    <row r="468" spans="2:51" s="6" customFormat="1" ht="18.75" customHeight="1">
      <c r="B468" s="137"/>
      <c r="E468" s="138"/>
      <c r="F468" s="212" t="s">
        <v>213</v>
      </c>
      <c r="G468" s="213"/>
      <c r="H468" s="213"/>
      <c r="I468" s="213"/>
      <c r="K468" s="139">
        <v>-3.74</v>
      </c>
      <c r="R468" s="140"/>
      <c r="T468" s="141"/>
      <c r="AA468" s="142"/>
      <c r="AT468" s="138" t="s">
        <v>155</v>
      </c>
      <c r="AU468" s="138" t="s">
        <v>100</v>
      </c>
      <c r="AV468" s="138" t="s">
        <v>100</v>
      </c>
      <c r="AW468" s="138" t="s">
        <v>109</v>
      </c>
      <c r="AX468" s="138" t="s">
        <v>79</v>
      </c>
      <c r="AY468" s="138" t="s">
        <v>147</v>
      </c>
    </row>
    <row r="469" spans="2:51" s="6" customFormat="1" ht="18.75" customHeight="1">
      <c r="B469" s="143"/>
      <c r="E469" s="144"/>
      <c r="F469" s="216" t="s">
        <v>156</v>
      </c>
      <c r="G469" s="217"/>
      <c r="H469" s="217"/>
      <c r="I469" s="217"/>
      <c r="K469" s="145">
        <v>28.609</v>
      </c>
      <c r="R469" s="146"/>
      <c r="T469" s="147"/>
      <c r="AA469" s="148"/>
      <c r="AT469" s="144" t="s">
        <v>155</v>
      </c>
      <c r="AU469" s="144" t="s">
        <v>100</v>
      </c>
      <c r="AV469" s="144" t="s">
        <v>152</v>
      </c>
      <c r="AW469" s="144" t="s">
        <v>109</v>
      </c>
      <c r="AX469" s="144" t="s">
        <v>21</v>
      </c>
      <c r="AY469" s="144" t="s">
        <v>147</v>
      </c>
    </row>
    <row r="470" spans="2:63" s="120" customFormat="1" ht="30.75" customHeight="1">
      <c r="B470" s="121"/>
      <c r="D470" s="129" t="s">
        <v>123</v>
      </c>
      <c r="E470" s="129"/>
      <c r="F470" s="129"/>
      <c r="G470" s="129"/>
      <c r="H470" s="129"/>
      <c r="I470" s="129"/>
      <c r="J470" s="129"/>
      <c r="K470" s="129"/>
      <c r="L470" s="129"/>
      <c r="M470" s="129"/>
      <c r="N470" s="208">
        <f>$BK$470</f>
        <v>0</v>
      </c>
      <c r="O470" s="209"/>
      <c r="P470" s="209"/>
      <c r="Q470" s="209"/>
      <c r="R470" s="124"/>
      <c r="T470" s="125"/>
      <c r="W470" s="126">
        <f>SUM($W$471:$W$476)</f>
        <v>0</v>
      </c>
      <c r="Y470" s="126">
        <f>SUM($Y$471:$Y$476)</f>
        <v>0</v>
      </c>
      <c r="AA470" s="127">
        <f>SUM($AA$471:$AA$476)</f>
        <v>0.5420159999999999</v>
      </c>
      <c r="AR470" s="123" t="s">
        <v>100</v>
      </c>
      <c r="AT470" s="123" t="s">
        <v>78</v>
      </c>
      <c r="AU470" s="123" t="s">
        <v>21</v>
      </c>
      <c r="AY470" s="123" t="s">
        <v>147</v>
      </c>
      <c r="BK470" s="128">
        <f>SUM($BK$471:$BK$476)</f>
        <v>0</v>
      </c>
    </row>
    <row r="471" spans="2:65" s="6" customFormat="1" ht="27" customHeight="1">
      <c r="B471" s="22"/>
      <c r="C471" s="130" t="s">
        <v>500</v>
      </c>
      <c r="D471" s="130" t="s">
        <v>148</v>
      </c>
      <c r="E471" s="131" t="s">
        <v>501</v>
      </c>
      <c r="F471" s="219" t="s">
        <v>502</v>
      </c>
      <c r="G471" s="220"/>
      <c r="H471" s="220"/>
      <c r="I471" s="220"/>
      <c r="J471" s="132" t="s">
        <v>151</v>
      </c>
      <c r="K471" s="133">
        <v>30.112</v>
      </c>
      <c r="L471" s="221">
        <v>0</v>
      </c>
      <c r="M471" s="220"/>
      <c r="N471" s="222">
        <f>ROUND($L$471*$K$471,2)</f>
        <v>0</v>
      </c>
      <c r="O471" s="220"/>
      <c r="P471" s="220"/>
      <c r="Q471" s="220"/>
      <c r="R471" s="23"/>
      <c r="T471" s="134"/>
      <c r="U471" s="29" t="s">
        <v>44</v>
      </c>
      <c r="W471" s="135">
        <f>$V$471*$K$471</f>
        <v>0</v>
      </c>
      <c r="X471" s="135">
        <v>0</v>
      </c>
      <c r="Y471" s="135">
        <f>$X$471*$K$471</f>
        <v>0</v>
      </c>
      <c r="Z471" s="135">
        <v>0.018</v>
      </c>
      <c r="AA471" s="136">
        <f>$Z$471*$K$471</f>
        <v>0.5420159999999999</v>
      </c>
      <c r="AR471" s="6" t="s">
        <v>191</v>
      </c>
      <c r="AT471" s="6" t="s">
        <v>148</v>
      </c>
      <c r="AU471" s="6" t="s">
        <v>100</v>
      </c>
      <c r="AY471" s="6" t="s">
        <v>147</v>
      </c>
      <c r="BE471" s="86">
        <f>IF($U$471="základní",$N$471,0)</f>
        <v>0</v>
      </c>
      <c r="BF471" s="86">
        <f>IF($U$471="snížená",$N$471,0)</f>
        <v>0</v>
      </c>
      <c r="BG471" s="86">
        <f>IF($U$471="zákl. přenesená",$N$471,0)</f>
        <v>0</v>
      </c>
      <c r="BH471" s="86">
        <f>IF($U$471="sníž. přenesená",$N$471,0)</f>
        <v>0</v>
      </c>
      <c r="BI471" s="86">
        <f>IF($U$471="nulová",$N$471,0)</f>
        <v>0</v>
      </c>
      <c r="BJ471" s="6" t="s">
        <v>21</v>
      </c>
      <c r="BK471" s="86">
        <f>ROUND($L$471*$K$471,2)</f>
        <v>0</v>
      </c>
      <c r="BL471" s="6" t="s">
        <v>191</v>
      </c>
      <c r="BM471" s="6" t="s">
        <v>503</v>
      </c>
    </row>
    <row r="472" spans="2:51" s="6" customFormat="1" ht="18.75" customHeight="1">
      <c r="B472" s="149"/>
      <c r="E472" s="150"/>
      <c r="F472" s="214" t="s">
        <v>392</v>
      </c>
      <c r="G472" s="215"/>
      <c r="H472" s="215"/>
      <c r="I472" s="215"/>
      <c r="K472" s="150"/>
      <c r="R472" s="151"/>
      <c r="T472" s="152"/>
      <c r="AA472" s="153"/>
      <c r="AT472" s="150" t="s">
        <v>155</v>
      </c>
      <c r="AU472" s="150" t="s">
        <v>100</v>
      </c>
      <c r="AV472" s="150" t="s">
        <v>21</v>
      </c>
      <c r="AW472" s="150" t="s">
        <v>109</v>
      </c>
      <c r="AX472" s="150" t="s">
        <v>79</v>
      </c>
      <c r="AY472" s="150" t="s">
        <v>147</v>
      </c>
    </row>
    <row r="473" spans="2:51" s="6" customFormat="1" ht="18.75" customHeight="1">
      <c r="B473" s="137"/>
      <c r="E473" s="138"/>
      <c r="F473" s="212" t="s">
        <v>504</v>
      </c>
      <c r="G473" s="213"/>
      <c r="H473" s="213"/>
      <c r="I473" s="213"/>
      <c r="K473" s="139">
        <v>18.951</v>
      </c>
      <c r="R473" s="140"/>
      <c r="T473" s="141"/>
      <c r="AA473" s="142"/>
      <c r="AT473" s="138" t="s">
        <v>155</v>
      </c>
      <c r="AU473" s="138" t="s">
        <v>100</v>
      </c>
      <c r="AV473" s="138" t="s">
        <v>100</v>
      </c>
      <c r="AW473" s="138" t="s">
        <v>109</v>
      </c>
      <c r="AX473" s="138" t="s">
        <v>79</v>
      </c>
      <c r="AY473" s="138" t="s">
        <v>147</v>
      </c>
    </row>
    <row r="474" spans="2:51" s="6" customFormat="1" ht="18.75" customHeight="1">
      <c r="B474" s="149"/>
      <c r="E474" s="150"/>
      <c r="F474" s="214" t="s">
        <v>392</v>
      </c>
      <c r="G474" s="215"/>
      <c r="H474" s="215"/>
      <c r="I474" s="215"/>
      <c r="K474" s="150"/>
      <c r="R474" s="151"/>
      <c r="T474" s="152"/>
      <c r="AA474" s="153"/>
      <c r="AT474" s="150" t="s">
        <v>155</v>
      </c>
      <c r="AU474" s="150" t="s">
        <v>100</v>
      </c>
      <c r="AV474" s="150" t="s">
        <v>21</v>
      </c>
      <c r="AW474" s="150" t="s">
        <v>109</v>
      </c>
      <c r="AX474" s="150" t="s">
        <v>79</v>
      </c>
      <c r="AY474" s="150" t="s">
        <v>147</v>
      </c>
    </row>
    <row r="475" spans="2:51" s="6" customFormat="1" ht="18.75" customHeight="1">
      <c r="B475" s="137"/>
      <c r="E475" s="138"/>
      <c r="F475" s="212" t="s">
        <v>505</v>
      </c>
      <c r="G475" s="213"/>
      <c r="H475" s="213"/>
      <c r="I475" s="213"/>
      <c r="K475" s="139">
        <v>11.161</v>
      </c>
      <c r="R475" s="140"/>
      <c r="T475" s="141"/>
      <c r="AA475" s="142"/>
      <c r="AT475" s="138" t="s">
        <v>155</v>
      </c>
      <c r="AU475" s="138" t="s">
        <v>100</v>
      </c>
      <c r="AV475" s="138" t="s">
        <v>100</v>
      </c>
      <c r="AW475" s="138" t="s">
        <v>109</v>
      </c>
      <c r="AX475" s="138" t="s">
        <v>79</v>
      </c>
      <c r="AY475" s="138" t="s">
        <v>147</v>
      </c>
    </row>
    <row r="476" spans="2:51" s="6" customFormat="1" ht="18.75" customHeight="1">
      <c r="B476" s="143"/>
      <c r="E476" s="144"/>
      <c r="F476" s="216" t="s">
        <v>156</v>
      </c>
      <c r="G476" s="217"/>
      <c r="H476" s="217"/>
      <c r="I476" s="217"/>
      <c r="K476" s="145">
        <v>30.112</v>
      </c>
      <c r="R476" s="146"/>
      <c r="T476" s="147"/>
      <c r="AA476" s="148"/>
      <c r="AT476" s="144" t="s">
        <v>155</v>
      </c>
      <c r="AU476" s="144" t="s">
        <v>100</v>
      </c>
      <c r="AV476" s="144" t="s">
        <v>152</v>
      </c>
      <c r="AW476" s="144" t="s">
        <v>109</v>
      </c>
      <c r="AX476" s="144" t="s">
        <v>21</v>
      </c>
      <c r="AY476" s="144" t="s">
        <v>147</v>
      </c>
    </row>
    <row r="477" spans="2:63" s="6" customFormat="1" ht="51" customHeight="1">
      <c r="B477" s="22"/>
      <c r="D477" s="122" t="s">
        <v>506</v>
      </c>
      <c r="N477" s="210">
        <f>$BK$477</f>
        <v>0</v>
      </c>
      <c r="O477" s="176"/>
      <c r="P477" s="176"/>
      <c r="Q477" s="176"/>
      <c r="R477" s="23"/>
      <c r="T477" s="164"/>
      <c r="U477" s="41"/>
      <c r="V477" s="41"/>
      <c r="W477" s="41"/>
      <c r="X477" s="41"/>
      <c r="Y477" s="41"/>
      <c r="Z477" s="41"/>
      <c r="AA477" s="43"/>
      <c r="AT477" s="6" t="s">
        <v>78</v>
      </c>
      <c r="AU477" s="6" t="s">
        <v>79</v>
      </c>
      <c r="AY477" s="6" t="s">
        <v>507</v>
      </c>
      <c r="BK477" s="86">
        <v>0</v>
      </c>
    </row>
    <row r="478" spans="2:18" s="6" customFormat="1" ht="7.5" customHeight="1">
      <c r="B478" s="44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6"/>
    </row>
    <row r="479" s="2" customFormat="1" ht="14.25" customHeight="1"/>
  </sheetData>
  <sheetProtection/>
  <mergeCells count="55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F137:I137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7:I147"/>
    <mergeCell ref="L147:M147"/>
    <mergeCell ref="N147:Q147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F162:I162"/>
    <mergeCell ref="F163:I163"/>
    <mergeCell ref="F164:I164"/>
    <mergeCell ref="L164:M164"/>
    <mergeCell ref="N164:Q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F177:I177"/>
    <mergeCell ref="L177:M177"/>
    <mergeCell ref="N177:Q177"/>
    <mergeCell ref="F179:I179"/>
    <mergeCell ref="L179:M179"/>
    <mergeCell ref="N179:Q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F191:I191"/>
    <mergeCell ref="F192:I192"/>
    <mergeCell ref="F193:I193"/>
    <mergeCell ref="F194:I194"/>
    <mergeCell ref="L194:M194"/>
    <mergeCell ref="N194:Q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L210:M210"/>
    <mergeCell ref="N210:Q210"/>
    <mergeCell ref="F212:I212"/>
    <mergeCell ref="L212:M212"/>
    <mergeCell ref="N212:Q212"/>
    <mergeCell ref="F213:I213"/>
    <mergeCell ref="F214:I214"/>
    <mergeCell ref="F215:I215"/>
    <mergeCell ref="F216:I216"/>
    <mergeCell ref="L216:M216"/>
    <mergeCell ref="N216:Q216"/>
    <mergeCell ref="F217:I217"/>
    <mergeCell ref="F218:I218"/>
    <mergeCell ref="F219:I219"/>
    <mergeCell ref="F221:I221"/>
    <mergeCell ref="L221:M221"/>
    <mergeCell ref="N221:Q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L237:M237"/>
    <mergeCell ref="N237:Q237"/>
    <mergeCell ref="F238:I238"/>
    <mergeCell ref="F239:I239"/>
    <mergeCell ref="F240:I240"/>
    <mergeCell ref="F241:I241"/>
    <mergeCell ref="F242:I242"/>
    <mergeCell ref="L242:M242"/>
    <mergeCell ref="N242:Q242"/>
    <mergeCell ref="F243:I243"/>
    <mergeCell ref="F244:I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F254:I254"/>
    <mergeCell ref="F255:I255"/>
    <mergeCell ref="L255:M255"/>
    <mergeCell ref="N255:Q255"/>
    <mergeCell ref="F256:I256"/>
    <mergeCell ref="F257:I257"/>
    <mergeCell ref="F258:I258"/>
    <mergeCell ref="F259:I259"/>
    <mergeCell ref="L259:M259"/>
    <mergeCell ref="N259:Q259"/>
    <mergeCell ref="F260:I260"/>
    <mergeCell ref="F261:I261"/>
    <mergeCell ref="F262:I262"/>
    <mergeCell ref="F263:I263"/>
    <mergeCell ref="L263:M263"/>
    <mergeCell ref="N263:Q263"/>
    <mergeCell ref="F264:I264"/>
    <mergeCell ref="F265:I265"/>
    <mergeCell ref="F266:I266"/>
    <mergeCell ref="F267:I267"/>
    <mergeCell ref="L267:M267"/>
    <mergeCell ref="N267:Q267"/>
    <mergeCell ref="F268:I268"/>
    <mergeCell ref="F269:I269"/>
    <mergeCell ref="F270:I270"/>
    <mergeCell ref="L270:M270"/>
    <mergeCell ref="N270:Q270"/>
    <mergeCell ref="F271:I271"/>
    <mergeCell ref="F272:I272"/>
    <mergeCell ref="F273:I273"/>
    <mergeCell ref="F274:I274"/>
    <mergeCell ref="F275:I275"/>
    <mergeCell ref="L275:M275"/>
    <mergeCell ref="N275:Q275"/>
    <mergeCell ref="F276:I276"/>
    <mergeCell ref="F277:I277"/>
    <mergeCell ref="F278:I278"/>
    <mergeCell ref="L278:M278"/>
    <mergeCell ref="N278:Q278"/>
    <mergeCell ref="F279:I279"/>
    <mergeCell ref="F280:I280"/>
    <mergeCell ref="F281:I281"/>
    <mergeCell ref="F282:I282"/>
    <mergeCell ref="F283:I283"/>
    <mergeCell ref="F284:I284"/>
    <mergeCell ref="L284:M284"/>
    <mergeCell ref="N284:Q284"/>
    <mergeCell ref="F285:I285"/>
    <mergeCell ref="F286:I286"/>
    <mergeCell ref="F287:I287"/>
    <mergeCell ref="F288:I288"/>
    <mergeCell ref="L288:M288"/>
    <mergeCell ref="N288:Q288"/>
    <mergeCell ref="F289:I289"/>
    <mergeCell ref="F290:I290"/>
    <mergeCell ref="F291:I291"/>
    <mergeCell ref="F292:I292"/>
    <mergeCell ref="L292:M292"/>
    <mergeCell ref="N292:Q292"/>
    <mergeCell ref="F293:I293"/>
    <mergeCell ref="F294:I294"/>
    <mergeCell ref="F295:I295"/>
    <mergeCell ref="F296:I296"/>
    <mergeCell ref="L296:M296"/>
    <mergeCell ref="N296:Q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L312:M312"/>
    <mergeCell ref="N312:Q312"/>
    <mergeCell ref="F314:I314"/>
    <mergeCell ref="L314:M314"/>
    <mergeCell ref="N314:Q314"/>
    <mergeCell ref="F315:I315"/>
    <mergeCell ref="F316:I316"/>
    <mergeCell ref="F317:I317"/>
    <mergeCell ref="F318:I318"/>
    <mergeCell ref="F319:I319"/>
    <mergeCell ref="F320:I320"/>
    <mergeCell ref="F321:I321"/>
    <mergeCell ref="L321:M321"/>
    <mergeCell ref="N321:Q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L329:M329"/>
    <mergeCell ref="N329:Q329"/>
    <mergeCell ref="F330:I330"/>
    <mergeCell ref="F331:I331"/>
    <mergeCell ref="F332:I332"/>
    <mergeCell ref="F333:I333"/>
    <mergeCell ref="L333:M333"/>
    <mergeCell ref="N333:Q333"/>
    <mergeCell ref="F335:I335"/>
    <mergeCell ref="L335:M335"/>
    <mergeCell ref="N335:Q335"/>
    <mergeCell ref="F336:I336"/>
    <mergeCell ref="F337:I337"/>
    <mergeCell ref="F338:I338"/>
    <mergeCell ref="F339:I339"/>
    <mergeCell ref="L339:M339"/>
    <mergeCell ref="N339:Q339"/>
    <mergeCell ref="F340:I340"/>
    <mergeCell ref="F341:I341"/>
    <mergeCell ref="F342:I342"/>
    <mergeCell ref="F343:I343"/>
    <mergeCell ref="L343:M343"/>
    <mergeCell ref="N343:Q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L353:M353"/>
    <mergeCell ref="N353:Q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L363:M363"/>
    <mergeCell ref="N363:Q363"/>
    <mergeCell ref="F364:I364"/>
    <mergeCell ref="F365:I365"/>
    <mergeCell ref="F366:I366"/>
    <mergeCell ref="F367:I367"/>
    <mergeCell ref="L367:M367"/>
    <mergeCell ref="N367:Q367"/>
    <mergeCell ref="F368:I368"/>
    <mergeCell ref="F369:I369"/>
    <mergeCell ref="F370:I370"/>
    <mergeCell ref="F371:I371"/>
    <mergeCell ref="L371:M371"/>
    <mergeCell ref="N371:Q371"/>
    <mergeCell ref="F372:I372"/>
    <mergeCell ref="F373:I373"/>
    <mergeCell ref="F374:I374"/>
    <mergeCell ref="F375:I375"/>
    <mergeCell ref="L375:M375"/>
    <mergeCell ref="N375:Q375"/>
    <mergeCell ref="F376:I376"/>
    <mergeCell ref="F377:I377"/>
    <mergeCell ref="F378:I378"/>
    <mergeCell ref="F379:I379"/>
    <mergeCell ref="L379:M379"/>
    <mergeCell ref="N379:Q379"/>
    <mergeCell ref="F380:I380"/>
    <mergeCell ref="F381:I381"/>
    <mergeCell ref="F382:I382"/>
    <mergeCell ref="F383:I383"/>
    <mergeCell ref="L383:M383"/>
    <mergeCell ref="N383:Q383"/>
    <mergeCell ref="F384:I384"/>
    <mergeCell ref="F385:I385"/>
    <mergeCell ref="F386:I386"/>
    <mergeCell ref="F387:I387"/>
    <mergeCell ref="L387:M387"/>
    <mergeCell ref="N387:Q387"/>
    <mergeCell ref="F388:I388"/>
    <mergeCell ref="F389:I389"/>
    <mergeCell ref="F390:I390"/>
    <mergeCell ref="F391:I391"/>
    <mergeCell ref="L391:M391"/>
    <mergeCell ref="N391:Q391"/>
    <mergeCell ref="F392:I392"/>
    <mergeCell ref="F393:I393"/>
    <mergeCell ref="F394:I394"/>
    <mergeCell ref="L394:M394"/>
    <mergeCell ref="N394:Q394"/>
    <mergeCell ref="F395:I395"/>
    <mergeCell ref="F396:I396"/>
    <mergeCell ref="F397:I397"/>
    <mergeCell ref="F398:I398"/>
    <mergeCell ref="L398:M398"/>
    <mergeCell ref="N398:Q398"/>
    <mergeCell ref="F399:I399"/>
    <mergeCell ref="F400:I400"/>
    <mergeCell ref="F401:I401"/>
    <mergeCell ref="F402:I402"/>
    <mergeCell ref="L402:M402"/>
    <mergeCell ref="N402:Q402"/>
    <mergeCell ref="F403:I403"/>
    <mergeCell ref="F404:I404"/>
    <mergeCell ref="F405:I405"/>
    <mergeCell ref="F406:I406"/>
    <mergeCell ref="L406:M406"/>
    <mergeCell ref="N406:Q406"/>
    <mergeCell ref="F407:I407"/>
    <mergeCell ref="F408:I408"/>
    <mergeCell ref="F409:I409"/>
    <mergeCell ref="F410:I410"/>
    <mergeCell ref="L410:M410"/>
    <mergeCell ref="N410:Q410"/>
    <mergeCell ref="F412:I412"/>
    <mergeCell ref="L412:M412"/>
    <mergeCell ref="N412:Q412"/>
    <mergeCell ref="N411:Q411"/>
    <mergeCell ref="F413:I413"/>
    <mergeCell ref="F414:I414"/>
    <mergeCell ref="F415:I415"/>
    <mergeCell ref="F416:I416"/>
    <mergeCell ref="F417:I417"/>
    <mergeCell ref="F418:I418"/>
    <mergeCell ref="F419:I419"/>
    <mergeCell ref="F420:I420"/>
    <mergeCell ref="F421:I421"/>
    <mergeCell ref="L421:M421"/>
    <mergeCell ref="N421:Q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L430:M430"/>
    <mergeCell ref="N430:Q430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F439:I439"/>
    <mergeCell ref="L439:M439"/>
    <mergeCell ref="N439:Q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L452:M452"/>
    <mergeCell ref="N452:Q452"/>
    <mergeCell ref="L462:M462"/>
    <mergeCell ref="N462:Q462"/>
    <mergeCell ref="F453:I453"/>
    <mergeCell ref="F454:I454"/>
    <mergeCell ref="F455:I455"/>
    <mergeCell ref="F456:I456"/>
    <mergeCell ref="F457:I457"/>
    <mergeCell ref="F458:I458"/>
    <mergeCell ref="F472:I472"/>
    <mergeCell ref="F464:I464"/>
    <mergeCell ref="L464:M464"/>
    <mergeCell ref="N464:Q464"/>
    <mergeCell ref="F465:I465"/>
    <mergeCell ref="F466:I466"/>
    <mergeCell ref="F467:I467"/>
    <mergeCell ref="N148:Q148"/>
    <mergeCell ref="F468:I468"/>
    <mergeCell ref="F469:I469"/>
    <mergeCell ref="F471:I471"/>
    <mergeCell ref="L471:M471"/>
    <mergeCell ref="N471:Q471"/>
    <mergeCell ref="F459:I459"/>
    <mergeCell ref="F460:I460"/>
    <mergeCell ref="F461:I461"/>
    <mergeCell ref="F462:I462"/>
    <mergeCell ref="N334:Q334"/>
    <mergeCell ref="F473:I473"/>
    <mergeCell ref="F474:I474"/>
    <mergeCell ref="F475:I475"/>
    <mergeCell ref="F476:I476"/>
    <mergeCell ref="N129:Q129"/>
    <mergeCell ref="N130:Q130"/>
    <mergeCell ref="N131:Q131"/>
    <mergeCell ref="N138:Q138"/>
    <mergeCell ref="N146:Q146"/>
    <mergeCell ref="N463:Q463"/>
    <mergeCell ref="N470:Q470"/>
    <mergeCell ref="N477:Q477"/>
    <mergeCell ref="H1:K1"/>
    <mergeCell ref="S2:AC2"/>
    <mergeCell ref="N149:Q149"/>
    <mergeCell ref="N178:Q178"/>
    <mergeCell ref="N211:Q211"/>
    <mergeCell ref="N220:Q220"/>
    <mergeCell ref="N313:Q31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70"/>
      <c r="B1" s="167"/>
      <c r="C1" s="167"/>
      <c r="D1" s="168" t="s">
        <v>1</v>
      </c>
      <c r="E1" s="167"/>
      <c r="F1" s="169" t="s">
        <v>529</v>
      </c>
      <c r="G1" s="169"/>
      <c r="H1" s="211" t="s">
        <v>530</v>
      </c>
      <c r="I1" s="211"/>
      <c r="J1" s="211"/>
      <c r="K1" s="211"/>
      <c r="L1" s="169" t="s">
        <v>531</v>
      </c>
      <c r="M1" s="167"/>
      <c r="N1" s="167"/>
      <c r="O1" s="168" t="s">
        <v>99</v>
      </c>
      <c r="P1" s="167"/>
      <c r="Q1" s="167"/>
      <c r="R1" s="167"/>
      <c r="S1" s="169" t="s">
        <v>532</v>
      </c>
      <c r="T1" s="169"/>
      <c r="U1" s="170"/>
      <c r="V1" s="1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0" t="s">
        <v>4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S2" s="173" t="s">
        <v>5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100</v>
      </c>
    </row>
    <row r="4" spans="2:46" s="2" customFormat="1" ht="37.5" customHeight="1">
      <c r="B4" s="10"/>
      <c r="C4" s="199" t="s">
        <v>101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16</v>
      </c>
      <c r="F6" s="234" t="str">
        <f>'Rekapitulace stavby'!$K$6</f>
        <v>Oprava pultové střechy - BD Maňáková 813/14 - byt. jednotka 2+kk v 7.NP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R6" s="11"/>
    </row>
    <row r="7" spans="2:18" s="6" customFormat="1" ht="33.75" customHeight="1">
      <c r="B7" s="22"/>
      <c r="D7" s="16" t="s">
        <v>102</v>
      </c>
      <c r="F7" s="202" t="s">
        <v>508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R7" s="23"/>
    </row>
    <row r="8" spans="2:18" s="6" customFormat="1" ht="15" customHeight="1">
      <c r="B8" s="22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2"/>
      <c r="D9" s="17" t="s">
        <v>22</v>
      </c>
      <c r="F9" s="15" t="s">
        <v>23</v>
      </c>
      <c r="M9" s="17" t="s">
        <v>24</v>
      </c>
      <c r="O9" s="242" t="str">
        <f>'Rekapitulace stavby'!$AN$8</f>
        <v>15.11.2016</v>
      </c>
      <c r="P9" s="176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28</v>
      </c>
      <c r="M11" s="17" t="s">
        <v>29</v>
      </c>
      <c r="O11" s="186"/>
      <c r="P11" s="176"/>
      <c r="R11" s="23"/>
    </row>
    <row r="12" spans="2:18" s="6" customFormat="1" ht="18.75" customHeight="1">
      <c r="B12" s="22"/>
      <c r="E12" s="15" t="s">
        <v>30</v>
      </c>
      <c r="M12" s="17" t="s">
        <v>31</v>
      </c>
      <c r="O12" s="186"/>
      <c r="P12" s="176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32</v>
      </c>
      <c r="M14" s="17" t="s">
        <v>29</v>
      </c>
      <c r="O14" s="241" t="str">
        <f>IF('Rekapitulace stavby'!$AN$13="","",'Rekapitulace stavby'!$AN$13)</f>
        <v>Vyplň údaj</v>
      </c>
      <c r="P14" s="176"/>
      <c r="R14" s="23"/>
    </row>
    <row r="15" spans="2:18" s="6" customFormat="1" ht="18.75" customHeight="1">
      <c r="B15" s="22"/>
      <c r="E15" s="241" t="str">
        <f>IF('Rekapitulace stavby'!$E$14="","",'Rekapitulace stavby'!$E$14)</f>
        <v>Vyplň údaj</v>
      </c>
      <c r="F15" s="176"/>
      <c r="G15" s="176"/>
      <c r="H15" s="176"/>
      <c r="I15" s="176"/>
      <c r="J15" s="176"/>
      <c r="K15" s="176"/>
      <c r="L15" s="176"/>
      <c r="M15" s="17" t="s">
        <v>31</v>
      </c>
      <c r="O15" s="241" t="str">
        <f>IF('Rekapitulace stavby'!$AN$14="","",'Rekapitulace stavby'!$AN$14)</f>
        <v>Vyplň údaj</v>
      </c>
      <c r="P15" s="176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34</v>
      </c>
      <c r="M17" s="17" t="s">
        <v>29</v>
      </c>
      <c r="O17" s="186"/>
      <c r="P17" s="176"/>
      <c r="R17" s="23"/>
    </row>
    <row r="18" spans="2:18" s="6" customFormat="1" ht="18.75" customHeight="1">
      <c r="B18" s="22"/>
      <c r="E18" s="15" t="s">
        <v>35</v>
      </c>
      <c r="M18" s="17" t="s">
        <v>31</v>
      </c>
      <c r="O18" s="186"/>
      <c r="P18" s="176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37</v>
      </c>
      <c r="M20" s="17" t="s">
        <v>29</v>
      </c>
      <c r="O20" s="186"/>
      <c r="P20" s="176"/>
      <c r="R20" s="23"/>
    </row>
    <row r="21" spans="2:18" s="6" customFormat="1" ht="18.75" customHeight="1">
      <c r="B21" s="22"/>
      <c r="E21" s="15" t="s">
        <v>38</v>
      </c>
      <c r="M21" s="17" t="s">
        <v>31</v>
      </c>
      <c r="O21" s="186"/>
      <c r="P21" s="176"/>
      <c r="R21" s="23"/>
    </row>
    <row r="22" spans="2:18" s="6" customFormat="1" ht="7.5" customHeight="1">
      <c r="B22" s="22"/>
      <c r="R22" s="23"/>
    </row>
    <row r="23" spans="2:18" s="6" customFormat="1" ht="15" customHeight="1">
      <c r="B23" s="22"/>
      <c r="D23" s="17" t="s">
        <v>39</v>
      </c>
      <c r="R23" s="23"/>
    </row>
    <row r="24" spans="2:18" s="94" customFormat="1" ht="15.75" customHeight="1">
      <c r="B24" s="95"/>
      <c r="E24" s="204"/>
      <c r="F24" s="239"/>
      <c r="G24" s="239"/>
      <c r="H24" s="239"/>
      <c r="I24" s="239"/>
      <c r="J24" s="239"/>
      <c r="K24" s="239"/>
      <c r="L24" s="239"/>
      <c r="R24" s="96"/>
    </row>
    <row r="25" spans="2:18" s="6" customFormat="1" ht="7.5" customHeight="1">
      <c r="B25" s="22"/>
      <c r="R25" s="23"/>
    </row>
    <row r="26" spans="2:18" s="6" customFormat="1" ht="7.5" customHeight="1">
      <c r="B26" s="2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R26" s="23"/>
    </row>
    <row r="27" spans="2:18" s="6" customFormat="1" ht="15" customHeight="1">
      <c r="B27" s="22"/>
      <c r="D27" s="97" t="s">
        <v>104</v>
      </c>
      <c r="M27" s="205">
        <f>$N$88</f>
        <v>0</v>
      </c>
      <c r="N27" s="176"/>
      <c r="O27" s="176"/>
      <c r="P27" s="176"/>
      <c r="R27" s="23"/>
    </row>
    <row r="28" spans="2:18" s="6" customFormat="1" ht="15" customHeight="1">
      <c r="B28" s="22"/>
      <c r="D28" s="21" t="s">
        <v>93</v>
      </c>
      <c r="M28" s="205">
        <f>$N$95</f>
        <v>0</v>
      </c>
      <c r="N28" s="176"/>
      <c r="O28" s="176"/>
      <c r="P28" s="176"/>
      <c r="R28" s="23"/>
    </row>
    <row r="29" spans="2:18" s="6" customFormat="1" ht="7.5" customHeight="1">
      <c r="B29" s="22"/>
      <c r="R29" s="23"/>
    </row>
    <row r="30" spans="2:18" s="6" customFormat="1" ht="26.25" customHeight="1">
      <c r="B30" s="22"/>
      <c r="D30" s="98" t="s">
        <v>42</v>
      </c>
      <c r="M30" s="240">
        <f>ROUND($M$27+$M$28,2)</f>
        <v>0</v>
      </c>
      <c r="N30" s="176"/>
      <c r="O30" s="176"/>
      <c r="P30" s="176"/>
      <c r="R30" s="23"/>
    </row>
    <row r="31" spans="2:18" s="6" customFormat="1" ht="7.5" customHeight="1">
      <c r="B31" s="2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R31" s="23"/>
    </row>
    <row r="32" spans="2:18" s="6" customFormat="1" ht="15" customHeight="1">
      <c r="B32" s="22"/>
      <c r="D32" s="27" t="s">
        <v>43</v>
      </c>
      <c r="E32" s="27" t="s">
        <v>44</v>
      </c>
      <c r="F32" s="28">
        <v>0.21</v>
      </c>
      <c r="G32" s="99" t="s">
        <v>45</v>
      </c>
      <c r="H32" s="238">
        <f>(SUM($BE$95:$BE$102)+SUM($BE$120:$BE$133))</f>
        <v>0</v>
      </c>
      <c r="I32" s="176"/>
      <c r="J32" s="176"/>
      <c r="M32" s="238">
        <f>ROUND((SUM($BE$95:$BE$102)+SUM($BE$120:$BE$133)),2)*$F$32</f>
        <v>0</v>
      </c>
      <c r="N32" s="176"/>
      <c r="O32" s="176"/>
      <c r="P32" s="176"/>
      <c r="R32" s="23"/>
    </row>
    <row r="33" spans="2:18" s="6" customFormat="1" ht="15" customHeight="1">
      <c r="B33" s="22"/>
      <c r="E33" s="27" t="s">
        <v>46</v>
      </c>
      <c r="F33" s="28">
        <v>0.15</v>
      </c>
      <c r="G33" s="99" t="s">
        <v>45</v>
      </c>
      <c r="H33" s="238">
        <f>(SUM($BF$95:$BF$102)+SUM($BF$120:$BF$133))</f>
        <v>0</v>
      </c>
      <c r="I33" s="176"/>
      <c r="J33" s="176"/>
      <c r="M33" s="238">
        <f>ROUND((SUM($BF$95:$BF$102)+SUM($BF$120:$BF$133)),2)*$F$33</f>
        <v>0</v>
      </c>
      <c r="N33" s="176"/>
      <c r="O33" s="176"/>
      <c r="P33" s="176"/>
      <c r="R33" s="23"/>
    </row>
    <row r="34" spans="2:18" s="6" customFormat="1" ht="15" customHeight="1" hidden="1">
      <c r="B34" s="22"/>
      <c r="E34" s="27" t="s">
        <v>47</v>
      </c>
      <c r="F34" s="28">
        <v>0.21</v>
      </c>
      <c r="G34" s="99" t="s">
        <v>45</v>
      </c>
      <c r="H34" s="238">
        <f>(SUM($BG$95:$BG$102)+SUM($BG$120:$BG$133))</f>
        <v>0</v>
      </c>
      <c r="I34" s="176"/>
      <c r="J34" s="176"/>
      <c r="M34" s="238">
        <v>0</v>
      </c>
      <c r="N34" s="176"/>
      <c r="O34" s="176"/>
      <c r="P34" s="176"/>
      <c r="R34" s="23"/>
    </row>
    <row r="35" spans="2:18" s="6" customFormat="1" ht="15" customHeight="1" hidden="1">
      <c r="B35" s="22"/>
      <c r="E35" s="27" t="s">
        <v>48</v>
      </c>
      <c r="F35" s="28">
        <v>0.15</v>
      </c>
      <c r="G35" s="99" t="s">
        <v>45</v>
      </c>
      <c r="H35" s="238">
        <f>(SUM($BH$95:$BH$102)+SUM($BH$120:$BH$133))</f>
        <v>0</v>
      </c>
      <c r="I35" s="176"/>
      <c r="J35" s="176"/>
      <c r="M35" s="238">
        <v>0</v>
      </c>
      <c r="N35" s="176"/>
      <c r="O35" s="176"/>
      <c r="P35" s="176"/>
      <c r="R35" s="23"/>
    </row>
    <row r="36" spans="2:18" s="6" customFormat="1" ht="15" customHeight="1" hidden="1">
      <c r="B36" s="22"/>
      <c r="E36" s="27" t="s">
        <v>49</v>
      </c>
      <c r="F36" s="28">
        <v>0</v>
      </c>
      <c r="G36" s="99" t="s">
        <v>45</v>
      </c>
      <c r="H36" s="238">
        <f>(SUM($BI$95:$BI$102)+SUM($BI$120:$BI$133))</f>
        <v>0</v>
      </c>
      <c r="I36" s="176"/>
      <c r="J36" s="176"/>
      <c r="M36" s="238">
        <v>0</v>
      </c>
      <c r="N36" s="176"/>
      <c r="O36" s="176"/>
      <c r="P36" s="176"/>
      <c r="R36" s="23"/>
    </row>
    <row r="37" spans="2:18" s="6" customFormat="1" ht="7.5" customHeight="1">
      <c r="B37" s="22"/>
      <c r="R37" s="23"/>
    </row>
    <row r="38" spans="2:18" s="6" customFormat="1" ht="26.25" customHeight="1">
      <c r="B38" s="22"/>
      <c r="C38" s="31"/>
      <c r="D38" s="32" t="s">
        <v>50</v>
      </c>
      <c r="E38" s="33"/>
      <c r="F38" s="33"/>
      <c r="G38" s="100" t="s">
        <v>51</v>
      </c>
      <c r="H38" s="34" t="s">
        <v>52</v>
      </c>
      <c r="I38" s="33"/>
      <c r="J38" s="33"/>
      <c r="K38" s="33"/>
      <c r="L38" s="198">
        <f>SUM($M$30:$M$36)</f>
        <v>0</v>
      </c>
      <c r="M38" s="191"/>
      <c r="N38" s="191"/>
      <c r="O38" s="191"/>
      <c r="P38" s="193"/>
      <c r="Q38" s="31"/>
      <c r="R38" s="23"/>
    </row>
    <row r="39" spans="2:18" s="6" customFormat="1" ht="15" customHeight="1">
      <c r="B39" s="22"/>
      <c r="R39" s="23"/>
    </row>
    <row r="40" spans="2:18" s="6" customFormat="1" ht="15" customHeight="1">
      <c r="B40" s="22"/>
      <c r="R40" s="23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53</v>
      </c>
      <c r="E50" s="36"/>
      <c r="F50" s="36"/>
      <c r="G50" s="36"/>
      <c r="H50" s="37"/>
      <c r="J50" s="35" t="s">
        <v>54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55</v>
      </c>
      <c r="E59" s="41"/>
      <c r="F59" s="41"/>
      <c r="G59" s="42" t="s">
        <v>56</v>
      </c>
      <c r="H59" s="43"/>
      <c r="J59" s="40" t="s">
        <v>55</v>
      </c>
      <c r="K59" s="41"/>
      <c r="L59" s="41"/>
      <c r="M59" s="41"/>
      <c r="N59" s="42" t="s">
        <v>56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57</v>
      </c>
      <c r="E61" s="36"/>
      <c r="F61" s="36"/>
      <c r="G61" s="36"/>
      <c r="H61" s="37"/>
      <c r="J61" s="35" t="s">
        <v>58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55</v>
      </c>
      <c r="E70" s="41"/>
      <c r="F70" s="41"/>
      <c r="G70" s="42" t="s">
        <v>56</v>
      </c>
      <c r="H70" s="43"/>
      <c r="J70" s="40" t="s">
        <v>55</v>
      </c>
      <c r="K70" s="41"/>
      <c r="L70" s="41"/>
      <c r="M70" s="41"/>
      <c r="N70" s="42" t="s">
        <v>56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99" t="s">
        <v>105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234" t="str">
        <f>$F$6</f>
        <v>Oprava pultové střechy - BD Maňáková 813/14 - byt. jednotka 2+kk v 7.NP</v>
      </c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R78" s="23"/>
    </row>
    <row r="79" spans="2:18" s="6" customFormat="1" ht="37.5" customHeight="1">
      <c r="B79" s="22"/>
      <c r="C79" s="52" t="s">
        <v>102</v>
      </c>
      <c r="F79" s="185" t="str">
        <f>$F$7</f>
        <v>2016/006/b - VRN</v>
      </c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22</v>
      </c>
      <c r="F81" s="15" t="str">
        <f>$F$9</f>
        <v>Maňáková 813/14, Praha 4</v>
      </c>
      <c r="K81" s="17" t="s">
        <v>24</v>
      </c>
      <c r="M81" s="230" t="str">
        <f>IF($O$9="","",$O$9)</f>
        <v>15.11.2016</v>
      </c>
      <c r="N81" s="176"/>
      <c r="O81" s="176"/>
      <c r="P81" s="176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28</v>
      </c>
      <c r="F83" s="15" t="str">
        <f>$E$12</f>
        <v>Městská část Praha 14</v>
      </c>
      <c r="K83" s="17" t="s">
        <v>34</v>
      </c>
      <c r="M83" s="186" t="str">
        <f>$E$18</f>
        <v>DEKPROJEKT s.r.o.</v>
      </c>
      <c r="N83" s="176"/>
      <c r="O83" s="176"/>
      <c r="P83" s="176"/>
      <c r="Q83" s="176"/>
      <c r="R83" s="23"/>
    </row>
    <row r="84" spans="2:18" s="6" customFormat="1" ht="15" customHeight="1">
      <c r="B84" s="22"/>
      <c r="C84" s="17" t="s">
        <v>32</v>
      </c>
      <c r="F84" s="15" t="str">
        <f>IF($E$15="","",$E$15)</f>
        <v>Vyplň údaj</v>
      </c>
      <c r="K84" s="17" t="s">
        <v>37</v>
      </c>
      <c r="M84" s="186" t="str">
        <f>$E$21</f>
        <v>www.rozpocty-staveb.cz</v>
      </c>
      <c r="N84" s="176"/>
      <c r="O84" s="176"/>
      <c r="P84" s="176"/>
      <c r="Q84" s="176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237" t="s">
        <v>106</v>
      </c>
      <c r="D86" s="172"/>
      <c r="E86" s="172"/>
      <c r="F86" s="172"/>
      <c r="G86" s="172"/>
      <c r="H86" s="31"/>
      <c r="I86" s="31"/>
      <c r="J86" s="31"/>
      <c r="K86" s="31"/>
      <c r="L86" s="31"/>
      <c r="M86" s="31"/>
      <c r="N86" s="237" t="s">
        <v>107</v>
      </c>
      <c r="O86" s="176"/>
      <c r="P86" s="176"/>
      <c r="Q86" s="176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4" t="s">
        <v>108</v>
      </c>
      <c r="N88" s="179">
        <f>$N$120</f>
        <v>0</v>
      </c>
      <c r="O88" s="176"/>
      <c r="P88" s="176"/>
      <c r="Q88" s="176"/>
      <c r="R88" s="23"/>
      <c r="AU88" s="6" t="s">
        <v>109</v>
      </c>
    </row>
    <row r="89" spans="2:18" s="69" customFormat="1" ht="25.5" customHeight="1">
      <c r="B89" s="101"/>
      <c r="D89" s="102" t="s">
        <v>509</v>
      </c>
      <c r="N89" s="236">
        <f>$N$121</f>
        <v>0</v>
      </c>
      <c r="O89" s="235"/>
      <c r="P89" s="235"/>
      <c r="Q89" s="235"/>
      <c r="R89" s="103"/>
    </row>
    <row r="90" spans="2:18" s="97" customFormat="1" ht="21" customHeight="1">
      <c r="B90" s="104"/>
      <c r="D90" s="82" t="s">
        <v>510</v>
      </c>
      <c r="N90" s="178">
        <f>$N$122</f>
        <v>0</v>
      </c>
      <c r="O90" s="235"/>
      <c r="P90" s="235"/>
      <c r="Q90" s="235"/>
      <c r="R90" s="105"/>
    </row>
    <row r="91" spans="2:18" s="97" customFormat="1" ht="21" customHeight="1">
      <c r="B91" s="104"/>
      <c r="D91" s="82" t="s">
        <v>511</v>
      </c>
      <c r="N91" s="178">
        <f>$N$126</f>
        <v>0</v>
      </c>
      <c r="O91" s="235"/>
      <c r="P91" s="235"/>
      <c r="Q91" s="235"/>
      <c r="R91" s="105"/>
    </row>
    <row r="92" spans="2:18" s="97" customFormat="1" ht="21" customHeight="1">
      <c r="B92" s="104"/>
      <c r="D92" s="82" t="s">
        <v>512</v>
      </c>
      <c r="N92" s="178">
        <f>$N$130</f>
        <v>0</v>
      </c>
      <c r="O92" s="235"/>
      <c r="P92" s="235"/>
      <c r="Q92" s="235"/>
      <c r="R92" s="105"/>
    </row>
    <row r="93" spans="2:18" s="97" customFormat="1" ht="21" customHeight="1">
      <c r="B93" s="104"/>
      <c r="D93" s="82" t="s">
        <v>513</v>
      </c>
      <c r="N93" s="178">
        <f>$N$132</f>
        <v>0</v>
      </c>
      <c r="O93" s="235"/>
      <c r="P93" s="235"/>
      <c r="Q93" s="235"/>
      <c r="R93" s="105"/>
    </row>
    <row r="94" spans="2:18" s="6" customFormat="1" ht="22.5" customHeight="1">
      <c r="B94" s="22"/>
      <c r="R94" s="23"/>
    </row>
    <row r="95" spans="2:21" s="6" customFormat="1" ht="30" customHeight="1">
      <c r="B95" s="22"/>
      <c r="C95" s="64" t="s">
        <v>124</v>
      </c>
      <c r="N95" s="179">
        <f>ROUND($N$96+$N$97+$N$98+$N$99+$N$100+$N$101,2)</f>
        <v>0</v>
      </c>
      <c r="O95" s="176"/>
      <c r="P95" s="176"/>
      <c r="Q95" s="176"/>
      <c r="R95" s="23"/>
      <c r="T95" s="106"/>
      <c r="U95" s="107" t="s">
        <v>43</v>
      </c>
    </row>
    <row r="96" spans="2:62" s="6" customFormat="1" ht="18.75" customHeight="1">
      <c r="B96" s="22"/>
      <c r="D96" s="175" t="s">
        <v>125</v>
      </c>
      <c r="E96" s="176"/>
      <c r="F96" s="176"/>
      <c r="G96" s="176"/>
      <c r="H96" s="176"/>
      <c r="N96" s="177">
        <f>ROUND($N$88*$T$96,2)</f>
        <v>0</v>
      </c>
      <c r="O96" s="176"/>
      <c r="P96" s="176"/>
      <c r="Q96" s="176"/>
      <c r="R96" s="23"/>
      <c r="T96" s="108"/>
      <c r="U96" s="109" t="s">
        <v>44</v>
      </c>
      <c r="AY96" s="6" t="s">
        <v>88</v>
      </c>
      <c r="BE96" s="86">
        <f>IF($U$96="základní",$N$96,0)</f>
        <v>0</v>
      </c>
      <c r="BF96" s="86">
        <f>IF($U$96="snížená",$N$96,0)</f>
        <v>0</v>
      </c>
      <c r="BG96" s="86">
        <f>IF($U$96="zákl. přenesená",$N$96,0)</f>
        <v>0</v>
      </c>
      <c r="BH96" s="86">
        <f>IF($U$96="sníž. přenesená",$N$96,0)</f>
        <v>0</v>
      </c>
      <c r="BI96" s="86">
        <f>IF($U$96="nulová",$N$96,0)</f>
        <v>0</v>
      </c>
      <c r="BJ96" s="6" t="s">
        <v>21</v>
      </c>
    </row>
    <row r="97" spans="2:62" s="6" customFormat="1" ht="18.75" customHeight="1">
      <c r="B97" s="22"/>
      <c r="D97" s="175" t="s">
        <v>126</v>
      </c>
      <c r="E97" s="176"/>
      <c r="F97" s="176"/>
      <c r="G97" s="176"/>
      <c r="H97" s="176"/>
      <c r="N97" s="177">
        <f>ROUND($N$88*$T$97,2)</f>
        <v>0</v>
      </c>
      <c r="O97" s="176"/>
      <c r="P97" s="176"/>
      <c r="Q97" s="176"/>
      <c r="R97" s="23"/>
      <c r="T97" s="108"/>
      <c r="U97" s="109" t="s">
        <v>44</v>
      </c>
      <c r="AY97" s="6" t="s">
        <v>88</v>
      </c>
      <c r="BE97" s="86">
        <f>IF($U$97="základní",$N$97,0)</f>
        <v>0</v>
      </c>
      <c r="BF97" s="86">
        <f>IF($U$97="snížená",$N$97,0)</f>
        <v>0</v>
      </c>
      <c r="BG97" s="86">
        <f>IF($U$97="zákl. přenesená",$N$97,0)</f>
        <v>0</v>
      </c>
      <c r="BH97" s="86">
        <f>IF($U$97="sníž. přenesená",$N$97,0)</f>
        <v>0</v>
      </c>
      <c r="BI97" s="86">
        <f>IF($U$97="nulová",$N$97,0)</f>
        <v>0</v>
      </c>
      <c r="BJ97" s="6" t="s">
        <v>21</v>
      </c>
    </row>
    <row r="98" spans="2:62" s="6" customFormat="1" ht="18.75" customHeight="1">
      <c r="B98" s="22"/>
      <c r="D98" s="175" t="s">
        <v>127</v>
      </c>
      <c r="E98" s="176"/>
      <c r="F98" s="176"/>
      <c r="G98" s="176"/>
      <c r="H98" s="176"/>
      <c r="N98" s="177">
        <f>ROUND($N$88*$T$98,2)</f>
        <v>0</v>
      </c>
      <c r="O98" s="176"/>
      <c r="P98" s="176"/>
      <c r="Q98" s="176"/>
      <c r="R98" s="23"/>
      <c r="T98" s="108"/>
      <c r="U98" s="109" t="s">
        <v>44</v>
      </c>
      <c r="AY98" s="6" t="s">
        <v>88</v>
      </c>
      <c r="BE98" s="86">
        <f>IF($U$98="základní",$N$98,0)</f>
        <v>0</v>
      </c>
      <c r="BF98" s="86">
        <f>IF($U$98="snížená",$N$98,0)</f>
        <v>0</v>
      </c>
      <c r="BG98" s="86">
        <f>IF($U$98="zákl. přenesená",$N$98,0)</f>
        <v>0</v>
      </c>
      <c r="BH98" s="86">
        <f>IF($U$98="sníž. přenesená",$N$98,0)</f>
        <v>0</v>
      </c>
      <c r="BI98" s="86">
        <f>IF($U$98="nulová",$N$98,0)</f>
        <v>0</v>
      </c>
      <c r="BJ98" s="6" t="s">
        <v>21</v>
      </c>
    </row>
    <row r="99" spans="2:62" s="6" customFormat="1" ht="18.75" customHeight="1">
      <c r="B99" s="22"/>
      <c r="D99" s="175" t="s">
        <v>128</v>
      </c>
      <c r="E99" s="176"/>
      <c r="F99" s="176"/>
      <c r="G99" s="176"/>
      <c r="H99" s="176"/>
      <c r="N99" s="177">
        <f>ROUND($N$88*$T$99,2)</f>
        <v>0</v>
      </c>
      <c r="O99" s="176"/>
      <c r="P99" s="176"/>
      <c r="Q99" s="176"/>
      <c r="R99" s="23"/>
      <c r="T99" s="108"/>
      <c r="U99" s="109" t="s">
        <v>44</v>
      </c>
      <c r="AY99" s="6" t="s">
        <v>88</v>
      </c>
      <c r="BE99" s="86">
        <f>IF($U$99="základní",$N$99,0)</f>
        <v>0</v>
      </c>
      <c r="BF99" s="86">
        <f>IF($U$99="snížená",$N$99,0)</f>
        <v>0</v>
      </c>
      <c r="BG99" s="86">
        <f>IF($U$99="zákl. přenesená",$N$99,0)</f>
        <v>0</v>
      </c>
      <c r="BH99" s="86">
        <f>IF($U$99="sníž. přenesená",$N$99,0)</f>
        <v>0</v>
      </c>
      <c r="BI99" s="86">
        <f>IF($U$99="nulová",$N$99,0)</f>
        <v>0</v>
      </c>
      <c r="BJ99" s="6" t="s">
        <v>21</v>
      </c>
    </row>
    <row r="100" spans="2:62" s="6" customFormat="1" ht="18.75" customHeight="1">
      <c r="B100" s="22"/>
      <c r="D100" s="175" t="s">
        <v>129</v>
      </c>
      <c r="E100" s="176"/>
      <c r="F100" s="176"/>
      <c r="G100" s="176"/>
      <c r="H100" s="176"/>
      <c r="N100" s="177">
        <f>ROUND($N$88*$T$100,2)</f>
        <v>0</v>
      </c>
      <c r="O100" s="176"/>
      <c r="P100" s="176"/>
      <c r="Q100" s="176"/>
      <c r="R100" s="23"/>
      <c r="T100" s="108"/>
      <c r="U100" s="109" t="s">
        <v>44</v>
      </c>
      <c r="AY100" s="6" t="s">
        <v>88</v>
      </c>
      <c r="BE100" s="86">
        <f>IF($U$100="základní",$N$100,0)</f>
        <v>0</v>
      </c>
      <c r="BF100" s="86">
        <f>IF($U$100="snížená",$N$100,0)</f>
        <v>0</v>
      </c>
      <c r="BG100" s="86">
        <f>IF($U$100="zákl. přenesená",$N$100,0)</f>
        <v>0</v>
      </c>
      <c r="BH100" s="86">
        <f>IF($U$100="sníž. přenesená",$N$100,0)</f>
        <v>0</v>
      </c>
      <c r="BI100" s="86">
        <f>IF($U$100="nulová",$N$100,0)</f>
        <v>0</v>
      </c>
      <c r="BJ100" s="6" t="s">
        <v>21</v>
      </c>
    </row>
    <row r="101" spans="2:62" s="6" customFormat="1" ht="18.75" customHeight="1">
      <c r="B101" s="22"/>
      <c r="D101" s="82" t="s">
        <v>130</v>
      </c>
      <c r="N101" s="177">
        <f>ROUND($N$88*$T$101,2)</f>
        <v>0</v>
      </c>
      <c r="O101" s="176"/>
      <c r="P101" s="176"/>
      <c r="Q101" s="176"/>
      <c r="R101" s="23"/>
      <c r="T101" s="110"/>
      <c r="U101" s="111" t="s">
        <v>44</v>
      </c>
      <c r="AY101" s="6" t="s">
        <v>131</v>
      </c>
      <c r="BE101" s="86">
        <f>IF($U$101="základní",$N$101,0)</f>
        <v>0</v>
      </c>
      <c r="BF101" s="86">
        <f>IF($U$101="snížená",$N$101,0)</f>
        <v>0</v>
      </c>
      <c r="BG101" s="86">
        <f>IF($U$101="zákl. přenesená",$N$101,0)</f>
        <v>0</v>
      </c>
      <c r="BH101" s="86">
        <f>IF($U$101="sníž. přenesená",$N$101,0)</f>
        <v>0</v>
      </c>
      <c r="BI101" s="86">
        <f>IF($U$101="nulová",$N$101,0)</f>
        <v>0</v>
      </c>
      <c r="BJ101" s="6" t="s">
        <v>21</v>
      </c>
    </row>
    <row r="102" spans="2:18" s="6" customFormat="1" ht="14.25" customHeight="1">
      <c r="B102" s="22"/>
      <c r="R102" s="23"/>
    </row>
    <row r="103" spans="2:18" s="6" customFormat="1" ht="30" customHeight="1">
      <c r="B103" s="22"/>
      <c r="C103" s="93" t="s">
        <v>98</v>
      </c>
      <c r="D103" s="31"/>
      <c r="E103" s="31"/>
      <c r="F103" s="31"/>
      <c r="G103" s="31"/>
      <c r="H103" s="31"/>
      <c r="I103" s="31"/>
      <c r="J103" s="31"/>
      <c r="K103" s="31"/>
      <c r="L103" s="171">
        <f>ROUND(SUM($N$88+$N$95),2)</f>
        <v>0</v>
      </c>
      <c r="M103" s="172"/>
      <c r="N103" s="172"/>
      <c r="O103" s="172"/>
      <c r="P103" s="172"/>
      <c r="Q103" s="172"/>
      <c r="R103" s="23"/>
    </row>
    <row r="104" spans="2:18" s="6" customFormat="1" ht="7.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6"/>
    </row>
    <row r="108" spans="2:18" s="6" customFormat="1" ht="7.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pans="2:18" s="6" customFormat="1" ht="37.5" customHeight="1">
      <c r="B109" s="22"/>
      <c r="C109" s="199" t="s">
        <v>132</v>
      </c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23"/>
    </row>
    <row r="110" spans="2:18" s="6" customFormat="1" ht="7.5" customHeight="1">
      <c r="B110" s="22"/>
      <c r="R110" s="23"/>
    </row>
    <row r="111" spans="2:18" s="6" customFormat="1" ht="30.75" customHeight="1">
      <c r="B111" s="22"/>
      <c r="C111" s="17" t="s">
        <v>16</v>
      </c>
      <c r="F111" s="234" t="str">
        <f>$F$6</f>
        <v>Oprava pultové střechy - BD Maňáková 813/14 - byt. jednotka 2+kk v 7.NP</v>
      </c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R111" s="23"/>
    </row>
    <row r="112" spans="2:18" s="6" customFormat="1" ht="37.5" customHeight="1">
      <c r="B112" s="22"/>
      <c r="C112" s="52" t="s">
        <v>102</v>
      </c>
      <c r="F112" s="185" t="str">
        <f>$F$7</f>
        <v>2016/006/b - VRN</v>
      </c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R112" s="23"/>
    </row>
    <row r="113" spans="2:18" s="6" customFormat="1" ht="7.5" customHeight="1">
      <c r="B113" s="22"/>
      <c r="R113" s="23"/>
    </row>
    <row r="114" spans="2:18" s="6" customFormat="1" ht="18.75" customHeight="1">
      <c r="B114" s="22"/>
      <c r="C114" s="17" t="s">
        <v>22</v>
      </c>
      <c r="F114" s="15" t="str">
        <f>$F$9</f>
        <v>Maňáková 813/14, Praha 4</v>
      </c>
      <c r="K114" s="17" t="s">
        <v>24</v>
      </c>
      <c r="M114" s="230" t="str">
        <f>IF($O$9="","",$O$9)</f>
        <v>15.11.2016</v>
      </c>
      <c r="N114" s="176"/>
      <c r="O114" s="176"/>
      <c r="P114" s="176"/>
      <c r="R114" s="23"/>
    </row>
    <row r="115" spans="2:18" s="6" customFormat="1" ht="7.5" customHeight="1">
      <c r="B115" s="22"/>
      <c r="R115" s="23"/>
    </row>
    <row r="116" spans="2:18" s="6" customFormat="1" ht="15.75" customHeight="1">
      <c r="B116" s="22"/>
      <c r="C116" s="17" t="s">
        <v>28</v>
      </c>
      <c r="F116" s="15" t="str">
        <f>$E$12</f>
        <v>Městská část Praha 14</v>
      </c>
      <c r="K116" s="17" t="s">
        <v>34</v>
      </c>
      <c r="M116" s="186" t="str">
        <f>$E$18</f>
        <v>DEKPROJEKT s.r.o.</v>
      </c>
      <c r="N116" s="176"/>
      <c r="O116" s="176"/>
      <c r="P116" s="176"/>
      <c r="Q116" s="176"/>
      <c r="R116" s="23"/>
    </row>
    <row r="117" spans="2:18" s="6" customFormat="1" ht="15" customHeight="1">
      <c r="B117" s="22"/>
      <c r="C117" s="17" t="s">
        <v>32</v>
      </c>
      <c r="F117" s="15" t="str">
        <f>IF($E$15="","",$E$15)</f>
        <v>Vyplň údaj</v>
      </c>
      <c r="K117" s="17" t="s">
        <v>37</v>
      </c>
      <c r="M117" s="186" t="str">
        <f>$E$21</f>
        <v>www.rozpocty-staveb.cz</v>
      </c>
      <c r="N117" s="176"/>
      <c r="O117" s="176"/>
      <c r="P117" s="176"/>
      <c r="Q117" s="176"/>
      <c r="R117" s="23"/>
    </row>
    <row r="118" spans="2:18" s="6" customFormat="1" ht="11.25" customHeight="1">
      <c r="B118" s="22"/>
      <c r="R118" s="23"/>
    </row>
    <row r="119" spans="2:27" s="112" customFormat="1" ht="30" customHeight="1">
      <c r="B119" s="113"/>
      <c r="C119" s="114" t="s">
        <v>133</v>
      </c>
      <c r="D119" s="115" t="s">
        <v>134</v>
      </c>
      <c r="E119" s="115" t="s">
        <v>61</v>
      </c>
      <c r="F119" s="231" t="s">
        <v>135</v>
      </c>
      <c r="G119" s="232"/>
      <c r="H119" s="232"/>
      <c r="I119" s="232"/>
      <c r="J119" s="115" t="s">
        <v>136</v>
      </c>
      <c r="K119" s="115" t="s">
        <v>137</v>
      </c>
      <c r="L119" s="231" t="s">
        <v>138</v>
      </c>
      <c r="M119" s="232"/>
      <c r="N119" s="231" t="s">
        <v>139</v>
      </c>
      <c r="O119" s="232"/>
      <c r="P119" s="232"/>
      <c r="Q119" s="233"/>
      <c r="R119" s="116"/>
      <c r="T119" s="59" t="s">
        <v>140</v>
      </c>
      <c r="U119" s="60" t="s">
        <v>43</v>
      </c>
      <c r="V119" s="60" t="s">
        <v>141</v>
      </c>
      <c r="W119" s="60" t="s">
        <v>142</v>
      </c>
      <c r="X119" s="60" t="s">
        <v>143</v>
      </c>
      <c r="Y119" s="60" t="s">
        <v>144</v>
      </c>
      <c r="Z119" s="60" t="s">
        <v>145</v>
      </c>
      <c r="AA119" s="61" t="s">
        <v>146</v>
      </c>
    </row>
    <row r="120" spans="2:63" s="6" customFormat="1" ht="30" customHeight="1">
      <c r="B120" s="22"/>
      <c r="C120" s="64" t="s">
        <v>104</v>
      </c>
      <c r="N120" s="218">
        <f>$BK$120</f>
        <v>0</v>
      </c>
      <c r="O120" s="176"/>
      <c r="P120" s="176"/>
      <c r="Q120" s="176"/>
      <c r="R120" s="23"/>
      <c r="T120" s="63"/>
      <c r="U120" s="36"/>
      <c r="V120" s="36"/>
      <c r="W120" s="117">
        <f>$W$121+$W$134</f>
        <v>0</v>
      </c>
      <c r="X120" s="36"/>
      <c r="Y120" s="117">
        <f>$Y$121+$Y$134</f>
        <v>0</v>
      </c>
      <c r="Z120" s="36"/>
      <c r="AA120" s="118">
        <f>$AA$121+$AA$134</f>
        <v>0</v>
      </c>
      <c r="AT120" s="6" t="s">
        <v>78</v>
      </c>
      <c r="AU120" s="6" t="s">
        <v>109</v>
      </c>
      <c r="BK120" s="119">
        <f>$BK$121+$BK$134</f>
        <v>0</v>
      </c>
    </row>
    <row r="121" spans="2:63" s="120" customFormat="1" ht="37.5" customHeight="1">
      <c r="B121" s="121"/>
      <c r="D121" s="122" t="s">
        <v>509</v>
      </c>
      <c r="E121" s="122"/>
      <c r="F121" s="122"/>
      <c r="G121" s="122"/>
      <c r="H121" s="122"/>
      <c r="I121" s="122"/>
      <c r="J121" s="122"/>
      <c r="K121" s="122"/>
      <c r="L121" s="122"/>
      <c r="M121" s="122"/>
      <c r="N121" s="210">
        <f>$BK$121</f>
        <v>0</v>
      </c>
      <c r="O121" s="209"/>
      <c r="P121" s="209"/>
      <c r="Q121" s="209"/>
      <c r="R121" s="124"/>
      <c r="T121" s="125"/>
      <c r="W121" s="126">
        <f>$W$122+$W$126+$W$130+$W$132</f>
        <v>0</v>
      </c>
      <c r="Y121" s="126">
        <f>$Y$122+$Y$126+$Y$130+$Y$132</f>
        <v>0</v>
      </c>
      <c r="AA121" s="127">
        <f>$AA$122+$AA$126+$AA$130+$AA$132</f>
        <v>0</v>
      </c>
      <c r="AR121" s="123" t="s">
        <v>169</v>
      </c>
      <c r="AT121" s="123" t="s">
        <v>78</v>
      </c>
      <c r="AU121" s="123" t="s">
        <v>79</v>
      </c>
      <c r="AY121" s="123" t="s">
        <v>147</v>
      </c>
      <c r="BK121" s="128">
        <f>$BK$122+$BK$126+$BK$130+$BK$132</f>
        <v>0</v>
      </c>
    </row>
    <row r="122" spans="2:63" s="120" customFormat="1" ht="21" customHeight="1">
      <c r="B122" s="121"/>
      <c r="D122" s="129" t="s">
        <v>510</v>
      </c>
      <c r="E122" s="129"/>
      <c r="F122" s="129"/>
      <c r="G122" s="129"/>
      <c r="H122" s="129"/>
      <c r="I122" s="129"/>
      <c r="J122" s="129"/>
      <c r="K122" s="129"/>
      <c r="L122" s="129"/>
      <c r="M122" s="129"/>
      <c r="N122" s="208">
        <f>$BK$122</f>
        <v>0</v>
      </c>
      <c r="O122" s="209"/>
      <c r="P122" s="209"/>
      <c r="Q122" s="209"/>
      <c r="R122" s="124"/>
      <c r="T122" s="125"/>
      <c r="W122" s="126">
        <f>SUM($W$123:$W$125)</f>
        <v>0</v>
      </c>
      <c r="Y122" s="126">
        <f>SUM($Y$123:$Y$125)</f>
        <v>0</v>
      </c>
      <c r="AA122" s="127">
        <f>SUM($AA$123:$AA$125)</f>
        <v>0</v>
      </c>
      <c r="AR122" s="123" t="s">
        <v>169</v>
      </c>
      <c r="AT122" s="123" t="s">
        <v>78</v>
      </c>
      <c r="AU122" s="123" t="s">
        <v>21</v>
      </c>
      <c r="AY122" s="123" t="s">
        <v>147</v>
      </c>
      <c r="BK122" s="128">
        <f>SUM($BK$123:$BK$125)</f>
        <v>0</v>
      </c>
    </row>
    <row r="123" spans="2:65" s="6" customFormat="1" ht="15.75" customHeight="1">
      <c r="B123" s="22"/>
      <c r="C123" s="130" t="s">
        <v>21</v>
      </c>
      <c r="D123" s="130" t="s">
        <v>148</v>
      </c>
      <c r="E123" s="131" t="s">
        <v>514</v>
      </c>
      <c r="F123" s="219" t="s">
        <v>515</v>
      </c>
      <c r="G123" s="220"/>
      <c r="H123" s="220"/>
      <c r="I123" s="220"/>
      <c r="J123" s="132" t="s">
        <v>257</v>
      </c>
      <c r="K123" s="133">
        <v>1</v>
      </c>
      <c r="L123" s="221">
        <v>0</v>
      </c>
      <c r="M123" s="220"/>
      <c r="N123" s="222">
        <f>ROUND($L$123*$K$123,2)</f>
        <v>0</v>
      </c>
      <c r="O123" s="220"/>
      <c r="P123" s="220"/>
      <c r="Q123" s="220"/>
      <c r="R123" s="23"/>
      <c r="T123" s="134"/>
      <c r="U123" s="29" t="s">
        <v>44</v>
      </c>
      <c r="W123" s="135">
        <f>$V$123*$K$123</f>
        <v>0</v>
      </c>
      <c r="X123" s="135">
        <v>0</v>
      </c>
      <c r="Y123" s="135">
        <f>$X$123*$K$123</f>
        <v>0</v>
      </c>
      <c r="Z123" s="135">
        <v>0</v>
      </c>
      <c r="AA123" s="136">
        <f>$Z$123*$K$123</f>
        <v>0</v>
      </c>
      <c r="AR123" s="6" t="s">
        <v>516</v>
      </c>
      <c r="AT123" s="6" t="s">
        <v>148</v>
      </c>
      <c r="AU123" s="6" t="s">
        <v>100</v>
      </c>
      <c r="AY123" s="6" t="s">
        <v>147</v>
      </c>
      <c r="BE123" s="86">
        <f>IF($U$123="základní",$N$123,0)</f>
        <v>0</v>
      </c>
      <c r="BF123" s="86">
        <f>IF($U$123="snížená",$N$123,0)</f>
        <v>0</v>
      </c>
      <c r="BG123" s="86">
        <f>IF($U$123="zákl. přenesená",$N$123,0)</f>
        <v>0</v>
      </c>
      <c r="BH123" s="86">
        <f>IF($U$123="sníž. přenesená",$N$123,0)</f>
        <v>0</v>
      </c>
      <c r="BI123" s="86">
        <f>IF($U$123="nulová",$N$123,0)</f>
        <v>0</v>
      </c>
      <c r="BJ123" s="6" t="s">
        <v>21</v>
      </c>
      <c r="BK123" s="86">
        <f>ROUND($L$123*$K$123,2)</f>
        <v>0</v>
      </c>
      <c r="BL123" s="6" t="s">
        <v>516</v>
      </c>
      <c r="BM123" s="6" t="s">
        <v>517</v>
      </c>
    </row>
    <row r="124" spans="2:51" s="6" customFormat="1" ht="18.75" customHeight="1">
      <c r="B124" s="137"/>
      <c r="E124" s="138"/>
      <c r="F124" s="212" t="s">
        <v>21</v>
      </c>
      <c r="G124" s="213"/>
      <c r="H124" s="213"/>
      <c r="I124" s="213"/>
      <c r="K124" s="139">
        <v>1</v>
      </c>
      <c r="R124" s="140"/>
      <c r="T124" s="141"/>
      <c r="AA124" s="142"/>
      <c r="AT124" s="138" t="s">
        <v>155</v>
      </c>
      <c r="AU124" s="138" t="s">
        <v>100</v>
      </c>
      <c r="AV124" s="138" t="s">
        <v>100</v>
      </c>
      <c r="AW124" s="138" t="s">
        <v>109</v>
      </c>
      <c r="AX124" s="138" t="s">
        <v>79</v>
      </c>
      <c r="AY124" s="138" t="s">
        <v>147</v>
      </c>
    </row>
    <row r="125" spans="2:51" s="6" customFormat="1" ht="18.75" customHeight="1">
      <c r="B125" s="143"/>
      <c r="E125" s="144"/>
      <c r="F125" s="216" t="s">
        <v>156</v>
      </c>
      <c r="G125" s="217"/>
      <c r="H125" s="217"/>
      <c r="I125" s="217"/>
      <c r="K125" s="145">
        <v>1</v>
      </c>
      <c r="R125" s="146"/>
      <c r="T125" s="147"/>
      <c r="AA125" s="148"/>
      <c r="AT125" s="144" t="s">
        <v>155</v>
      </c>
      <c r="AU125" s="144" t="s">
        <v>100</v>
      </c>
      <c r="AV125" s="144" t="s">
        <v>152</v>
      </c>
      <c r="AW125" s="144" t="s">
        <v>109</v>
      </c>
      <c r="AX125" s="144" t="s">
        <v>21</v>
      </c>
      <c r="AY125" s="144" t="s">
        <v>147</v>
      </c>
    </row>
    <row r="126" spans="2:63" s="120" customFormat="1" ht="30.75" customHeight="1">
      <c r="B126" s="121"/>
      <c r="D126" s="129" t="s">
        <v>511</v>
      </c>
      <c r="E126" s="129"/>
      <c r="F126" s="129"/>
      <c r="G126" s="129"/>
      <c r="H126" s="129"/>
      <c r="I126" s="129"/>
      <c r="J126" s="129"/>
      <c r="K126" s="129"/>
      <c r="L126" s="129"/>
      <c r="M126" s="129"/>
      <c r="N126" s="208">
        <f>$BK$126</f>
        <v>0</v>
      </c>
      <c r="O126" s="209"/>
      <c r="P126" s="209"/>
      <c r="Q126" s="209"/>
      <c r="R126" s="124"/>
      <c r="T126" s="125"/>
      <c r="W126" s="126">
        <f>SUM($W$127:$W$129)</f>
        <v>0</v>
      </c>
      <c r="Y126" s="126">
        <f>SUM($Y$127:$Y$129)</f>
        <v>0</v>
      </c>
      <c r="AA126" s="127">
        <f>SUM($AA$127:$AA$129)</f>
        <v>0</v>
      </c>
      <c r="AR126" s="123" t="s">
        <v>169</v>
      </c>
      <c r="AT126" s="123" t="s">
        <v>78</v>
      </c>
      <c r="AU126" s="123" t="s">
        <v>21</v>
      </c>
      <c r="AY126" s="123" t="s">
        <v>147</v>
      </c>
      <c r="BK126" s="128">
        <f>SUM($BK$127:$BK$129)</f>
        <v>0</v>
      </c>
    </row>
    <row r="127" spans="2:65" s="6" customFormat="1" ht="15.75" customHeight="1">
      <c r="B127" s="22"/>
      <c r="C127" s="130" t="s">
        <v>100</v>
      </c>
      <c r="D127" s="130" t="s">
        <v>148</v>
      </c>
      <c r="E127" s="131" t="s">
        <v>518</v>
      </c>
      <c r="F127" s="219" t="s">
        <v>125</v>
      </c>
      <c r="G127" s="220"/>
      <c r="H127" s="220"/>
      <c r="I127" s="220"/>
      <c r="J127" s="132" t="s">
        <v>257</v>
      </c>
      <c r="K127" s="133">
        <v>1</v>
      </c>
      <c r="L127" s="221">
        <v>0</v>
      </c>
      <c r="M127" s="220"/>
      <c r="N127" s="222">
        <f>ROUND($L$127*$K$127,2)</f>
        <v>0</v>
      </c>
      <c r="O127" s="220"/>
      <c r="P127" s="220"/>
      <c r="Q127" s="220"/>
      <c r="R127" s="23"/>
      <c r="T127" s="134"/>
      <c r="U127" s="29" t="s">
        <v>44</v>
      </c>
      <c r="W127" s="135">
        <f>$V$127*$K$127</f>
        <v>0</v>
      </c>
      <c r="X127" s="135">
        <v>0</v>
      </c>
      <c r="Y127" s="135">
        <f>$X$127*$K$127</f>
        <v>0</v>
      </c>
      <c r="Z127" s="135">
        <v>0</v>
      </c>
      <c r="AA127" s="136">
        <f>$Z$127*$K$127</f>
        <v>0</v>
      </c>
      <c r="AR127" s="6" t="s">
        <v>516</v>
      </c>
      <c r="AT127" s="6" t="s">
        <v>148</v>
      </c>
      <c r="AU127" s="6" t="s">
        <v>100</v>
      </c>
      <c r="AY127" s="6" t="s">
        <v>147</v>
      </c>
      <c r="BE127" s="86">
        <f>IF($U$127="základní",$N$127,0)</f>
        <v>0</v>
      </c>
      <c r="BF127" s="86">
        <f>IF($U$127="snížená",$N$127,0)</f>
        <v>0</v>
      </c>
      <c r="BG127" s="86">
        <f>IF($U$127="zákl. přenesená",$N$127,0)</f>
        <v>0</v>
      </c>
      <c r="BH127" s="86">
        <f>IF($U$127="sníž. přenesená",$N$127,0)</f>
        <v>0</v>
      </c>
      <c r="BI127" s="86">
        <f>IF($U$127="nulová",$N$127,0)</f>
        <v>0</v>
      </c>
      <c r="BJ127" s="6" t="s">
        <v>21</v>
      </c>
      <c r="BK127" s="86">
        <f>ROUND($L$127*$K$127,2)</f>
        <v>0</v>
      </c>
      <c r="BL127" s="6" t="s">
        <v>516</v>
      </c>
      <c r="BM127" s="6" t="s">
        <v>519</v>
      </c>
    </row>
    <row r="128" spans="2:51" s="6" customFormat="1" ht="18.75" customHeight="1">
      <c r="B128" s="137"/>
      <c r="E128" s="138"/>
      <c r="F128" s="212" t="s">
        <v>21</v>
      </c>
      <c r="G128" s="213"/>
      <c r="H128" s="213"/>
      <c r="I128" s="213"/>
      <c r="K128" s="139">
        <v>1</v>
      </c>
      <c r="R128" s="140"/>
      <c r="T128" s="141"/>
      <c r="AA128" s="142"/>
      <c r="AT128" s="138" t="s">
        <v>155</v>
      </c>
      <c r="AU128" s="138" t="s">
        <v>100</v>
      </c>
      <c r="AV128" s="138" t="s">
        <v>100</v>
      </c>
      <c r="AW128" s="138" t="s">
        <v>109</v>
      </c>
      <c r="AX128" s="138" t="s">
        <v>79</v>
      </c>
      <c r="AY128" s="138" t="s">
        <v>147</v>
      </c>
    </row>
    <row r="129" spans="2:51" s="6" customFormat="1" ht="18.75" customHeight="1">
      <c r="B129" s="143"/>
      <c r="E129" s="144"/>
      <c r="F129" s="216" t="s">
        <v>156</v>
      </c>
      <c r="G129" s="217"/>
      <c r="H129" s="217"/>
      <c r="I129" s="217"/>
      <c r="K129" s="145">
        <v>1</v>
      </c>
      <c r="R129" s="146"/>
      <c r="T129" s="147"/>
      <c r="AA129" s="148"/>
      <c r="AT129" s="144" t="s">
        <v>155</v>
      </c>
      <c r="AU129" s="144" t="s">
        <v>100</v>
      </c>
      <c r="AV129" s="144" t="s">
        <v>152</v>
      </c>
      <c r="AW129" s="144" t="s">
        <v>109</v>
      </c>
      <c r="AX129" s="144" t="s">
        <v>21</v>
      </c>
      <c r="AY129" s="144" t="s">
        <v>147</v>
      </c>
    </row>
    <row r="130" spans="2:63" s="120" customFormat="1" ht="30.75" customHeight="1">
      <c r="B130" s="121"/>
      <c r="D130" s="129" t="s">
        <v>512</v>
      </c>
      <c r="E130" s="129"/>
      <c r="F130" s="129"/>
      <c r="G130" s="129"/>
      <c r="H130" s="129"/>
      <c r="I130" s="129"/>
      <c r="J130" s="129"/>
      <c r="K130" s="129"/>
      <c r="L130" s="129"/>
      <c r="M130" s="129"/>
      <c r="N130" s="208">
        <f>$BK$130</f>
        <v>0</v>
      </c>
      <c r="O130" s="209"/>
      <c r="P130" s="209"/>
      <c r="Q130" s="209"/>
      <c r="R130" s="124"/>
      <c r="T130" s="125"/>
      <c r="W130" s="126">
        <f>$W$131</f>
        <v>0</v>
      </c>
      <c r="Y130" s="126">
        <f>$Y$131</f>
        <v>0</v>
      </c>
      <c r="AA130" s="127">
        <f>$AA$131</f>
        <v>0</v>
      </c>
      <c r="AR130" s="123" t="s">
        <v>169</v>
      </c>
      <c r="AT130" s="123" t="s">
        <v>78</v>
      </c>
      <c r="AU130" s="123" t="s">
        <v>21</v>
      </c>
      <c r="AY130" s="123" t="s">
        <v>147</v>
      </c>
      <c r="BK130" s="128">
        <f>$BK$131</f>
        <v>0</v>
      </c>
    </row>
    <row r="131" spans="2:65" s="6" customFormat="1" ht="15.75" customHeight="1">
      <c r="B131" s="22"/>
      <c r="C131" s="130" t="s">
        <v>161</v>
      </c>
      <c r="D131" s="130" t="s">
        <v>148</v>
      </c>
      <c r="E131" s="131" t="s">
        <v>520</v>
      </c>
      <c r="F131" s="219" t="s">
        <v>521</v>
      </c>
      <c r="G131" s="220"/>
      <c r="H131" s="220"/>
      <c r="I131" s="220"/>
      <c r="J131" s="132" t="s">
        <v>257</v>
      </c>
      <c r="K131" s="133">
        <v>1</v>
      </c>
      <c r="L131" s="221">
        <v>0</v>
      </c>
      <c r="M131" s="220"/>
      <c r="N131" s="222">
        <f>ROUND($L$131*$K$131,2)</f>
        <v>0</v>
      </c>
      <c r="O131" s="220"/>
      <c r="P131" s="220"/>
      <c r="Q131" s="220"/>
      <c r="R131" s="23"/>
      <c r="T131" s="134"/>
      <c r="U131" s="29" t="s">
        <v>44</v>
      </c>
      <c r="W131" s="135">
        <f>$V$131*$K$131</f>
        <v>0</v>
      </c>
      <c r="X131" s="135">
        <v>0</v>
      </c>
      <c r="Y131" s="135">
        <f>$X$131*$K$131</f>
        <v>0</v>
      </c>
      <c r="Z131" s="135">
        <v>0</v>
      </c>
      <c r="AA131" s="136">
        <f>$Z$131*$K$131</f>
        <v>0</v>
      </c>
      <c r="AR131" s="6" t="s">
        <v>516</v>
      </c>
      <c r="AT131" s="6" t="s">
        <v>148</v>
      </c>
      <c r="AU131" s="6" t="s">
        <v>100</v>
      </c>
      <c r="AY131" s="6" t="s">
        <v>147</v>
      </c>
      <c r="BE131" s="86">
        <f>IF($U$131="základní",$N$131,0)</f>
        <v>0</v>
      </c>
      <c r="BF131" s="86">
        <f>IF($U$131="snížená",$N$131,0)</f>
        <v>0</v>
      </c>
      <c r="BG131" s="86">
        <f>IF($U$131="zákl. přenesená",$N$131,0)</f>
        <v>0</v>
      </c>
      <c r="BH131" s="86">
        <f>IF($U$131="sníž. přenesená",$N$131,0)</f>
        <v>0</v>
      </c>
      <c r="BI131" s="86">
        <f>IF($U$131="nulová",$N$131,0)</f>
        <v>0</v>
      </c>
      <c r="BJ131" s="6" t="s">
        <v>21</v>
      </c>
      <c r="BK131" s="86">
        <f>ROUND($L$131*$K$131,2)</f>
        <v>0</v>
      </c>
      <c r="BL131" s="6" t="s">
        <v>516</v>
      </c>
      <c r="BM131" s="6" t="s">
        <v>522</v>
      </c>
    </row>
    <row r="132" spans="2:63" s="120" customFormat="1" ht="30.75" customHeight="1">
      <c r="B132" s="121"/>
      <c r="D132" s="129" t="s">
        <v>513</v>
      </c>
      <c r="E132" s="129"/>
      <c r="F132" s="129"/>
      <c r="G132" s="129"/>
      <c r="H132" s="129"/>
      <c r="I132" s="129"/>
      <c r="J132" s="129"/>
      <c r="K132" s="129"/>
      <c r="L132" s="129"/>
      <c r="M132" s="129"/>
      <c r="N132" s="208">
        <f>$BK$132</f>
        <v>0</v>
      </c>
      <c r="O132" s="209"/>
      <c r="P132" s="209"/>
      <c r="Q132" s="209"/>
      <c r="R132" s="124"/>
      <c r="T132" s="125"/>
      <c r="W132" s="126">
        <f>$W$133</f>
        <v>0</v>
      </c>
      <c r="Y132" s="126">
        <f>$Y$133</f>
        <v>0</v>
      </c>
      <c r="AA132" s="127">
        <f>$AA$133</f>
        <v>0</v>
      </c>
      <c r="AR132" s="123" t="s">
        <v>169</v>
      </c>
      <c r="AT132" s="123" t="s">
        <v>78</v>
      </c>
      <c r="AU132" s="123" t="s">
        <v>21</v>
      </c>
      <c r="AY132" s="123" t="s">
        <v>147</v>
      </c>
      <c r="BK132" s="128">
        <f>$BK$133</f>
        <v>0</v>
      </c>
    </row>
    <row r="133" spans="2:65" s="6" customFormat="1" ht="27" customHeight="1">
      <c r="B133" s="22"/>
      <c r="C133" s="130" t="s">
        <v>152</v>
      </c>
      <c r="D133" s="130" t="s">
        <v>148</v>
      </c>
      <c r="E133" s="131" t="s">
        <v>523</v>
      </c>
      <c r="F133" s="219" t="s">
        <v>524</v>
      </c>
      <c r="G133" s="220"/>
      <c r="H133" s="220"/>
      <c r="I133" s="220"/>
      <c r="J133" s="132" t="s">
        <v>257</v>
      </c>
      <c r="K133" s="133">
        <v>1</v>
      </c>
      <c r="L133" s="221">
        <v>0</v>
      </c>
      <c r="M133" s="220"/>
      <c r="N133" s="222">
        <f>ROUND($L$133*$K$133,2)</f>
        <v>0</v>
      </c>
      <c r="O133" s="220"/>
      <c r="P133" s="220"/>
      <c r="Q133" s="220"/>
      <c r="R133" s="23"/>
      <c r="T133" s="134"/>
      <c r="U133" s="29" t="s">
        <v>44</v>
      </c>
      <c r="W133" s="135">
        <f>$V$133*$K$133</f>
        <v>0</v>
      </c>
      <c r="X133" s="135">
        <v>0</v>
      </c>
      <c r="Y133" s="135">
        <f>$X$133*$K$133</f>
        <v>0</v>
      </c>
      <c r="Z133" s="135">
        <v>0</v>
      </c>
      <c r="AA133" s="136">
        <f>$Z$133*$K$133</f>
        <v>0</v>
      </c>
      <c r="AR133" s="6" t="s">
        <v>516</v>
      </c>
      <c r="AT133" s="6" t="s">
        <v>148</v>
      </c>
      <c r="AU133" s="6" t="s">
        <v>100</v>
      </c>
      <c r="AY133" s="6" t="s">
        <v>147</v>
      </c>
      <c r="BE133" s="86">
        <f>IF($U$133="základní",$N$133,0)</f>
        <v>0</v>
      </c>
      <c r="BF133" s="86">
        <f>IF($U$133="snížená",$N$133,0)</f>
        <v>0</v>
      </c>
      <c r="BG133" s="86">
        <f>IF($U$133="zákl. přenesená",$N$133,0)</f>
        <v>0</v>
      </c>
      <c r="BH133" s="86">
        <f>IF($U$133="sníž. přenesená",$N$133,0)</f>
        <v>0</v>
      </c>
      <c r="BI133" s="86">
        <f>IF($U$133="nulová",$N$133,0)</f>
        <v>0</v>
      </c>
      <c r="BJ133" s="6" t="s">
        <v>21</v>
      </c>
      <c r="BK133" s="86">
        <f>ROUND($L$133*$K$133,2)</f>
        <v>0</v>
      </c>
      <c r="BL133" s="6" t="s">
        <v>516</v>
      </c>
      <c r="BM133" s="6" t="s">
        <v>525</v>
      </c>
    </row>
    <row r="134" spans="2:63" s="6" customFormat="1" ht="51" customHeight="1">
      <c r="B134" s="22"/>
      <c r="D134" s="122" t="s">
        <v>506</v>
      </c>
      <c r="N134" s="210">
        <f>$BK$134</f>
        <v>0</v>
      </c>
      <c r="O134" s="176"/>
      <c r="P134" s="176"/>
      <c r="Q134" s="176"/>
      <c r="R134" s="23"/>
      <c r="T134" s="164"/>
      <c r="U134" s="41"/>
      <c r="V134" s="41"/>
      <c r="W134" s="41"/>
      <c r="X134" s="41"/>
      <c r="Y134" s="41"/>
      <c r="Z134" s="41"/>
      <c r="AA134" s="43"/>
      <c r="AT134" s="6" t="s">
        <v>78</v>
      </c>
      <c r="AU134" s="6" t="s">
        <v>79</v>
      </c>
      <c r="AY134" s="6" t="s">
        <v>507</v>
      </c>
      <c r="BK134" s="86">
        <v>0</v>
      </c>
    </row>
    <row r="135" spans="2:18" s="6" customFormat="1" ht="7.5" customHeight="1">
      <c r="B135" s="44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6"/>
    </row>
    <row r="479" s="2" customFormat="1" ht="14.25" customHeight="1"/>
  </sheetData>
  <sheetProtection/>
  <mergeCells count="9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N120:Q120"/>
    <mergeCell ref="N121:Q121"/>
    <mergeCell ref="N122:Q122"/>
    <mergeCell ref="N130:Q130"/>
    <mergeCell ref="N132:Q132"/>
    <mergeCell ref="F124:I124"/>
    <mergeCell ref="F125:I125"/>
    <mergeCell ref="F127:I127"/>
    <mergeCell ref="L127:M127"/>
    <mergeCell ref="N127:Q127"/>
    <mergeCell ref="F128:I128"/>
    <mergeCell ref="N126:Q126"/>
    <mergeCell ref="N134:Q134"/>
    <mergeCell ref="H1:K1"/>
    <mergeCell ref="S2:AC2"/>
    <mergeCell ref="F129:I129"/>
    <mergeCell ref="F131:I131"/>
    <mergeCell ref="L131:M131"/>
    <mergeCell ref="N131:Q131"/>
    <mergeCell ref="F133:I133"/>
    <mergeCell ref="L133:M133"/>
    <mergeCell ref="N133:Q13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Táňa</dc:creator>
  <cp:keywords/>
  <dc:description/>
  <cp:lastModifiedBy>Tatiana Jirásková</cp:lastModifiedBy>
  <dcterms:created xsi:type="dcterms:W3CDTF">2017-08-09T14:44:08Z</dcterms:created>
  <dcterms:modified xsi:type="dcterms:W3CDTF">2017-08-09T14:44:08Z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